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ry\Documents\Budget\Budget 22\Mendelson bills\"/>
    </mc:Choice>
  </mc:AlternateContent>
  <xr:revisionPtr revIDLastSave="0" documentId="13_ncr:1_{2E9E5DCE-61F2-4212-A62A-841C7E8B2417}" xr6:coauthVersionLast="47" xr6:coauthVersionMax="47" xr10:uidLastSave="{00000000-0000-0000-0000-000000000000}"/>
  <bookViews>
    <workbookView xWindow="165" yWindow="1155" windowWidth="14055" windowHeight="14160" activeTab="1" xr2:uid="{D6FBBC32-B9F8-46D0-ABBC-41E844CEC5DD}"/>
  </bookViews>
  <sheets>
    <sheet name="NOTES" sheetId="3" r:id="rId1"/>
    <sheet name="Simu22-23" sheetId="9" r:id="rId2"/>
    <sheet name="FY23 w-o SW" sheetId="8" r:id="rId3"/>
    <sheet name="FY23 DCPS orig" sheetId="7" r:id="rId4"/>
    <sheet name="FY22 w-o SW" sheetId="2" r:id="rId5"/>
    <sheet name="FY22 DCPS orig" sheetId="1" r:id="rId6"/>
    <sheet name="Tchrs 22-23" sheetId="10"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5" hidden="1">'FY22 DCPS orig'!$A$1:$ND$119</definedName>
    <definedName name="_xlnm._FilterDatabase" localSheetId="4" hidden="1">'FY22 w-o SW'!$A$1:$ND$119</definedName>
    <definedName name="_xlnm._FilterDatabase" localSheetId="3" hidden="1">'FY23 DCPS orig'!$A$1:$DA$121</definedName>
    <definedName name="_xlnm._FilterDatabase" localSheetId="2" hidden="1">'FY23 w-o SW'!$A$1:$DA$123</definedName>
    <definedName name="_xlnm._FilterDatabase" localSheetId="1" hidden="1">'Simu22-23'!$A$1:$V$118</definedName>
    <definedName name="_xlnm._FilterDatabase" localSheetId="6" hidden="1">'Tchrs 22-23'!$A$1:$AD$118</definedName>
    <definedName name="budgetcategory">[1]Sheet2!$A$2:$A$9</definedName>
    <definedName name="Excel_BuiltIn_Sheet_Title_2">"Enrollment "</definedName>
    <definedName name="Foundation">#REF!</definedName>
    <definedName name="Funding_Sources">'[2]Z-Pick Lists'!$G$2:$G$14</definedName>
    <definedName name="LEP">'[3]Enrollment '!#REF!</definedName>
    <definedName name="NEP">'[3]Enrollment '!#REF!</definedName>
    <definedName name="Ninety_Percent">#REF!</definedName>
    <definedName name="Ninety_Percent_Sum">'[4]Allocation Sheet'!#REF!</definedName>
    <definedName name="Schools">'[5]Z-Pick Lists'!$D$2:$D$126</definedName>
    <definedName name="Special_Ed2">'[3]Enrollment '!#REF!</definedName>
    <definedName name="Special_Ed3">'[3]Enrollment '!#REF!</definedName>
    <definedName name="Special_Ed4">'[3]Enrollment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1" i="9" l="1"/>
  <c r="O120" i="9"/>
  <c r="T121" i="9" l="1"/>
  <c r="T120" i="9"/>
  <c r="NP118" i="2"/>
  <c r="Q117" i="9" s="1"/>
  <c r="NP114" i="2"/>
  <c r="Q49" i="9" s="1"/>
  <c r="NP110" i="2"/>
  <c r="Q110" i="9" s="1"/>
  <c r="NP106" i="2"/>
  <c r="Q106" i="9" s="1"/>
  <c r="NP102" i="2"/>
  <c r="Q103" i="9" s="1"/>
  <c r="NP98" i="2"/>
  <c r="Q98" i="9" s="1"/>
  <c r="NP93" i="2"/>
  <c r="Q93" i="9" s="1"/>
  <c r="NP89" i="2"/>
  <c r="Q89" i="9" s="1"/>
  <c r="NP85" i="2"/>
  <c r="Q85" i="9" s="1"/>
  <c r="NP81" i="2"/>
  <c r="Q81" i="9" s="1"/>
  <c r="NP77" i="2"/>
  <c r="Q77" i="9" s="1"/>
  <c r="NP73" i="2"/>
  <c r="Q73" i="9" s="1"/>
  <c r="NP69" i="2"/>
  <c r="Q69" i="9" s="1"/>
  <c r="NP65" i="2"/>
  <c r="Q65" i="9" s="1"/>
  <c r="NP61" i="2"/>
  <c r="Q61" i="9" s="1"/>
  <c r="NP57" i="2"/>
  <c r="Q57" i="9" s="1"/>
  <c r="NP53" i="2"/>
  <c r="Q53" i="9" s="1"/>
  <c r="NP49" i="2"/>
  <c r="Q48" i="9" s="1"/>
  <c r="NP45" i="2"/>
  <c r="Q44" i="9" s="1"/>
  <c r="NP41" i="2"/>
  <c r="Q40" i="9" s="1"/>
  <c r="NP37" i="2"/>
  <c r="Q36" i="9" s="1"/>
  <c r="NP33" i="2"/>
  <c r="Q32" i="9" s="1"/>
  <c r="NP29" i="2"/>
  <c r="Q28" i="9" s="1"/>
  <c r="NP24" i="2"/>
  <c r="Q23" i="9" s="1"/>
  <c r="NP20" i="2"/>
  <c r="Q19" i="9" s="1"/>
  <c r="NP16" i="2"/>
  <c r="Q15" i="9" s="1"/>
  <c r="NP12" i="2"/>
  <c r="Q11" i="9" s="1"/>
  <c r="NP8" i="2"/>
  <c r="Q7" i="9" s="1"/>
  <c r="NP4" i="2"/>
  <c r="Q3" i="9" s="1"/>
  <c r="NN118" i="2"/>
  <c r="NM118" i="2"/>
  <c r="NO118" i="2" s="1"/>
  <c r="P117" i="9" s="1"/>
  <c r="NN117" i="2"/>
  <c r="NP117" i="2" s="1"/>
  <c r="Q116" i="9" s="1"/>
  <c r="NM117" i="2"/>
  <c r="NO117" i="2" s="1"/>
  <c r="P116" i="9" s="1"/>
  <c r="NN116" i="2"/>
  <c r="NP116" i="2" s="1"/>
  <c r="Q115" i="9" s="1"/>
  <c r="NM116" i="2"/>
  <c r="NO116" i="2" s="1"/>
  <c r="P115" i="9" s="1"/>
  <c r="NN115" i="2"/>
  <c r="NP115" i="2" s="1"/>
  <c r="Q114" i="9" s="1"/>
  <c r="NM115" i="2"/>
  <c r="NO115" i="2" s="1"/>
  <c r="P114" i="9" s="1"/>
  <c r="NN114" i="2"/>
  <c r="NM114" i="2"/>
  <c r="NO114" i="2" s="1"/>
  <c r="P49" i="9" s="1"/>
  <c r="NN113" i="2"/>
  <c r="NP113" i="2" s="1"/>
  <c r="Q113" i="9" s="1"/>
  <c r="NM113" i="2"/>
  <c r="NO113" i="2" s="1"/>
  <c r="P113" i="9" s="1"/>
  <c r="NN112" i="2"/>
  <c r="NP112" i="2" s="1"/>
  <c r="Q112" i="9" s="1"/>
  <c r="NM112" i="2"/>
  <c r="NO112" i="2" s="1"/>
  <c r="P112" i="9" s="1"/>
  <c r="NN111" i="2"/>
  <c r="NP111" i="2" s="1"/>
  <c r="Q111" i="9" s="1"/>
  <c r="NM111" i="2"/>
  <c r="NO111" i="2" s="1"/>
  <c r="P111" i="9" s="1"/>
  <c r="NN110" i="2"/>
  <c r="NM110" i="2"/>
  <c r="NO110" i="2" s="1"/>
  <c r="P110" i="9" s="1"/>
  <c r="NN109" i="2"/>
  <c r="NP109" i="2" s="1"/>
  <c r="Q109" i="9" s="1"/>
  <c r="NM109" i="2"/>
  <c r="NO109" i="2" s="1"/>
  <c r="P109" i="9" s="1"/>
  <c r="NN108" i="2"/>
  <c r="NP108" i="2" s="1"/>
  <c r="Q108" i="9" s="1"/>
  <c r="NM108" i="2"/>
  <c r="NO108" i="2" s="1"/>
  <c r="P108" i="9" s="1"/>
  <c r="NN107" i="2"/>
  <c r="NP107" i="2" s="1"/>
  <c r="Q107" i="9" s="1"/>
  <c r="NM107" i="2"/>
  <c r="NO107" i="2" s="1"/>
  <c r="P107" i="9" s="1"/>
  <c r="NN106" i="2"/>
  <c r="NM106" i="2"/>
  <c r="NO106" i="2" s="1"/>
  <c r="P106" i="9" s="1"/>
  <c r="NN105" i="2"/>
  <c r="NP105" i="2" s="1"/>
  <c r="Q105" i="9" s="1"/>
  <c r="NM105" i="2"/>
  <c r="NO105" i="2" s="1"/>
  <c r="P105" i="9" s="1"/>
  <c r="NN104" i="2"/>
  <c r="NP104" i="2" s="1"/>
  <c r="Q101" i="9" s="1"/>
  <c r="NM104" i="2"/>
  <c r="NO104" i="2" s="1"/>
  <c r="P101" i="9" s="1"/>
  <c r="NN103" i="2"/>
  <c r="NP103" i="2" s="1"/>
  <c r="Q104" i="9" s="1"/>
  <c r="NM103" i="2"/>
  <c r="NO103" i="2" s="1"/>
  <c r="P104" i="9" s="1"/>
  <c r="NN102" i="2"/>
  <c r="NM102" i="2"/>
  <c r="NO102" i="2" s="1"/>
  <c r="P103" i="9" s="1"/>
  <c r="NN101" i="2"/>
  <c r="NP101" i="2" s="1"/>
  <c r="Q102" i="9" s="1"/>
  <c r="NM101" i="2"/>
  <c r="NO101" i="2" s="1"/>
  <c r="P102" i="9" s="1"/>
  <c r="NN100" i="2"/>
  <c r="NP100" i="2" s="1"/>
  <c r="Q100" i="9" s="1"/>
  <c r="NM100" i="2"/>
  <c r="NO100" i="2" s="1"/>
  <c r="P100" i="9" s="1"/>
  <c r="NN99" i="2"/>
  <c r="NP99" i="2" s="1"/>
  <c r="Q99" i="9" s="1"/>
  <c r="NM99" i="2"/>
  <c r="NO99" i="2" s="1"/>
  <c r="P99" i="9" s="1"/>
  <c r="NN98" i="2"/>
  <c r="NM98" i="2"/>
  <c r="NO98" i="2" s="1"/>
  <c r="P98" i="9" s="1"/>
  <c r="NN97" i="2"/>
  <c r="NP97" i="2" s="1"/>
  <c r="Q97" i="9" s="1"/>
  <c r="NM97" i="2"/>
  <c r="NO97" i="2" s="1"/>
  <c r="P97" i="9" s="1"/>
  <c r="NN96" i="2"/>
  <c r="NP96" i="2" s="1"/>
  <c r="Q96" i="9" s="1"/>
  <c r="NM96" i="2"/>
  <c r="NO96" i="2" s="1"/>
  <c r="P96" i="9" s="1"/>
  <c r="NN95" i="2"/>
  <c r="NP95" i="2" s="1"/>
  <c r="Q95" i="9" s="1"/>
  <c r="NM95" i="2"/>
  <c r="NO95" i="2" s="1"/>
  <c r="P95" i="9" s="1"/>
  <c r="NP94" i="2"/>
  <c r="Q94" i="9" s="1"/>
  <c r="NN93" i="2"/>
  <c r="NM93" i="2"/>
  <c r="NO93" i="2" s="1"/>
  <c r="P93" i="9" s="1"/>
  <c r="NN92" i="2"/>
  <c r="NP92" i="2" s="1"/>
  <c r="Q92" i="9" s="1"/>
  <c r="NM92" i="2"/>
  <c r="NO92" i="2" s="1"/>
  <c r="P92" i="9" s="1"/>
  <c r="NN91" i="2"/>
  <c r="NP91" i="2" s="1"/>
  <c r="Q91" i="9" s="1"/>
  <c r="NM91" i="2"/>
  <c r="NO91" i="2" s="1"/>
  <c r="P91" i="9" s="1"/>
  <c r="NN90" i="2"/>
  <c r="NP90" i="2" s="1"/>
  <c r="Q90" i="9" s="1"/>
  <c r="NM90" i="2"/>
  <c r="NO90" i="2" s="1"/>
  <c r="P90" i="9" s="1"/>
  <c r="NN89" i="2"/>
  <c r="NM89" i="2"/>
  <c r="NO89" i="2" s="1"/>
  <c r="P89" i="9" s="1"/>
  <c r="NN88" i="2"/>
  <c r="NP88" i="2" s="1"/>
  <c r="Q88" i="9" s="1"/>
  <c r="NM88" i="2"/>
  <c r="NO88" i="2" s="1"/>
  <c r="P88" i="9" s="1"/>
  <c r="NN87" i="2"/>
  <c r="NP87" i="2" s="1"/>
  <c r="Q87" i="9" s="1"/>
  <c r="NM87" i="2"/>
  <c r="NO87" i="2" s="1"/>
  <c r="P87" i="9" s="1"/>
  <c r="NN86" i="2"/>
  <c r="NP86" i="2" s="1"/>
  <c r="Q86" i="9" s="1"/>
  <c r="NM86" i="2"/>
  <c r="NO86" i="2" s="1"/>
  <c r="P86" i="9" s="1"/>
  <c r="NN85" i="2"/>
  <c r="NM85" i="2"/>
  <c r="NO85" i="2" s="1"/>
  <c r="P85" i="9" s="1"/>
  <c r="NN84" i="2"/>
  <c r="NP84" i="2" s="1"/>
  <c r="Q84" i="9" s="1"/>
  <c r="NM84" i="2"/>
  <c r="NO84" i="2" s="1"/>
  <c r="P84" i="9" s="1"/>
  <c r="NN83" i="2"/>
  <c r="NP83" i="2" s="1"/>
  <c r="Q83" i="9" s="1"/>
  <c r="NM83" i="2"/>
  <c r="NO83" i="2" s="1"/>
  <c r="P83" i="9" s="1"/>
  <c r="NN82" i="2"/>
  <c r="NP82" i="2" s="1"/>
  <c r="Q82" i="9" s="1"/>
  <c r="NM82" i="2"/>
  <c r="NO82" i="2" s="1"/>
  <c r="P82" i="9" s="1"/>
  <c r="NN81" i="2"/>
  <c r="NM81" i="2"/>
  <c r="NO81" i="2" s="1"/>
  <c r="P81" i="9" s="1"/>
  <c r="NN80" i="2"/>
  <c r="NP80" i="2" s="1"/>
  <c r="Q80" i="9" s="1"/>
  <c r="NM80" i="2"/>
  <c r="NO80" i="2" s="1"/>
  <c r="P80" i="9" s="1"/>
  <c r="NN79" i="2"/>
  <c r="NP79" i="2" s="1"/>
  <c r="Q79" i="9" s="1"/>
  <c r="NM79" i="2"/>
  <c r="NO79" i="2" s="1"/>
  <c r="P79" i="9" s="1"/>
  <c r="NN78" i="2"/>
  <c r="NP78" i="2" s="1"/>
  <c r="Q78" i="9" s="1"/>
  <c r="NM78" i="2"/>
  <c r="NO78" i="2" s="1"/>
  <c r="P78" i="9" s="1"/>
  <c r="NN77" i="2"/>
  <c r="NM77" i="2"/>
  <c r="NO77" i="2" s="1"/>
  <c r="P77" i="9" s="1"/>
  <c r="NN76" i="2"/>
  <c r="NP76" i="2" s="1"/>
  <c r="Q76" i="9" s="1"/>
  <c r="NM76" i="2"/>
  <c r="NO76" i="2" s="1"/>
  <c r="P76" i="9" s="1"/>
  <c r="NN75" i="2"/>
  <c r="NP75" i="2" s="1"/>
  <c r="Q75" i="9" s="1"/>
  <c r="NM75" i="2"/>
  <c r="NO75" i="2" s="1"/>
  <c r="P75" i="9" s="1"/>
  <c r="NN74" i="2"/>
  <c r="NP74" i="2" s="1"/>
  <c r="Q74" i="9" s="1"/>
  <c r="NM74" i="2"/>
  <c r="NO74" i="2" s="1"/>
  <c r="P74" i="9" s="1"/>
  <c r="NN73" i="2"/>
  <c r="NM73" i="2"/>
  <c r="NO73" i="2" s="1"/>
  <c r="P73" i="9" s="1"/>
  <c r="NN72" i="2"/>
  <c r="NP72" i="2" s="1"/>
  <c r="Q72" i="9" s="1"/>
  <c r="NM72" i="2"/>
  <c r="NO72" i="2" s="1"/>
  <c r="P72" i="9" s="1"/>
  <c r="NN71" i="2"/>
  <c r="NP71" i="2" s="1"/>
  <c r="Q71" i="9" s="1"/>
  <c r="NM71" i="2"/>
  <c r="NO71" i="2" s="1"/>
  <c r="P71" i="9" s="1"/>
  <c r="NN70" i="2"/>
  <c r="NP70" i="2" s="1"/>
  <c r="Q70" i="9" s="1"/>
  <c r="NM70" i="2"/>
  <c r="NO70" i="2" s="1"/>
  <c r="P70" i="9" s="1"/>
  <c r="NN69" i="2"/>
  <c r="NM69" i="2"/>
  <c r="NO69" i="2" s="1"/>
  <c r="P69" i="9" s="1"/>
  <c r="NN68" i="2"/>
  <c r="NP68" i="2" s="1"/>
  <c r="Q68" i="9" s="1"/>
  <c r="NM68" i="2"/>
  <c r="NO68" i="2" s="1"/>
  <c r="P68" i="9" s="1"/>
  <c r="NN67" i="2"/>
  <c r="NP67" i="2" s="1"/>
  <c r="Q67" i="9" s="1"/>
  <c r="NM67" i="2"/>
  <c r="NO67" i="2" s="1"/>
  <c r="P67" i="9" s="1"/>
  <c r="NN66" i="2"/>
  <c r="NP66" i="2" s="1"/>
  <c r="Q66" i="9" s="1"/>
  <c r="NM66" i="2"/>
  <c r="NO66" i="2" s="1"/>
  <c r="P66" i="9" s="1"/>
  <c r="NN65" i="2"/>
  <c r="NM65" i="2"/>
  <c r="NO65" i="2" s="1"/>
  <c r="P65" i="9" s="1"/>
  <c r="NN64" i="2"/>
  <c r="NP64" i="2" s="1"/>
  <c r="Q64" i="9" s="1"/>
  <c r="NM64" i="2"/>
  <c r="NO64" i="2" s="1"/>
  <c r="P64" i="9" s="1"/>
  <c r="NN63" i="2"/>
  <c r="NP63" i="2" s="1"/>
  <c r="Q63" i="9" s="1"/>
  <c r="NM63" i="2"/>
  <c r="NO63" i="2" s="1"/>
  <c r="P63" i="9" s="1"/>
  <c r="NN62" i="2"/>
  <c r="NP62" i="2" s="1"/>
  <c r="Q62" i="9" s="1"/>
  <c r="NM62" i="2"/>
  <c r="NO62" i="2" s="1"/>
  <c r="P62" i="9" s="1"/>
  <c r="NN61" i="2"/>
  <c r="NM61" i="2"/>
  <c r="NO61" i="2" s="1"/>
  <c r="P61" i="9" s="1"/>
  <c r="NN60" i="2"/>
  <c r="NP60" i="2" s="1"/>
  <c r="Q60" i="9" s="1"/>
  <c r="NM60" i="2"/>
  <c r="NO60" i="2" s="1"/>
  <c r="P60" i="9" s="1"/>
  <c r="NN59" i="2"/>
  <c r="NP59" i="2" s="1"/>
  <c r="Q59" i="9" s="1"/>
  <c r="NM59" i="2"/>
  <c r="NO59" i="2" s="1"/>
  <c r="P59" i="9" s="1"/>
  <c r="NN58" i="2"/>
  <c r="NP58" i="2" s="1"/>
  <c r="Q58" i="9" s="1"/>
  <c r="NM58" i="2"/>
  <c r="NO58" i="2" s="1"/>
  <c r="P58" i="9" s="1"/>
  <c r="NN57" i="2"/>
  <c r="NM57" i="2"/>
  <c r="NO57" i="2" s="1"/>
  <c r="P57" i="9" s="1"/>
  <c r="NN56" i="2"/>
  <c r="NP56" i="2" s="1"/>
  <c r="Q56" i="9" s="1"/>
  <c r="NM56" i="2"/>
  <c r="NO56" i="2" s="1"/>
  <c r="P56" i="9" s="1"/>
  <c r="NN55" i="2"/>
  <c r="NP55" i="2" s="1"/>
  <c r="Q55" i="9" s="1"/>
  <c r="NM55" i="2"/>
  <c r="NO55" i="2" s="1"/>
  <c r="P55" i="9" s="1"/>
  <c r="NN54" i="2"/>
  <c r="NP54" i="2" s="1"/>
  <c r="Q54" i="9" s="1"/>
  <c r="NM54" i="2"/>
  <c r="NO54" i="2" s="1"/>
  <c r="P54" i="9" s="1"/>
  <c r="NN53" i="2"/>
  <c r="NM53" i="2"/>
  <c r="NO53" i="2" s="1"/>
  <c r="P53" i="9" s="1"/>
  <c r="NN52" i="2"/>
  <c r="NP52" i="2" s="1"/>
  <c r="Q52" i="9" s="1"/>
  <c r="NM52" i="2"/>
  <c r="NO52" i="2" s="1"/>
  <c r="P52" i="9" s="1"/>
  <c r="NN51" i="2"/>
  <c r="NP51" i="2" s="1"/>
  <c r="Q51" i="9" s="1"/>
  <c r="NM51" i="2"/>
  <c r="NO51" i="2" s="1"/>
  <c r="P51" i="9" s="1"/>
  <c r="NN50" i="2"/>
  <c r="NP50" i="2" s="1"/>
  <c r="Q50" i="9" s="1"/>
  <c r="NM50" i="2"/>
  <c r="NO50" i="2" s="1"/>
  <c r="P50" i="9" s="1"/>
  <c r="NN49" i="2"/>
  <c r="NM49" i="2"/>
  <c r="NO49" i="2" s="1"/>
  <c r="P48" i="9" s="1"/>
  <c r="NN48" i="2"/>
  <c r="NP48" i="2" s="1"/>
  <c r="Q47" i="9" s="1"/>
  <c r="NM48" i="2"/>
  <c r="NO48" i="2" s="1"/>
  <c r="P47" i="9" s="1"/>
  <c r="NN47" i="2"/>
  <c r="NP47" i="2" s="1"/>
  <c r="Q46" i="9" s="1"/>
  <c r="NM47" i="2"/>
  <c r="NO47" i="2" s="1"/>
  <c r="P46" i="9" s="1"/>
  <c r="NN46" i="2"/>
  <c r="NP46" i="2" s="1"/>
  <c r="Q45" i="9" s="1"/>
  <c r="NM46" i="2"/>
  <c r="NO46" i="2" s="1"/>
  <c r="P45" i="9" s="1"/>
  <c r="NN45" i="2"/>
  <c r="NM45" i="2"/>
  <c r="NO45" i="2" s="1"/>
  <c r="P44" i="9" s="1"/>
  <c r="NN44" i="2"/>
  <c r="NP44" i="2" s="1"/>
  <c r="Q43" i="9" s="1"/>
  <c r="NM44" i="2"/>
  <c r="NO44" i="2" s="1"/>
  <c r="P43" i="9" s="1"/>
  <c r="NN43" i="2"/>
  <c r="NP43" i="2" s="1"/>
  <c r="Q42" i="9" s="1"/>
  <c r="NM43" i="2"/>
  <c r="NO43" i="2" s="1"/>
  <c r="P42" i="9" s="1"/>
  <c r="NN42" i="2"/>
  <c r="NP42" i="2" s="1"/>
  <c r="Q41" i="9" s="1"/>
  <c r="NM42" i="2"/>
  <c r="NO42" i="2" s="1"/>
  <c r="P41" i="9" s="1"/>
  <c r="NN41" i="2"/>
  <c r="NM41" i="2"/>
  <c r="NO41" i="2" s="1"/>
  <c r="P40" i="9" s="1"/>
  <c r="NN40" i="2"/>
  <c r="NP40" i="2" s="1"/>
  <c r="Q39" i="9" s="1"/>
  <c r="NM40" i="2"/>
  <c r="NO40" i="2" s="1"/>
  <c r="P39" i="9" s="1"/>
  <c r="NN39" i="2"/>
  <c r="NP39" i="2" s="1"/>
  <c r="Q38" i="9" s="1"/>
  <c r="NM39" i="2"/>
  <c r="NO39" i="2" s="1"/>
  <c r="P38" i="9" s="1"/>
  <c r="NN38" i="2"/>
  <c r="NP38" i="2" s="1"/>
  <c r="Q37" i="9" s="1"/>
  <c r="NM38" i="2"/>
  <c r="NO38" i="2" s="1"/>
  <c r="P37" i="9" s="1"/>
  <c r="NN37" i="2"/>
  <c r="NM37" i="2"/>
  <c r="NO37" i="2" s="1"/>
  <c r="P36" i="9" s="1"/>
  <c r="NN36" i="2"/>
  <c r="NP36" i="2" s="1"/>
  <c r="Q35" i="9" s="1"/>
  <c r="NM36" i="2"/>
  <c r="NO36" i="2" s="1"/>
  <c r="P35" i="9" s="1"/>
  <c r="NN35" i="2"/>
  <c r="NP35" i="2" s="1"/>
  <c r="Q34" i="9" s="1"/>
  <c r="NM35" i="2"/>
  <c r="NO35" i="2" s="1"/>
  <c r="P34" i="9" s="1"/>
  <c r="NN34" i="2"/>
  <c r="NP34" i="2" s="1"/>
  <c r="Q33" i="9" s="1"/>
  <c r="NM34" i="2"/>
  <c r="NO34" i="2" s="1"/>
  <c r="P33" i="9" s="1"/>
  <c r="NN33" i="2"/>
  <c r="NM33" i="2"/>
  <c r="NO33" i="2" s="1"/>
  <c r="P32" i="9" s="1"/>
  <c r="NN32" i="2"/>
  <c r="NP32" i="2" s="1"/>
  <c r="Q31" i="9" s="1"/>
  <c r="NM32" i="2"/>
  <c r="NO32" i="2" s="1"/>
  <c r="P31" i="9" s="1"/>
  <c r="NN31" i="2"/>
  <c r="NP31" i="2" s="1"/>
  <c r="Q30" i="9" s="1"/>
  <c r="NM31" i="2"/>
  <c r="NO31" i="2" s="1"/>
  <c r="P30" i="9" s="1"/>
  <c r="NN30" i="2"/>
  <c r="NP30" i="2" s="1"/>
  <c r="Q29" i="9" s="1"/>
  <c r="NM30" i="2"/>
  <c r="NO30" i="2" s="1"/>
  <c r="P29" i="9" s="1"/>
  <c r="NN29" i="2"/>
  <c r="NM29" i="2"/>
  <c r="NO29" i="2" s="1"/>
  <c r="P28" i="9" s="1"/>
  <c r="NN28" i="2"/>
  <c r="NP28" i="2" s="1"/>
  <c r="Q27" i="9" s="1"/>
  <c r="NM28" i="2"/>
  <c r="NO28" i="2" s="1"/>
  <c r="P27" i="9" s="1"/>
  <c r="NN27" i="2"/>
  <c r="NP27" i="2" s="1"/>
  <c r="Q26" i="9" s="1"/>
  <c r="NM27" i="2"/>
  <c r="NO27" i="2" s="1"/>
  <c r="P26" i="9" s="1"/>
  <c r="NO26" i="2"/>
  <c r="P25" i="9" s="1"/>
  <c r="NN25" i="2"/>
  <c r="NP25" i="2" s="1"/>
  <c r="Q24" i="9" s="1"/>
  <c r="NM25" i="2"/>
  <c r="NO25" i="2" s="1"/>
  <c r="P24" i="9" s="1"/>
  <c r="NN24" i="2"/>
  <c r="NM24" i="2"/>
  <c r="NO24" i="2" s="1"/>
  <c r="P23" i="9" s="1"/>
  <c r="NN23" i="2"/>
  <c r="NP23" i="2" s="1"/>
  <c r="Q22" i="9" s="1"/>
  <c r="NM23" i="2"/>
  <c r="NO23" i="2" s="1"/>
  <c r="P22" i="9" s="1"/>
  <c r="NN22" i="2"/>
  <c r="NP22" i="2" s="1"/>
  <c r="Q21" i="9" s="1"/>
  <c r="NM22" i="2"/>
  <c r="NO22" i="2" s="1"/>
  <c r="P21" i="9" s="1"/>
  <c r="NN21" i="2"/>
  <c r="NP21" i="2" s="1"/>
  <c r="Q20" i="9" s="1"/>
  <c r="NM21" i="2"/>
  <c r="NO21" i="2" s="1"/>
  <c r="P20" i="9" s="1"/>
  <c r="NN20" i="2"/>
  <c r="NM20" i="2"/>
  <c r="NO20" i="2" s="1"/>
  <c r="P19" i="9" s="1"/>
  <c r="NN19" i="2"/>
  <c r="NP19" i="2" s="1"/>
  <c r="Q18" i="9" s="1"/>
  <c r="NM19" i="2"/>
  <c r="NO19" i="2" s="1"/>
  <c r="P18" i="9" s="1"/>
  <c r="NN18" i="2"/>
  <c r="NP18" i="2" s="1"/>
  <c r="Q17" i="9" s="1"/>
  <c r="NM18" i="2"/>
  <c r="NO18" i="2" s="1"/>
  <c r="P17" i="9" s="1"/>
  <c r="NN17" i="2"/>
  <c r="NP17" i="2" s="1"/>
  <c r="Q16" i="9" s="1"/>
  <c r="NM17" i="2"/>
  <c r="NO17" i="2" s="1"/>
  <c r="P16" i="9" s="1"/>
  <c r="NN16" i="2"/>
  <c r="NM16" i="2"/>
  <c r="NO16" i="2" s="1"/>
  <c r="P15" i="9" s="1"/>
  <c r="NN15" i="2"/>
  <c r="NP15" i="2" s="1"/>
  <c r="Q14" i="9" s="1"/>
  <c r="NM15" i="2"/>
  <c r="NO15" i="2" s="1"/>
  <c r="P14" i="9" s="1"/>
  <c r="NN14" i="2"/>
  <c r="NP14" i="2" s="1"/>
  <c r="Q13" i="9" s="1"/>
  <c r="NM14" i="2"/>
  <c r="NO14" i="2" s="1"/>
  <c r="P13" i="9" s="1"/>
  <c r="NN13" i="2"/>
  <c r="NP13" i="2" s="1"/>
  <c r="Q12" i="9" s="1"/>
  <c r="NM13" i="2"/>
  <c r="NO13" i="2" s="1"/>
  <c r="P12" i="9" s="1"/>
  <c r="NN12" i="2"/>
  <c r="NM12" i="2"/>
  <c r="NO12" i="2" s="1"/>
  <c r="P11" i="9" s="1"/>
  <c r="NN11" i="2"/>
  <c r="NP11" i="2" s="1"/>
  <c r="Q10" i="9" s="1"/>
  <c r="NM11" i="2"/>
  <c r="NO11" i="2" s="1"/>
  <c r="P10" i="9" s="1"/>
  <c r="NN10" i="2"/>
  <c r="NP10" i="2" s="1"/>
  <c r="Q9" i="9" s="1"/>
  <c r="NM10" i="2"/>
  <c r="NO10" i="2" s="1"/>
  <c r="P9" i="9" s="1"/>
  <c r="NN9" i="2"/>
  <c r="NP9" i="2" s="1"/>
  <c r="Q8" i="9" s="1"/>
  <c r="NM9" i="2"/>
  <c r="NO9" i="2" s="1"/>
  <c r="P8" i="9" s="1"/>
  <c r="NN8" i="2"/>
  <c r="NM8" i="2"/>
  <c r="NO8" i="2" s="1"/>
  <c r="P7" i="9" s="1"/>
  <c r="NN7" i="2"/>
  <c r="NP7" i="2" s="1"/>
  <c r="Q6" i="9" s="1"/>
  <c r="NM7" i="2"/>
  <c r="NO7" i="2" s="1"/>
  <c r="P6" i="9" s="1"/>
  <c r="NN6" i="2"/>
  <c r="NP6" i="2" s="1"/>
  <c r="Q5" i="9" s="1"/>
  <c r="NM6" i="2"/>
  <c r="NO6" i="2" s="1"/>
  <c r="P5" i="9" s="1"/>
  <c r="NN5" i="2"/>
  <c r="NP5" i="2" s="1"/>
  <c r="Q4" i="9" s="1"/>
  <c r="NM5" i="2"/>
  <c r="NO5" i="2" s="1"/>
  <c r="P4" i="9" s="1"/>
  <c r="NN4" i="2"/>
  <c r="NM4" i="2"/>
  <c r="NO4" i="2" s="1"/>
  <c r="P3" i="9" s="1"/>
  <c r="NN3" i="2"/>
  <c r="NP3" i="2" s="1"/>
  <c r="Q2" i="9" s="1"/>
  <c r="B123" i="2"/>
  <c r="NM3" i="2"/>
  <c r="NO3" i="2" s="1"/>
  <c r="P2" i="9" s="1"/>
  <c r="NN119" i="2" l="1"/>
  <c r="NM119" i="2"/>
  <c r="NP26" i="2"/>
  <c r="Q25" i="9" s="1"/>
  <c r="NO94" i="2"/>
  <c r="P94" i="9" s="1"/>
  <c r="T118" i="10" l="1"/>
  <c r="S118" i="10"/>
  <c r="R118" i="10"/>
  <c r="Q118" i="10"/>
  <c r="P118" i="10"/>
  <c r="O118" i="10"/>
  <c r="AD117" i="10"/>
  <c r="AC117" i="10"/>
  <c r="AB117" i="10"/>
  <c r="AA117" i="10"/>
  <c r="Z117" i="10"/>
  <c r="Y117" i="10"/>
  <c r="X117" i="10"/>
  <c r="W117" i="10"/>
  <c r="V117" i="10"/>
  <c r="D117" i="10"/>
  <c r="C117" i="10"/>
  <c r="AD116" i="10"/>
  <c r="AC116" i="10"/>
  <c r="AB116" i="10"/>
  <c r="AA116" i="10"/>
  <c r="Z116" i="10"/>
  <c r="Y116" i="10"/>
  <c r="X116" i="10"/>
  <c r="W116" i="10"/>
  <c r="V116" i="10"/>
  <c r="D116" i="10"/>
  <c r="C116" i="10"/>
  <c r="AD115" i="10"/>
  <c r="AC115" i="10"/>
  <c r="AB115" i="10"/>
  <c r="AA115" i="10"/>
  <c r="Z115" i="10"/>
  <c r="Y115" i="10"/>
  <c r="X115" i="10"/>
  <c r="W115" i="10"/>
  <c r="V115" i="10"/>
  <c r="N115" i="10"/>
  <c r="D115" i="10"/>
  <c r="C115" i="10"/>
  <c r="AD114" i="10"/>
  <c r="AC114" i="10"/>
  <c r="AB114" i="10"/>
  <c r="AA114" i="10"/>
  <c r="Z114" i="10"/>
  <c r="Y114" i="10"/>
  <c r="X114" i="10"/>
  <c r="W114" i="10"/>
  <c r="V114" i="10"/>
  <c r="N114" i="10"/>
  <c r="D114" i="10"/>
  <c r="C114" i="10"/>
  <c r="AD113" i="10"/>
  <c r="AC113" i="10"/>
  <c r="AB113" i="10"/>
  <c r="AA113" i="10"/>
  <c r="Z113" i="10"/>
  <c r="Y113" i="10"/>
  <c r="X113" i="10"/>
  <c r="W113" i="10"/>
  <c r="V113" i="10"/>
  <c r="N113" i="10"/>
  <c r="D113" i="10"/>
  <c r="C113" i="10"/>
  <c r="AD112" i="10"/>
  <c r="AC112" i="10"/>
  <c r="AB112" i="10"/>
  <c r="AA112" i="10"/>
  <c r="Z112" i="10"/>
  <c r="Y112" i="10"/>
  <c r="X112" i="10"/>
  <c r="W112" i="10"/>
  <c r="V112" i="10"/>
  <c r="N112" i="10"/>
  <c r="D112" i="10"/>
  <c r="C112" i="10"/>
  <c r="AD111" i="10"/>
  <c r="AC111" i="10"/>
  <c r="AB111" i="10"/>
  <c r="AA111" i="10"/>
  <c r="Z111" i="10"/>
  <c r="Y111" i="10"/>
  <c r="X111" i="10"/>
  <c r="W111" i="10"/>
  <c r="V111" i="10"/>
  <c r="N111" i="10"/>
  <c r="D111" i="10"/>
  <c r="C111" i="10"/>
  <c r="AD110" i="10"/>
  <c r="AC110" i="10"/>
  <c r="AB110" i="10"/>
  <c r="AA110" i="10"/>
  <c r="Z110" i="10"/>
  <c r="Y110" i="10"/>
  <c r="X110" i="10"/>
  <c r="W110" i="10"/>
  <c r="V110" i="10"/>
  <c r="N110" i="10"/>
  <c r="D110" i="10"/>
  <c r="C110" i="10"/>
  <c r="AD109" i="10"/>
  <c r="AC109" i="10"/>
  <c r="AB109" i="10"/>
  <c r="AA109" i="10"/>
  <c r="Z109" i="10"/>
  <c r="Y109" i="10"/>
  <c r="X109" i="10"/>
  <c r="W109" i="10"/>
  <c r="V109" i="10"/>
  <c r="N109" i="10"/>
  <c r="D109" i="10"/>
  <c r="C109" i="10"/>
  <c r="AD108" i="10"/>
  <c r="AC108" i="10"/>
  <c r="AB108" i="10"/>
  <c r="AA108" i="10"/>
  <c r="Z108" i="10"/>
  <c r="Y108" i="10"/>
  <c r="X108" i="10"/>
  <c r="W108" i="10"/>
  <c r="V108" i="10"/>
  <c r="N108" i="10"/>
  <c r="D108" i="10"/>
  <c r="C108" i="10"/>
  <c r="AD107" i="10"/>
  <c r="AC107" i="10"/>
  <c r="AB107" i="10"/>
  <c r="AA107" i="10"/>
  <c r="Z107" i="10"/>
  <c r="Y107" i="10"/>
  <c r="X107" i="10"/>
  <c r="W107" i="10"/>
  <c r="V107" i="10"/>
  <c r="N107" i="10"/>
  <c r="D107" i="10"/>
  <c r="C107" i="10"/>
  <c r="AD106" i="10"/>
  <c r="AC106" i="10"/>
  <c r="AB106" i="10"/>
  <c r="AA106" i="10"/>
  <c r="Z106" i="10"/>
  <c r="Y106" i="10"/>
  <c r="X106" i="10"/>
  <c r="W106" i="10"/>
  <c r="V106" i="10"/>
  <c r="N106" i="10"/>
  <c r="D106" i="10"/>
  <c r="C106" i="10"/>
  <c r="AD105" i="10"/>
  <c r="AC105" i="10"/>
  <c r="AB105" i="10"/>
  <c r="AA105" i="10"/>
  <c r="Z105" i="10"/>
  <c r="Y105" i="10"/>
  <c r="X105" i="10"/>
  <c r="W105" i="10"/>
  <c r="V105" i="10"/>
  <c r="N105" i="10"/>
  <c r="D105" i="10"/>
  <c r="C105" i="10"/>
  <c r="AD104" i="10"/>
  <c r="AC104" i="10"/>
  <c r="AB104" i="10"/>
  <c r="AA104" i="10"/>
  <c r="Z104" i="10"/>
  <c r="Y104" i="10"/>
  <c r="X104" i="10"/>
  <c r="W104" i="10"/>
  <c r="V104" i="10"/>
  <c r="N104" i="10"/>
  <c r="D104" i="10"/>
  <c r="C104" i="10"/>
  <c r="AD103" i="10"/>
  <c r="AC103" i="10"/>
  <c r="AB103" i="10"/>
  <c r="AA103" i="10"/>
  <c r="Z103" i="10"/>
  <c r="Y103" i="10"/>
  <c r="X103" i="10"/>
  <c r="W103" i="10"/>
  <c r="V103" i="10"/>
  <c r="N103" i="10"/>
  <c r="D103" i="10"/>
  <c r="C103" i="10"/>
  <c r="AD102" i="10"/>
  <c r="AC102" i="10"/>
  <c r="AB102" i="10"/>
  <c r="AA102" i="10"/>
  <c r="Z102" i="10"/>
  <c r="Y102" i="10"/>
  <c r="X102" i="10"/>
  <c r="W102" i="10"/>
  <c r="V102" i="10"/>
  <c r="N102" i="10"/>
  <c r="D102" i="10"/>
  <c r="C102" i="10"/>
  <c r="AD101" i="10"/>
  <c r="AC101" i="10"/>
  <c r="AB101" i="10"/>
  <c r="AA101" i="10"/>
  <c r="Z101" i="10"/>
  <c r="Y101" i="10"/>
  <c r="X101" i="10"/>
  <c r="W101" i="10"/>
  <c r="V101" i="10"/>
  <c r="N101" i="10"/>
  <c r="D101" i="10"/>
  <c r="C101" i="10"/>
  <c r="AD100" i="10"/>
  <c r="AC100" i="10"/>
  <c r="AB100" i="10"/>
  <c r="AA100" i="10"/>
  <c r="Z100" i="10"/>
  <c r="Y100" i="10"/>
  <c r="X100" i="10"/>
  <c r="W100" i="10"/>
  <c r="V100" i="10"/>
  <c r="N100" i="10"/>
  <c r="D100" i="10"/>
  <c r="C100" i="10"/>
  <c r="AD99" i="10"/>
  <c r="AC99" i="10"/>
  <c r="AB99" i="10"/>
  <c r="AA99" i="10"/>
  <c r="Z99" i="10"/>
  <c r="Y99" i="10"/>
  <c r="X99" i="10"/>
  <c r="W99" i="10"/>
  <c r="V99" i="10"/>
  <c r="N99" i="10"/>
  <c r="D99" i="10"/>
  <c r="C99" i="10"/>
  <c r="AD98" i="10"/>
  <c r="AC98" i="10"/>
  <c r="AB98" i="10"/>
  <c r="AA98" i="10"/>
  <c r="Z98" i="10"/>
  <c r="Y98" i="10"/>
  <c r="X98" i="10"/>
  <c r="W98" i="10"/>
  <c r="V98" i="10"/>
  <c r="N98" i="10"/>
  <c r="D98" i="10"/>
  <c r="C98" i="10"/>
  <c r="AD97" i="10"/>
  <c r="AC97" i="10"/>
  <c r="AB97" i="10"/>
  <c r="AA97" i="10"/>
  <c r="Z97" i="10"/>
  <c r="Y97" i="10"/>
  <c r="X97" i="10"/>
  <c r="W97" i="10"/>
  <c r="V97" i="10"/>
  <c r="N97" i="10"/>
  <c r="D97" i="10"/>
  <c r="C97" i="10"/>
  <c r="AD96" i="10"/>
  <c r="AC96" i="10"/>
  <c r="AB96" i="10"/>
  <c r="AA96" i="10"/>
  <c r="Z96" i="10"/>
  <c r="Y96" i="10"/>
  <c r="X96" i="10"/>
  <c r="W96" i="10"/>
  <c r="V96" i="10"/>
  <c r="N96" i="10"/>
  <c r="D96" i="10"/>
  <c r="C96" i="10"/>
  <c r="AD95" i="10"/>
  <c r="AC95" i="10"/>
  <c r="AB95" i="10"/>
  <c r="AA95" i="10"/>
  <c r="Z95" i="10"/>
  <c r="Y95" i="10"/>
  <c r="X95" i="10"/>
  <c r="W95" i="10"/>
  <c r="V95" i="10"/>
  <c r="N95" i="10"/>
  <c r="D95" i="10"/>
  <c r="C95" i="10"/>
  <c r="AD94" i="10"/>
  <c r="AC94" i="10"/>
  <c r="AB94" i="10"/>
  <c r="AA94" i="10"/>
  <c r="Z94" i="10"/>
  <c r="Y94" i="10"/>
  <c r="X94" i="10"/>
  <c r="W94" i="10"/>
  <c r="V94" i="10"/>
  <c r="N94" i="10"/>
  <c r="D94" i="10"/>
  <c r="C94" i="10"/>
  <c r="AD93" i="10"/>
  <c r="AC93" i="10"/>
  <c r="AB93" i="10"/>
  <c r="AA93" i="10"/>
  <c r="Z93" i="10"/>
  <c r="Y93" i="10"/>
  <c r="X93" i="10"/>
  <c r="W93" i="10"/>
  <c r="V93" i="10"/>
  <c r="D93" i="10"/>
  <c r="C93" i="10"/>
  <c r="AD92" i="10"/>
  <c r="AC92" i="10"/>
  <c r="AB92" i="10"/>
  <c r="AA92" i="10"/>
  <c r="Z92" i="10"/>
  <c r="Y92" i="10"/>
  <c r="X92" i="10"/>
  <c r="W92" i="10"/>
  <c r="V92" i="10"/>
  <c r="N92" i="10"/>
  <c r="D92" i="10"/>
  <c r="C92" i="10"/>
  <c r="AD91" i="10"/>
  <c r="AC91" i="10"/>
  <c r="AB91" i="10"/>
  <c r="AA91" i="10"/>
  <c r="Z91" i="10"/>
  <c r="Y91" i="10"/>
  <c r="X91" i="10"/>
  <c r="W91" i="10"/>
  <c r="V91" i="10"/>
  <c r="N91" i="10"/>
  <c r="D91" i="10"/>
  <c r="C91" i="10"/>
  <c r="AD90" i="10"/>
  <c r="AC90" i="10"/>
  <c r="AB90" i="10"/>
  <c r="AA90" i="10"/>
  <c r="Z90" i="10"/>
  <c r="Y90" i="10"/>
  <c r="X90" i="10"/>
  <c r="W90" i="10"/>
  <c r="V90" i="10"/>
  <c r="N90" i="10"/>
  <c r="D90" i="10"/>
  <c r="C90" i="10"/>
  <c r="AD89" i="10"/>
  <c r="AC89" i="10"/>
  <c r="AB89" i="10"/>
  <c r="AA89" i="10"/>
  <c r="Z89" i="10"/>
  <c r="Y89" i="10"/>
  <c r="X89" i="10"/>
  <c r="W89" i="10"/>
  <c r="V89" i="10"/>
  <c r="N89" i="10"/>
  <c r="D89" i="10"/>
  <c r="C89" i="10"/>
  <c r="AD88" i="10"/>
  <c r="AC88" i="10"/>
  <c r="AB88" i="10"/>
  <c r="AA88" i="10"/>
  <c r="Z88" i="10"/>
  <c r="Y88" i="10"/>
  <c r="X88" i="10"/>
  <c r="W88" i="10"/>
  <c r="V88" i="10"/>
  <c r="D88" i="10"/>
  <c r="C88" i="10"/>
  <c r="AD87" i="10"/>
  <c r="AC87" i="10"/>
  <c r="AB87" i="10"/>
  <c r="AA87" i="10"/>
  <c r="Z87" i="10"/>
  <c r="Y87" i="10"/>
  <c r="X87" i="10"/>
  <c r="W87" i="10"/>
  <c r="V87" i="10"/>
  <c r="D87" i="10"/>
  <c r="C87" i="10"/>
  <c r="AD86" i="10"/>
  <c r="AC86" i="10"/>
  <c r="AB86" i="10"/>
  <c r="AA86" i="10"/>
  <c r="Z86" i="10"/>
  <c r="Y86" i="10"/>
  <c r="X86" i="10"/>
  <c r="W86" i="10"/>
  <c r="V86" i="10"/>
  <c r="N86" i="10"/>
  <c r="D86" i="10"/>
  <c r="C86" i="10"/>
  <c r="AD85" i="10"/>
  <c r="AC85" i="10"/>
  <c r="AB85" i="10"/>
  <c r="AA85" i="10"/>
  <c r="Z85" i="10"/>
  <c r="Y85" i="10"/>
  <c r="X85" i="10"/>
  <c r="W85" i="10"/>
  <c r="V85" i="10"/>
  <c r="N85" i="10"/>
  <c r="D85" i="10"/>
  <c r="C85" i="10"/>
  <c r="AD84" i="10"/>
  <c r="AC84" i="10"/>
  <c r="AB84" i="10"/>
  <c r="AA84" i="10"/>
  <c r="Z84" i="10"/>
  <c r="Y84" i="10"/>
  <c r="X84" i="10"/>
  <c r="W84" i="10"/>
  <c r="V84" i="10"/>
  <c r="N84" i="10"/>
  <c r="D84" i="10"/>
  <c r="C84" i="10"/>
  <c r="AD83" i="10"/>
  <c r="AC83" i="10"/>
  <c r="AB83" i="10"/>
  <c r="AA83" i="10"/>
  <c r="Z83" i="10"/>
  <c r="Y83" i="10"/>
  <c r="X83" i="10"/>
  <c r="W83" i="10"/>
  <c r="V83" i="10"/>
  <c r="N83" i="10"/>
  <c r="D83" i="10"/>
  <c r="C83" i="10"/>
  <c r="AD82" i="10"/>
  <c r="AC82" i="10"/>
  <c r="AB82" i="10"/>
  <c r="AA82" i="10"/>
  <c r="Z82" i="10"/>
  <c r="Y82" i="10"/>
  <c r="X82" i="10"/>
  <c r="W82" i="10"/>
  <c r="V82" i="10"/>
  <c r="N82" i="10"/>
  <c r="D82" i="10"/>
  <c r="C82" i="10"/>
  <c r="AD81" i="10"/>
  <c r="AC81" i="10"/>
  <c r="AB81" i="10"/>
  <c r="AA81" i="10"/>
  <c r="Z81" i="10"/>
  <c r="Y81" i="10"/>
  <c r="X81" i="10"/>
  <c r="W81" i="10"/>
  <c r="V81" i="10"/>
  <c r="D81" i="10"/>
  <c r="C81" i="10"/>
  <c r="AD80" i="10"/>
  <c r="AC80" i="10"/>
  <c r="AB80" i="10"/>
  <c r="AA80" i="10"/>
  <c r="Z80" i="10"/>
  <c r="Y80" i="10"/>
  <c r="X80" i="10"/>
  <c r="W80" i="10"/>
  <c r="V80" i="10"/>
  <c r="N80" i="10"/>
  <c r="D80" i="10"/>
  <c r="C80" i="10"/>
  <c r="AD79" i="10"/>
  <c r="AC79" i="10"/>
  <c r="AB79" i="10"/>
  <c r="AA79" i="10"/>
  <c r="Z79" i="10"/>
  <c r="Y79" i="10"/>
  <c r="X79" i="10"/>
  <c r="W79" i="10"/>
  <c r="V79" i="10"/>
  <c r="N79" i="10"/>
  <c r="D79" i="10"/>
  <c r="C79" i="10"/>
  <c r="AD78" i="10"/>
  <c r="AC78" i="10"/>
  <c r="AB78" i="10"/>
  <c r="AA78" i="10"/>
  <c r="Z78" i="10"/>
  <c r="Y78" i="10"/>
  <c r="X78" i="10"/>
  <c r="W78" i="10"/>
  <c r="V78" i="10"/>
  <c r="N78" i="10"/>
  <c r="D78" i="10"/>
  <c r="C78" i="10"/>
  <c r="AD77" i="10"/>
  <c r="AC77" i="10"/>
  <c r="AB77" i="10"/>
  <c r="AA77" i="10"/>
  <c r="Z77" i="10"/>
  <c r="Y77" i="10"/>
  <c r="X77" i="10"/>
  <c r="W77" i="10"/>
  <c r="V77" i="10"/>
  <c r="N77" i="10"/>
  <c r="D77" i="10"/>
  <c r="C77" i="10"/>
  <c r="AD76" i="10"/>
  <c r="AC76" i="10"/>
  <c r="AB76" i="10"/>
  <c r="AA76" i="10"/>
  <c r="Z76" i="10"/>
  <c r="Y76" i="10"/>
  <c r="X76" i="10"/>
  <c r="W76" i="10"/>
  <c r="V76" i="10"/>
  <c r="N76" i="10"/>
  <c r="D76" i="10"/>
  <c r="C76" i="10"/>
  <c r="AD75" i="10"/>
  <c r="AC75" i="10"/>
  <c r="AB75" i="10"/>
  <c r="AA75" i="10"/>
  <c r="Z75" i="10"/>
  <c r="Y75" i="10"/>
  <c r="X75" i="10"/>
  <c r="W75" i="10"/>
  <c r="V75" i="10"/>
  <c r="N75" i="10"/>
  <c r="D75" i="10"/>
  <c r="C75" i="10"/>
  <c r="AD74" i="10"/>
  <c r="AC74" i="10"/>
  <c r="AB74" i="10"/>
  <c r="AA74" i="10"/>
  <c r="Z74" i="10"/>
  <c r="Y74" i="10"/>
  <c r="X74" i="10"/>
  <c r="W74" i="10"/>
  <c r="V74" i="10"/>
  <c r="N74" i="10"/>
  <c r="D74" i="10"/>
  <c r="C74" i="10"/>
  <c r="AD73" i="10"/>
  <c r="AC73" i="10"/>
  <c r="AB73" i="10"/>
  <c r="AA73" i="10"/>
  <c r="Z73" i="10"/>
  <c r="Y73" i="10"/>
  <c r="X73" i="10"/>
  <c r="W73" i="10"/>
  <c r="V73" i="10"/>
  <c r="N73" i="10"/>
  <c r="D73" i="10"/>
  <c r="C73" i="10"/>
  <c r="AD72" i="10"/>
  <c r="AC72" i="10"/>
  <c r="AB72" i="10"/>
  <c r="AA72" i="10"/>
  <c r="Z72" i="10"/>
  <c r="Y72" i="10"/>
  <c r="X72" i="10"/>
  <c r="W72" i="10"/>
  <c r="V72" i="10"/>
  <c r="N72" i="10"/>
  <c r="D72" i="10"/>
  <c r="C72" i="10"/>
  <c r="AD71" i="10"/>
  <c r="AC71" i="10"/>
  <c r="AB71" i="10"/>
  <c r="AA71" i="10"/>
  <c r="Z71" i="10"/>
  <c r="Y71" i="10"/>
  <c r="X71" i="10"/>
  <c r="W71" i="10"/>
  <c r="V71" i="10"/>
  <c r="N71" i="10"/>
  <c r="AD70" i="10"/>
  <c r="AC70" i="10"/>
  <c r="AB70" i="10"/>
  <c r="AA70" i="10"/>
  <c r="Z70" i="10"/>
  <c r="Y70" i="10"/>
  <c r="X70" i="10"/>
  <c r="W70" i="10"/>
  <c r="V70" i="10"/>
  <c r="D70" i="10"/>
  <c r="C70" i="10"/>
  <c r="AD69" i="10"/>
  <c r="AC69" i="10"/>
  <c r="AB69" i="10"/>
  <c r="AA69" i="10"/>
  <c r="Z69" i="10"/>
  <c r="Y69" i="10"/>
  <c r="X69" i="10"/>
  <c r="W69" i="10"/>
  <c r="V69" i="10"/>
  <c r="N69" i="10"/>
  <c r="D69" i="10"/>
  <c r="C69" i="10"/>
  <c r="AD68" i="10"/>
  <c r="AC68" i="10"/>
  <c r="AB68" i="10"/>
  <c r="AA68" i="10"/>
  <c r="Z68" i="10"/>
  <c r="Y68" i="10"/>
  <c r="X68" i="10"/>
  <c r="W68" i="10"/>
  <c r="V68" i="10"/>
  <c r="N68" i="10"/>
  <c r="D68" i="10"/>
  <c r="C68" i="10"/>
  <c r="AD67" i="10"/>
  <c r="AC67" i="10"/>
  <c r="AB67" i="10"/>
  <c r="AA67" i="10"/>
  <c r="Z67" i="10"/>
  <c r="Y67" i="10"/>
  <c r="X67" i="10"/>
  <c r="W67" i="10"/>
  <c r="V67" i="10"/>
  <c r="N67" i="10"/>
  <c r="D67" i="10"/>
  <c r="C67" i="10"/>
  <c r="AD66" i="10"/>
  <c r="AC66" i="10"/>
  <c r="AB66" i="10"/>
  <c r="AA66" i="10"/>
  <c r="Z66" i="10"/>
  <c r="Y66" i="10"/>
  <c r="X66" i="10"/>
  <c r="W66" i="10"/>
  <c r="V66" i="10"/>
  <c r="N66" i="10"/>
  <c r="D66" i="10"/>
  <c r="C66" i="10"/>
  <c r="AD65" i="10"/>
  <c r="AC65" i="10"/>
  <c r="AB65" i="10"/>
  <c r="AA65" i="10"/>
  <c r="Z65" i="10"/>
  <c r="Y65" i="10"/>
  <c r="X65" i="10"/>
  <c r="W65" i="10"/>
  <c r="V65" i="10"/>
  <c r="N65" i="10"/>
  <c r="D65" i="10"/>
  <c r="C65" i="10"/>
  <c r="AD64" i="10"/>
  <c r="AC64" i="10"/>
  <c r="AB64" i="10"/>
  <c r="AA64" i="10"/>
  <c r="Z64" i="10"/>
  <c r="Y64" i="10"/>
  <c r="X64" i="10"/>
  <c r="W64" i="10"/>
  <c r="V64" i="10"/>
  <c r="N64" i="10"/>
  <c r="D64" i="10"/>
  <c r="C64" i="10"/>
  <c r="AD63" i="10"/>
  <c r="AC63" i="10"/>
  <c r="AB63" i="10"/>
  <c r="AA63" i="10"/>
  <c r="Z63" i="10"/>
  <c r="Y63" i="10"/>
  <c r="X63" i="10"/>
  <c r="W63" i="10"/>
  <c r="V63" i="10"/>
  <c r="N63" i="10"/>
  <c r="D63" i="10"/>
  <c r="C63" i="10"/>
  <c r="AD62" i="10"/>
  <c r="AC62" i="10"/>
  <c r="AB62" i="10"/>
  <c r="AA62" i="10"/>
  <c r="Z62" i="10"/>
  <c r="Y62" i="10"/>
  <c r="X62" i="10"/>
  <c r="W62" i="10"/>
  <c r="V62" i="10"/>
  <c r="N62" i="10"/>
  <c r="D62" i="10"/>
  <c r="C62" i="10"/>
  <c r="AD61" i="10"/>
  <c r="AC61" i="10"/>
  <c r="AB61" i="10"/>
  <c r="AA61" i="10"/>
  <c r="Z61" i="10"/>
  <c r="Y61" i="10"/>
  <c r="X61" i="10"/>
  <c r="W61" i="10"/>
  <c r="V61" i="10"/>
  <c r="N61" i="10"/>
  <c r="D61" i="10"/>
  <c r="C61" i="10"/>
  <c r="AD60" i="10"/>
  <c r="AC60" i="10"/>
  <c r="AB60" i="10"/>
  <c r="AA60" i="10"/>
  <c r="Z60" i="10"/>
  <c r="Y60" i="10"/>
  <c r="X60" i="10"/>
  <c r="W60" i="10"/>
  <c r="V60" i="10"/>
  <c r="N60" i="10"/>
  <c r="D60" i="10"/>
  <c r="C60" i="10"/>
  <c r="AD59" i="10"/>
  <c r="AC59" i="10"/>
  <c r="AB59" i="10"/>
  <c r="AA59" i="10"/>
  <c r="Z59" i="10"/>
  <c r="Y59" i="10"/>
  <c r="X59" i="10"/>
  <c r="W59" i="10"/>
  <c r="V59" i="10"/>
  <c r="N59" i="10"/>
  <c r="D59" i="10"/>
  <c r="C59" i="10"/>
  <c r="AD58" i="10"/>
  <c r="AC58" i="10"/>
  <c r="AB58" i="10"/>
  <c r="AA58" i="10"/>
  <c r="Z58" i="10"/>
  <c r="Y58" i="10"/>
  <c r="X58" i="10"/>
  <c r="W58" i="10"/>
  <c r="V58" i="10"/>
  <c r="N58" i="10"/>
  <c r="D58" i="10"/>
  <c r="C58" i="10"/>
  <c r="AD57" i="10"/>
  <c r="AC57" i="10"/>
  <c r="AB57" i="10"/>
  <c r="AA57" i="10"/>
  <c r="Z57" i="10"/>
  <c r="Y57" i="10"/>
  <c r="X57" i="10"/>
  <c r="W57" i="10"/>
  <c r="V57" i="10"/>
  <c r="N57" i="10"/>
  <c r="D57" i="10"/>
  <c r="C57" i="10"/>
  <c r="AD56" i="10"/>
  <c r="AC56" i="10"/>
  <c r="AB56" i="10"/>
  <c r="AA56" i="10"/>
  <c r="Z56" i="10"/>
  <c r="Y56" i="10"/>
  <c r="X56" i="10"/>
  <c r="W56" i="10"/>
  <c r="V56" i="10"/>
  <c r="N56" i="10"/>
  <c r="D56" i="10"/>
  <c r="C56" i="10"/>
  <c r="AD55" i="10"/>
  <c r="AC55" i="10"/>
  <c r="AB55" i="10"/>
  <c r="AA55" i="10"/>
  <c r="Z55" i="10"/>
  <c r="Y55" i="10"/>
  <c r="X55" i="10"/>
  <c r="W55" i="10"/>
  <c r="V55" i="10"/>
  <c r="N55" i="10"/>
  <c r="D55" i="10"/>
  <c r="C55" i="10"/>
  <c r="AD54" i="10"/>
  <c r="AC54" i="10"/>
  <c r="AB54" i="10"/>
  <c r="AA54" i="10"/>
  <c r="Z54" i="10"/>
  <c r="Y54" i="10"/>
  <c r="X54" i="10"/>
  <c r="W54" i="10"/>
  <c r="V54" i="10"/>
  <c r="N54" i="10"/>
  <c r="D54" i="10"/>
  <c r="C54" i="10"/>
  <c r="AD53" i="10"/>
  <c r="AC53" i="10"/>
  <c r="AB53" i="10"/>
  <c r="AA53" i="10"/>
  <c r="Z53" i="10"/>
  <c r="Y53" i="10"/>
  <c r="X53" i="10"/>
  <c r="W53" i="10"/>
  <c r="V53" i="10"/>
  <c r="N53" i="10"/>
  <c r="D53" i="10"/>
  <c r="C53" i="10"/>
  <c r="AD52" i="10"/>
  <c r="AC52" i="10"/>
  <c r="AB52" i="10"/>
  <c r="AA52" i="10"/>
  <c r="Z52" i="10"/>
  <c r="Y52" i="10"/>
  <c r="X52" i="10"/>
  <c r="W52" i="10"/>
  <c r="V52" i="10"/>
  <c r="N52" i="10"/>
  <c r="D52" i="10"/>
  <c r="C52" i="10"/>
  <c r="AD51" i="10"/>
  <c r="AC51" i="10"/>
  <c r="AB51" i="10"/>
  <c r="AA51" i="10"/>
  <c r="Z51" i="10"/>
  <c r="Y51" i="10"/>
  <c r="X51" i="10"/>
  <c r="W51" i="10"/>
  <c r="V51" i="10"/>
  <c r="N51" i="10"/>
  <c r="D51" i="10"/>
  <c r="C51" i="10"/>
  <c r="AD50" i="10"/>
  <c r="AC50" i="10"/>
  <c r="AB50" i="10"/>
  <c r="AA50" i="10"/>
  <c r="Z50" i="10"/>
  <c r="Y50" i="10"/>
  <c r="X50" i="10"/>
  <c r="W50" i="10"/>
  <c r="V50" i="10"/>
  <c r="N50" i="10"/>
  <c r="D50" i="10"/>
  <c r="C50" i="10"/>
  <c r="AD49" i="10"/>
  <c r="AC49" i="10"/>
  <c r="AB49" i="10"/>
  <c r="AA49" i="10"/>
  <c r="Z49" i="10"/>
  <c r="Y49" i="10"/>
  <c r="X49" i="10"/>
  <c r="W49" i="10"/>
  <c r="V49" i="10"/>
  <c r="N49" i="10"/>
  <c r="D49" i="10"/>
  <c r="C49" i="10"/>
  <c r="AD48" i="10"/>
  <c r="AC48" i="10"/>
  <c r="AB48" i="10"/>
  <c r="AA48" i="10"/>
  <c r="Z48" i="10"/>
  <c r="Y48" i="10"/>
  <c r="X48" i="10"/>
  <c r="W48" i="10"/>
  <c r="V48" i="10"/>
  <c r="N48" i="10"/>
  <c r="D48" i="10"/>
  <c r="C48" i="10"/>
  <c r="AD47" i="10"/>
  <c r="AC47" i="10"/>
  <c r="AB47" i="10"/>
  <c r="AA47" i="10"/>
  <c r="Z47" i="10"/>
  <c r="Y47" i="10"/>
  <c r="X47" i="10"/>
  <c r="W47" i="10"/>
  <c r="V47" i="10"/>
  <c r="N47" i="10"/>
  <c r="D47" i="10"/>
  <c r="C47" i="10"/>
  <c r="AD46" i="10"/>
  <c r="AC46" i="10"/>
  <c r="AB46" i="10"/>
  <c r="AA46" i="10"/>
  <c r="Z46" i="10"/>
  <c r="Y46" i="10"/>
  <c r="X46" i="10"/>
  <c r="W46" i="10"/>
  <c r="V46" i="10"/>
  <c r="N46" i="10"/>
  <c r="D46" i="10"/>
  <c r="C46" i="10"/>
  <c r="AD45" i="10"/>
  <c r="AC45" i="10"/>
  <c r="AB45" i="10"/>
  <c r="AA45" i="10"/>
  <c r="Z45" i="10"/>
  <c r="Y45" i="10"/>
  <c r="X45" i="10"/>
  <c r="W45" i="10"/>
  <c r="V45" i="10"/>
  <c r="N45" i="10"/>
  <c r="D45" i="10"/>
  <c r="C45" i="10"/>
  <c r="AD44" i="10"/>
  <c r="AC44" i="10"/>
  <c r="AB44" i="10"/>
  <c r="AA44" i="10"/>
  <c r="Z44" i="10"/>
  <c r="Y44" i="10"/>
  <c r="X44" i="10"/>
  <c r="W44" i="10"/>
  <c r="V44" i="10"/>
  <c r="N44" i="10"/>
  <c r="D44" i="10"/>
  <c r="C44" i="10"/>
  <c r="AD43" i="10"/>
  <c r="AC43" i="10"/>
  <c r="AB43" i="10"/>
  <c r="AA43" i="10"/>
  <c r="Z43" i="10"/>
  <c r="Y43" i="10"/>
  <c r="X43" i="10"/>
  <c r="W43" i="10"/>
  <c r="V43" i="10"/>
  <c r="N43" i="10"/>
  <c r="D43" i="10"/>
  <c r="C43" i="10"/>
  <c r="AD42" i="10"/>
  <c r="AC42" i="10"/>
  <c r="AB42" i="10"/>
  <c r="AA42" i="10"/>
  <c r="Z42" i="10"/>
  <c r="Y42" i="10"/>
  <c r="X42" i="10"/>
  <c r="W42" i="10"/>
  <c r="V42" i="10"/>
  <c r="N42" i="10"/>
  <c r="D42" i="10"/>
  <c r="C42" i="10"/>
  <c r="AD41" i="10"/>
  <c r="AC41" i="10"/>
  <c r="AB41" i="10"/>
  <c r="AA41" i="10"/>
  <c r="Z41" i="10"/>
  <c r="Y41" i="10"/>
  <c r="X41" i="10"/>
  <c r="W41" i="10"/>
  <c r="V41" i="10"/>
  <c r="N41" i="10"/>
  <c r="D41" i="10"/>
  <c r="C41" i="10"/>
  <c r="AD40" i="10"/>
  <c r="AC40" i="10"/>
  <c r="AB40" i="10"/>
  <c r="AA40" i="10"/>
  <c r="Z40" i="10"/>
  <c r="Y40" i="10"/>
  <c r="X40" i="10"/>
  <c r="W40" i="10"/>
  <c r="V40" i="10"/>
  <c r="N40" i="10"/>
  <c r="D40" i="10"/>
  <c r="C40" i="10"/>
  <c r="AD39" i="10"/>
  <c r="AC39" i="10"/>
  <c r="AB39" i="10"/>
  <c r="AA39" i="10"/>
  <c r="Z39" i="10"/>
  <c r="Y39" i="10"/>
  <c r="X39" i="10"/>
  <c r="W39" i="10"/>
  <c r="V39" i="10"/>
  <c r="N39" i="10"/>
  <c r="D39" i="10"/>
  <c r="C39" i="10"/>
  <c r="AD38" i="10"/>
  <c r="AC38" i="10"/>
  <c r="AB38" i="10"/>
  <c r="AA38" i="10"/>
  <c r="Z38" i="10"/>
  <c r="Y38" i="10"/>
  <c r="X38" i="10"/>
  <c r="W38" i="10"/>
  <c r="V38" i="10"/>
  <c r="N38" i="10"/>
  <c r="D38" i="10"/>
  <c r="C38" i="10"/>
  <c r="AD37" i="10"/>
  <c r="AC37" i="10"/>
  <c r="AB37" i="10"/>
  <c r="AA37" i="10"/>
  <c r="Z37" i="10"/>
  <c r="Y37" i="10"/>
  <c r="X37" i="10"/>
  <c r="W37" i="10"/>
  <c r="V37" i="10"/>
  <c r="N37" i="10"/>
  <c r="D37" i="10"/>
  <c r="C37" i="10"/>
  <c r="AD36" i="10"/>
  <c r="AC36" i="10"/>
  <c r="AB36" i="10"/>
  <c r="AA36" i="10"/>
  <c r="Z36" i="10"/>
  <c r="Y36" i="10"/>
  <c r="X36" i="10"/>
  <c r="W36" i="10"/>
  <c r="V36" i="10"/>
  <c r="N36" i="10"/>
  <c r="D36" i="10"/>
  <c r="C36" i="10"/>
  <c r="AD35" i="10"/>
  <c r="AC35" i="10"/>
  <c r="AB35" i="10"/>
  <c r="AA35" i="10"/>
  <c r="Z35" i="10"/>
  <c r="Y35" i="10"/>
  <c r="X35" i="10"/>
  <c r="W35" i="10"/>
  <c r="V35" i="10"/>
  <c r="N35" i="10"/>
  <c r="D35" i="10"/>
  <c r="C35" i="10"/>
  <c r="AD34" i="10"/>
  <c r="AC34" i="10"/>
  <c r="AB34" i="10"/>
  <c r="AA34" i="10"/>
  <c r="Z34" i="10"/>
  <c r="Y34" i="10"/>
  <c r="X34" i="10"/>
  <c r="W34" i="10"/>
  <c r="V34" i="10"/>
  <c r="N34" i="10"/>
  <c r="D34" i="10"/>
  <c r="C34" i="10"/>
  <c r="AD33" i="10"/>
  <c r="AC33" i="10"/>
  <c r="AB33" i="10"/>
  <c r="AA33" i="10"/>
  <c r="Z33" i="10"/>
  <c r="Y33" i="10"/>
  <c r="X33" i="10"/>
  <c r="W33" i="10"/>
  <c r="V33" i="10"/>
  <c r="N33" i="10"/>
  <c r="D33" i="10"/>
  <c r="C33" i="10"/>
  <c r="AD32" i="10"/>
  <c r="AC32" i="10"/>
  <c r="AB32" i="10"/>
  <c r="AA32" i="10"/>
  <c r="Z32" i="10"/>
  <c r="Y32" i="10"/>
  <c r="X32" i="10"/>
  <c r="W32" i="10"/>
  <c r="V32" i="10"/>
  <c r="N32" i="10"/>
  <c r="D32" i="10"/>
  <c r="C32" i="10"/>
  <c r="AD31" i="10"/>
  <c r="AC31" i="10"/>
  <c r="AB31" i="10"/>
  <c r="AA31" i="10"/>
  <c r="Z31" i="10"/>
  <c r="Y31" i="10"/>
  <c r="X31" i="10"/>
  <c r="W31" i="10"/>
  <c r="V31" i="10"/>
  <c r="D31" i="10"/>
  <c r="C31" i="10"/>
  <c r="AD30" i="10"/>
  <c r="AC30" i="10"/>
  <c r="AB30" i="10"/>
  <c r="AA30" i="10"/>
  <c r="Z30" i="10"/>
  <c r="Y30" i="10"/>
  <c r="X30" i="10"/>
  <c r="W30" i="10"/>
  <c r="V30" i="10"/>
  <c r="D30" i="10"/>
  <c r="C30" i="10"/>
  <c r="AD29" i="10"/>
  <c r="AC29" i="10"/>
  <c r="AB29" i="10"/>
  <c r="AA29" i="10"/>
  <c r="Z29" i="10"/>
  <c r="Y29" i="10"/>
  <c r="X29" i="10"/>
  <c r="W29" i="10"/>
  <c r="V29" i="10"/>
  <c r="N29" i="10"/>
  <c r="D29" i="10"/>
  <c r="C29" i="10"/>
  <c r="AD28" i="10"/>
  <c r="AC28" i="10"/>
  <c r="AB28" i="10"/>
  <c r="AA28" i="10"/>
  <c r="Z28" i="10"/>
  <c r="Y28" i="10"/>
  <c r="X28" i="10"/>
  <c r="W28" i="10"/>
  <c r="V28" i="10"/>
  <c r="N28" i="10"/>
  <c r="D28" i="10"/>
  <c r="C28" i="10"/>
  <c r="AD27" i="10"/>
  <c r="AC27" i="10"/>
  <c r="AB27" i="10"/>
  <c r="AA27" i="10"/>
  <c r="Z27" i="10"/>
  <c r="Y27" i="10"/>
  <c r="X27" i="10"/>
  <c r="W27" i="10"/>
  <c r="V27" i="10"/>
  <c r="N27" i="10"/>
  <c r="D27" i="10"/>
  <c r="C27" i="10"/>
  <c r="AD26" i="10"/>
  <c r="AC26" i="10"/>
  <c r="AB26" i="10"/>
  <c r="AA26" i="10"/>
  <c r="Z26" i="10"/>
  <c r="Y26" i="10"/>
  <c r="X26" i="10"/>
  <c r="W26" i="10"/>
  <c r="V26" i="10"/>
  <c r="D26" i="10"/>
  <c r="C26" i="10"/>
  <c r="AD25" i="10"/>
  <c r="AC25" i="10"/>
  <c r="AB25" i="10"/>
  <c r="AA25" i="10"/>
  <c r="Z25" i="10"/>
  <c r="Y25" i="10"/>
  <c r="X25" i="10"/>
  <c r="W25" i="10"/>
  <c r="V25" i="10"/>
  <c r="AD24" i="10"/>
  <c r="AC24" i="10"/>
  <c r="AB24" i="10"/>
  <c r="AA24" i="10"/>
  <c r="Z24" i="10"/>
  <c r="Y24" i="10"/>
  <c r="X24" i="10"/>
  <c r="W24" i="10"/>
  <c r="V24" i="10"/>
  <c r="N24" i="10"/>
  <c r="D24" i="10"/>
  <c r="C24" i="10"/>
  <c r="AD23" i="10"/>
  <c r="AC23" i="10"/>
  <c r="AB23" i="10"/>
  <c r="AA23" i="10"/>
  <c r="Z23" i="10"/>
  <c r="Y23" i="10"/>
  <c r="X23" i="10"/>
  <c r="W23" i="10"/>
  <c r="V23" i="10"/>
  <c r="D23" i="10"/>
  <c r="C23" i="10"/>
  <c r="AD22" i="10"/>
  <c r="AC22" i="10"/>
  <c r="AB22" i="10"/>
  <c r="AA22" i="10"/>
  <c r="Z22" i="10"/>
  <c r="Y22" i="10"/>
  <c r="X22" i="10"/>
  <c r="W22" i="10"/>
  <c r="V22" i="10"/>
  <c r="N22" i="10"/>
  <c r="D22" i="10"/>
  <c r="C22" i="10"/>
  <c r="AD21" i="10"/>
  <c r="AC21" i="10"/>
  <c r="AB21" i="10"/>
  <c r="AA21" i="10"/>
  <c r="Z21" i="10"/>
  <c r="Y21" i="10"/>
  <c r="X21" i="10"/>
  <c r="W21" i="10"/>
  <c r="V21" i="10"/>
  <c r="N21" i="10"/>
  <c r="D21" i="10"/>
  <c r="C21" i="10"/>
  <c r="AD20" i="10"/>
  <c r="AC20" i="10"/>
  <c r="AB20" i="10"/>
  <c r="AA20" i="10"/>
  <c r="Z20" i="10"/>
  <c r="Y20" i="10"/>
  <c r="X20" i="10"/>
  <c r="W20" i="10"/>
  <c r="V20" i="10"/>
  <c r="N20" i="10"/>
  <c r="D20" i="10"/>
  <c r="C20" i="10"/>
  <c r="AD19" i="10"/>
  <c r="AC19" i="10"/>
  <c r="AB19" i="10"/>
  <c r="AA19" i="10"/>
  <c r="Z19" i="10"/>
  <c r="Y19" i="10"/>
  <c r="X19" i="10"/>
  <c r="W19" i="10"/>
  <c r="V19" i="10"/>
  <c r="N19" i="10"/>
  <c r="D19" i="10"/>
  <c r="C19" i="10"/>
  <c r="AD18" i="10"/>
  <c r="AC18" i="10"/>
  <c r="AB18" i="10"/>
  <c r="AA18" i="10"/>
  <c r="Z18" i="10"/>
  <c r="Y18" i="10"/>
  <c r="X18" i="10"/>
  <c r="W18" i="10"/>
  <c r="V18" i="10"/>
  <c r="N18" i="10"/>
  <c r="D18" i="10"/>
  <c r="C18" i="10"/>
  <c r="AD17" i="10"/>
  <c r="AC17" i="10"/>
  <c r="AB17" i="10"/>
  <c r="AA17" i="10"/>
  <c r="Z17" i="10"/>
  <c r="Y17" i="10"/>
  <c r="X17" i="10"/>
  <c r="W17" i="10"/>
  <c r="V17" i="10"/>
  <c r="N17" i="10"/>
  <c r="D17" i="10"/>
  <c r="C17" i="10"/>
  <c r="AD16" i="10"/>
  <c r="AC16" i="10"/>
  <c r="AB16" i="10"/>
  <c r="AA16" i="10"/>
  <c r="Z16" i="10"/>
  <c r="Y16" i="10"/>
  <c r="X16" i="10"/>
  <c r="W16" i="10"/>
  <c r="V16" i="10"/>
  <c r="N16" i="10"/>
  <c r="D16" i="10"/>
  <c r="C16" i="10"/>
  <c r="AD15" i="10"/>
  <c r="AC15" i="10"/>
  <c r="AB15" i="10"/>
  <c r="AA15" i="10"/>
  <c r="Z15" i="10"/>
  <c r="Y15" i="10"/>
  <c r="X15" i="10"/>
  <c r="W15" i="10"/>
  <c r="V15" i="10"/>
  <c r="N15" i="10"/>
  <c r="D15" i="10"/>
  <c r="C15" i="10"/>
  <c r="AD14" i="10"/>
  <c r="AC14" i="10"/>
  <c r="AB14" i="10"/>
  <c r="AA14" i="10"/>
  <c r="Z14" i="10"/>
  <c r="Y14" i="10"/>
  <c r="X14" i="10"/>
  <c r="W14" i="10"/>
  <c r="V14" i="10"/>
  <c r="N14" i="10"/>
  <c r="D14" i="10"/>
  <c r="C14" i="10"/>
  <c r="AD13" i="10"/>
  <c r="AC13" i="10"/>
  <c r="AB13" i="10"/>
  <c r="AA13" i="10"/>
  <c r="Z13" i="10"/>
  <c r="Y13" i="10"/>
  <c r="X13" i="10"/>
  <c r="W13" i="10"/>
  <c r="V13" i="10"/>
  <c r="N13" i="10"/>
  <c r="D13" i="10"/>
  <c r="C13" i="10"/>
  <c r="AD12" i="10"/>
  <c r="AC12" i="10"/>
  <c r="AB12" i="10"/>
  <c r="AA12" i="10"/>
  <c r="Z12" i="10"/>
  <c r="Y12" i="10"/>
  <c r="X12" i="10"/>
  <c r="W12" i="10"/>
  <c r="V12" i="10"/>
  <c r="N12" i="10"/>
  <c r="D12" i="10"/>
  <c r="C12" i="10"/>
  <c r="AD11" i="10"/>
  <c r="AC11" i="10"/>
  <c r="AB11" i="10"/>
  <c r="AA11" i="10"/>
  <c r="Z11" i="10"/>
  <c r="Y11" i="10"/>
  <c r="X11" i="10"/>
  <c r="W11" i="10"/>
  <c r="V11" i="10"/>
  <c r="D11" i="10"/>
  <c r="C11" i="10"/>
  <c r="AD10" i="10"/>
  <c r="AC10" i="10"/>
  <c r="AB10" i="10"/>
  <c r="AA10" i="10"/>
  <c r="Z10" i="10"/>
  <c r="Y10" i="10"/>
  <c r="X10" i="10"/>
  <c r="W10" i="10"/>
  <c r="V10" i="10"/>
  <c r="N10" i="10"/>
  <c r="D10" i="10"/>
  <c r="C10" i="10"/>
  <c r="AD9" i="10"/>
  <c r="AC9" i="10"/>
  <c r="AB9" i="10"/>
  <c r="AA9" i="10"/>
  <c r="Z9" i="10"/>
  <c r="Y9" i="10"/>
  <c r="X9" i="10"/>
  <c r="W9" i="10"/>
  <c r="V9" i="10"/>
  <c r="N9" i="10"/>
  <c r="D9" i="10"/>
  <c r="C9" i="10"/>
  <c r="AD8" i="10"/>
  <c r="AC8" i="10"/>
  <c r="AB8" i="10"/>
  <c r="AA8" i="10"/>
  <c r="Z8" i="10"/>
  <c r="Y8" i="10"/>
  <c r="X8" i="10"/>
  <c r="W8" i="10"/>
  <c r="V8" i="10"/>
  <c r="D8" i="10"/>
  <c r="C8" i="10"/>
  <c r="AD7" i="10"/>
  <c r="AC7" i="10"/>
  <c r="AB7" i="10"/>
  <c r="AA7" i="10"/>
  <c r="Z7" i="10"/>
  <c r="Y7" i="10"/>
  <c r="X7" i="10"/>
  <c r="W7" i="10"/>
  <c r="V7" i="10"/>
  <c r="N7" i="10"/>
  <c r="D7" i="10"/>
  <c r="C7" i="10"/>
  <c r="AD6" i="10"/>
  <c r="AC6" i="10"/>
  <c r="AB6" i="10"/>
  <c r="AA6" i="10"/>
  <c r="Z6" i="10"/>
  <c r="Y6" i="10"/>
  <c r="X6" i="10"/>
  <c r="W6" i="10"/>
  <c r="V6" i="10"/>
  <c r="N6" i="10"/>
  <c r="D6" i="10"/>
  <c r="C6" i="10"/>
  <c r="AD5" i="10"/>
  <c r="AC5" i="10"/>
  <c r="AB5" i="10"/>
  <c r="AA5" i="10"/>
  <c r="Z5" i="10"/>
  <c r="Y5" i="10"/>
  <c r="X5" i="10"/>
  <c r="W5" i="10"/>
  <c r="V5" i="10"/>
  <c r="D5" i="10"/>
  <c r="C5" i="10"/>
  <c r="AD4" i="10"/>
  <c r="AC4" i="10"/>
  <c r="AB4" i="10"/>
  <c r="AA4" i="10"/>
  <c r="Z4" i="10"/>
  <c r="Y4" i="10"/>
  <c r="X4" i="10"/>
  <c r="W4" i="10"/>
  <c r="V4" i="10"/>
  <c r="D4" i="10"/>
  <c r="C4" i="10"/>
  <c r="AD3" i="10"/>
  <c r="AC3" i="10"/>
  <c r="AB3" i="10"/>
  <c r="AA3" i="10"/>
  <c r="Z3" i="10"/>
  <c r="Y3" i="10"/>
  <c r="X3" i="10"/>
  <c r="W3" i="10"/>
  <c r="V3" i="10"/>
  <c r="N3" i="10"/>
  <c r="D3" i="10"/>
  <c r="C3" i="10"/>
  <c r="AD2" i="10"/>
  <c r="AC2" i="10"/>
  <c r="AB2" i="10"/>
  <c r="AA2" i="10"/>
  <c r="Z2" i="10"/>
  <c r="Y2" i="10"/>
  <c r="X2" i="10"/>
  <c r="W2" i="10"/>
  <c r="V2" i="10"/>
  <c r="N2" i="10"/>
  <c r="D2" i="10"/>
  <c r="C2" i="10"/>
  <c r="N94" i="9"/>
  <c r="D118" i="10" l="1"/>
  <c r="Y118" i="10"/>
  <c r="C118" i="10"/>
  <c r="Z118" i="10"/>
  <c r="AA118" i="10"/>
  <c r="AB118" i="10"/>
  <c r="AC118" i="10"/>
  <c r="X118" i="10"/>
  <c r="V118" i="10"/>
  <c r="AD118" i="10"/>
  <c r="W118" i="10"/>
  <c r="NF119" i="2" l="1"/>
  <c r="NE119" i="2"/>
  <c r="NC119" i="2" l="1"/>
  <c r="S117" i="9" l="1"/>
  <c r="S116" i="9"/>
  <c r="S115" i="9"/>
  <c r="S114" i="9"/>
  <c r="S113" i="9"/>
  <c r="S112" i="9"/>
  <c r="S111" i="9"/>
  <c r="S110" i="9"/>
  <c r="S109" i="9"/>
  <c r="S108" i="9"/>
  <c r="S107" i="9"/>
  <c r="S106" i="9"/>
  <c r="S105" i="9"/>
  <c r="S104" i="9"/>
  <c r="S103" i="9"/>
  <c r="S102" i="9"/>
  <c r="S101" i="9"/>
  <c r="S100" i="9"/>
  <c r="S99" i="9"/>
  <c r="S98" i="9"/>
  <c r="S97" i="9"/>
  <c r="S96" i="9"/>
  <c r="S95" i="9"/>
  <c r="S94" i="9"/>
  <c r="R94" i="9"/>
  <c r="U94" i="9" s="1"/>
  <c r="S93" i="9"/>
  <c r="S92" i="9"/>
  <c r="S91" i="9"/>
  <c r="S90" i="9"/>
  <c r="S89" i="9"/>
  <c r="S88" i="9"/>
  <c r="S87" i="9"/>
  <c r="S86" i="9"/>
  <c r="S85" i="9"/>
  <c r="S84" i="9"/>
  <c r="S83" i="9"/>
  <c r="S82" i="9"/>
  <c r="S81" i="9"/>
  <c r="S80" i="9"/>
  <c r="S79" i="9"/>
  <c r="S78" i="9"/>
  <c r="S77" i="9"/>
  <c r="S76" i="9"/>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S6" i="9"/>
  <c r="S5" i="9"/>
  <c r="S4" i="9"/>
  <c r="S3" i="9"/>
  <c r="S2" i="9"/>
  <c r="H118" i="9"/>
  <c r="F118" i="9"/>
  <c r="E118" i="9"/>
  <c r="J118" i="9"/>
  <c r="N118" i="8"/>
  <c r="N117" i="8"/>
  <c r="N116" i="8"/>
  <c r="N115" i="8"/>
  <c r="N114" i="8"/>
  <c r="N113" i="8"/>
  <c r="CH113" i="8" s="1"/>
  <c r="N112" i="8"/>
  <c r="CH112" i="8" s="1"/>
  <c r="N111" i="8"/>
  <c r="CH111" i="8" s="1"/>
  <c r="N110" i="8"/>
  <c r="N109" i="8"/>
  <c r="N108" i="8"/>
  <c r="N107" i="8"/>
  <c r="N106" i="8"/>
  <c r="N105" i="8"/>
  <c r="CH105" i="8" s="1"/>
  <c r="N104" i="8"/>
  <c r="DD104" i="8" s="1"/>
  <c r="N103" i="8"/>
  <c r="CH103" i="8" s="1"/>
  <c r="N102" i="8"/>
  <c r="N101" i="8"/>
  <c r="N100" i="8"/>
  <c r="N99" i="8"/>
  <c r="N98" i="8"/>
  <c r="N97" i="8"/>
  <c r="CH97" i="8" s="1"/>
  <c r="N96" i="8"/>
  <c r="CH96" i="8" s="1"/>
  <c r="N95" i="8"/>
  <c r="CH95" i="8" s="1"/>
  <c r="N94" i="8"/>
  <c r="N93" i="8"/>
  <c r="N92" i="8"/>
  <c r="N91" i="8"/>
  <c r="N90" i="8"/>
  <c r="N89" i="8"/>
  <c r="CH89" i="8" s="1"/>
  <c r="N88" i="8"/>
  <c r="CI88" i="8" s="1"/>
  <c r="CU88" i="8" s="1"/>
  <c r="N87" i="8"/>
  <c r="CH87" i="8" s="1"/>
  <c r="N86" i="8"/>
  <c r="N85" i="8"/>
  <c r="N84" i="8"/>
  <c r="N83" i="8"/>
  <c r="N82" i="8"/>
  <c r="N81" i="8"/>
  <c r="CH81" i="8" s="1"/>
  <c r="N80" i="8"/>
  <c r="CH80" i="8" s="1"/>
  <c r="N79" i="8"/>
  <c r="CH79" i="8" s="1"/>
  <c r="N78" i="8"/>
  <c r="N77" i="8"/>
  <c r="N76" i="8"/>
  <c r="N75" i="8"/>
  <c r="N74" i="8"/>
  <c r="N73" i="8"/>
  <c r="CH73" i="8" s="1"/>
  <c r="N72" i="8"/>
  <c r="CH72" i="8" s="1"/>
  <c r="N71" i="8"/>
  <c r="CH71" i="8" s="1"/>
  <c r="N70" i="8"/>
  <c r="N69" i="8"/>
  <c r="N68" i="8"/>
  <c r="N67" i="8"/>
  <c r="N66" i="8"/>
  <c r="N65" i="8"/>
  <c r="CH65" i="8" s="1"/>
  <c r="N64" i="8"/>
  <c r="CH64" i="8" s="1"/>
  <c r="N63" i="8"/>
  <c r="CH63" i="8" s="1"/>
  <c r="N62" i="8"/>
  <c r="N61" i="8"/>
  <c r="N60" i="8"/>
  <c r="N59" i="8"/>
  <c r="N58" i="8"/>
  <c r="N57" i="8"/>
  <c r="CH57" i="8" s="1"/>
  <c r="N56" i="8"/>
  <c r="CH56" i="8" s="1"/>
  <c r="N55" i="8"/>
  <c r="CH55" i="8" s="1"/>
  <c r="N54" i="8"/>
  <c r="N53" i="8"/>
  <c r="N52" i="8"/>
  <c r="N51" i="8"/>
  <c r="N50" i="8"/>
  <c r="N49" i="8"/>
  <c r="CH49" i="8" s="1"/>
  <c r="N48" i="8"/>
  <c r="CH48" i="8" s="1"/>
  <c r="N47" i="8"/>
  <c r="CH47" i="8" s="1"/>
  <c r="N46" i="8"/>
  <c r="N45" i="8"/>
  <c r="N44" i="8"/>
  <c r="N43" i="8"/>
  <c r="N42" i="8"/>
  <c r="N41" i="8"/>
  <c r="CH41" i="8" s="1"/>
  <c r="N40" i="8"/>
  <c r="CH40" i="8" s="1"/>
  <c r="N39" i="8"/>
  <c r="CH39" i="8" s="1"/>
  <c r="N38" i="8"/>
  <c r="N37" i="8"/>
  <c r="N36" i="8"/>
  <c r="N35" i="8"/>
  <c r="N34" i="8"/>
  <c r="N33" i="8"/>
  <c r="CH33" i="8" s="1"/>
  <c r="N32" i="8"/>
  <c r="CH32" i="8" s="1"/>
  <c r="N31" i="8"/>
  <c r="CH31" i="8" s="1"/>
  <c r="N30" i="8"/>
  <c r="N29" i="8"/>
  <c r="N28" i="8"/>
  <c r="N27" i="8"/>
  <c r="N26" i="8"/>
  <c r="N25" i="8"/>
  <c r="CH25" i="8" s="1"/>
  <c r="N24" i="8"/>
  <c r="CH24" i="8" s="1"/>
  <c r="N23" i="8"/>
  <c r="CH23" i="8" s="1"/>
  <c r="N22" i="8"/>
  <c r="N21" i="8"/>
  <c r="N20" i="8"/>
  <c r="N19" i="8"/>
  <c r="N18" i="8"/>
  <c r="N17" i="8"/>
  <c r="CH17" i="8" s="1"/>
  <c r="N16" i="8"/>
  <c r="CH16" i="8" s="1"/>
  <c r="N15" i="8"/>
  <c r="CH15" i="8" s="1"/>
  <c r="N14" i="8"/>
  <c r="N13" i="8"/>
  <c r="N12" i="8"/>
  <c r="N11" i="8"/>
  <c r="N10" i="8"/>
  <c r="N9" i="8"/>
  <c r="CH9" i="8" s="1"/>
  <c r="N8" i="8"/>
  <c r="CH8" i="8" s="1"/>
  <c r="N7" i="8"/>
  <c r="N6" i="8"/>
  <c r="N4" i="8"/>
  <c r="CH4" i="8" s="1"/>
  <c r="N3" i="8"/>
  <c r="CH3" i="8" s="1"/>
  <c r="N5" i="8"/>
  <c r="CH5" i="8"/>
  <c r="CH6" i="8"/>
  <c r="CH118" i="8"/>
  <c r="CH117" i="8"/>
  <c r="CH116" i="8"/>
  <c r="CH115" i="8"/>
  <c r="CH114" i="8"/>
  <c r="CH110" i="8"/>
  <c r="CH109" i="8"/>
  <c r="CH108" i="8"/>
  <c r="CH107" i="8"/>
  <c r="CH106" i="8"/>
  <c r="CH102" i="8"/>
  <c r="CH101" i="8"/>
  <c r="CH100" i="8"/>
  <c r="CH99" i="8"/>
  <c r="CH98" i="8"/>
  <c r="CH94" i="8"/>
  <c r="CH93" i="8"/>
  <c r="CH92" i="8"/>
  <c r="CH91" i="8"/>
  <c r="CH90" i="8"/>
  <c r="CH86" i="8"/>
  <c r="CH85" i="8"/>
  <c r="CH84" i="8"/>
  <c r="CH83" i="8"/>
  <c r="CH82" i="8"/>
  <c r="CH78" i="8"/>
  <c r="CH77" i="8"/>
  <c r="CH76" i="8"/>
  <c r="CH75" i="8"/>
  <c r="CH74" i="8"/>
  <c r="CH70" i="8"/>
  <c r="CH69" i="8"/>
  <c r="CH68" i="8"/>
  <c r="CH67" i="8"/>
  <c r="CH66" i="8"/>
  <c r="CH62" i="8"/>
  <c r="CH61" i="8"/>
  <c r="CH60" i="8"/>
  <c r="CH59" i="8"/>
  <c r="CH58" i="8"/>
  <c r="CH54" i="8"/>
  <c r="CH53" i="8"/>
  <c r="CH52" i="8"/>
  <c r="CH51" i="8"/>
  <c r="CH50" i="8"/>
  <c r="CH46" i="8"/>
  <c r="CH45" i="8"/>
  <c r="CH44" i="8"/>
  <c r="CH43" i="8"/>
  <c r="CH42" i="8"/>
  <c r="CH38" i="8"/>
  <c r="CH37" i="8"/>
  <c r="CH36" i="8"/>
  <c r="CH35" i="8"/>
  <c r="CH34" i="8"/>
  <c r="CH30" i="8"/>
  <c r="CH29" i="8"/>
  <c r="CH28" i="8"/>
  <c r="CH27" i="8"/>
  <c r="CH26" i="8"/>
  <c r="CH22" i="8"/>
  <c r="CH21" i="8"/>
  <c r="CH20" i="8"/>
  <c r="CH19" i="8"/>
  <c r="CH18" i="8"/>
  <c r="CH14" i="8"/>
  <c r="CH13" i="8"/>
  <c r="CH12" i="8"/>
  <c r="CH11" i="8"/>
  <c r="CH10" i="8"/>
  <c r="CH7" i="8"/>
  <c r="BR118" i="8"/>
  <c r="BR117" i="8"/>
  <c r="BR116" i="8"/>
  <c r="BR115" i="8"/>
  <c r="BR114" i="8"/>
  <c r="BR113" i="8"/>
  <c r="BR112" i="8"/>
  <c r="CK112" i="8" s="1"/>
  <c r="BR111" i="8"/>
  <c r="CK111" i="8" s="1"/>
  <c r="BR110" i="8"/>
  <c r="BR109" i="8"/>
  <c r="BR108" i="8"/>
  <c r="BR107" i="8"/>
  <c r="BR106" i="8"/>
  <c r="BR105" i="8"/>
  <c r="BR104" i="8"/>
  <c r="BR103" i="8"/>
  <c r="CK103" i="8" s="1"/>
  <c r="CV103" i="8" s="1"/>
  <c r="BR102" i="8"/>
  <c r="BR101" i="8"/>
  <c r="BR100" i="8"/>
  <c r="BR99" i="8"/>
  <c r="BR98" i="8"/>
  <c r="BR97" i="8"/>
  <c r="BR96" i="8"/>
  <c r="CK96" i="8" s="1"/>
  <c r="CV96" i="8" s="1"/>
  <c r="BR95" i="8"/>
  <c r="CK95" i="8" s="1"/>
  <c r="CV95" i="8" s="1"/>
  <c r="BR94" i="8"/>
  <c r="BR93" i="8"/>
  <c r="BR92" i="8"/>
  <c r="BR91" i="8"/>
  <c r="BR90" i="8"/>
  <c r="BR89" i="8"/>
  <c r="BR88" i="8"/>
  <c r="CK88" i="8" s="1"/>
  <c r="CV88" i="8" s="1"/>
  <c r="BR87" i="8"/>
  <c r="CK87" i="8" s="1"/>
  <c r="CV87" i="8" s="1"/>
  <c r="BR86" i="8"/>
  <c r="BR85" i="8"/>
  <c r="BR84" i="8"/>
  <c r="BR83" i="8"/>
  <c r="BR82" i="8"/>
  <c r="BR81" i="8"/>
  <c r="BR80" i="8"/>
  <c r="BR79" i="8"/>
  <c r="CK79" i="8" s="1"/>
  <c r="CV79" i="8" s="1"/>
  <c r="BR78" i="8"/>
  <c r="BR77" i="8"/>
  <c r="BR76" i="8"/>
  <c r="BR75" i="8"/>
  <c r="BR74" i="8"/>
  <c r="BR73" i="8"/>
  <c r="BR72" i="8"/>
  <c r="CK72" i="8" s="1"/>
  <c r="CV72" i="8" s="1"/>
  <c r="BR71" i="8"/>
  <c r="CK71" i="8" s="1"/>
  <c r="CV71" i="8" s="1"/>
  <c r="BR70" i="8"/>
  <c r="BR69" i="8"/>
  <c r="BR68" i="8"/>
  <c r="BR67" i="8"/>
  <c r="BR66" i="8"/>
  <c r="BR65" i="8"/>
  <c r="BR64" i="8"/>
  <c r="CK64" i="8" s="1"/>
  <c r="CV64" i="8" s="1"/>
  <c r="BR63" i="8"/>
  <c r="CK63" i="8" s="1"/>
  <c r="CV63" i="8" s="1"/>
  <c r="BR62" i="8"/>
  <c r="BR61" i="8"/>
  <c r="BR60" i="8"/>
  <c r="BR59" i="8"/>
  <c r="BR58" i="8"/>
  <c r="BR57" i="8"/>
  <c r="BR56" i="8"/>
  <c r="CK56" i="8" s="1"/>
  <c r="CV56" i="8" s="1"/>
  <c r="BR55" i="8"/>
  <c r="CK55" i="8" s="1"/>
  <c r="CV55" i="8" s="1"/>
  <c r="BR54" i="8"/>
  <c r="BR53" i="8"/>
  <c r="BR52" i="8"/>
  <c r="BR51" i="8"/>
  <c r="BR50" i="8"/>
  <c r="BR49" i="8"/>
  <c r="BR48" i="8"/>
  <c r="BR47" i="8"/>
  <c r="BR46" i="8"/>
  <c r="BR45" i="8"/>
  <c r="BR44" i="8"/>
  <c r="BR43" i="8"/>
  <c r="BR42" i="8"/>
  <c r="BR41" i="8"/>
  <c r="BR40" i="8"/>
  <c r="CK40" i="8" s="1"/>
  <c r="CV40" i="8" s="1"/>
  <c r="BR39" i="8"/>
  <c r="CK39" i="8" s="1"/>
  <c r="CV39" i="8" s="1"/>
  <c r="BR38" i="8"/>
  <c r="BR37" i="8"/>
  <c r="BR36" i="8"/>
  <c r="BR35" i="8"/>
  <c r="BR34" i="8"/>
  <c r="BR33" i="8"/>
  <c r="BR32" i="8"/>
  <c r="CK32" i="8" s="1"/>
  <c r="CV32" i="8" s="1"/>
  <c r="BR31" i="8"/>
  <c r="CK31" i="8" s="1"/>
  <c r="CV31" i="8" s="1"/>
  <c r="BR30" i="8"/>
  <c r="BR29" i="8"/>
  <c r="BR28" i="8"/>
  <c r="BR27" i="8"/>
  <c r="BR26" i="8"/>
  <c r="BR25" i="8"/>
  <c r="BR24" i="8"/>
  <c r="CK24" i="8" s="1"/>
  <c r="CV24" i="8" s="1"/>
  <c r="BR23" i="8"/>
  <c r="CK23" i="8" s="1"/>
  <c r="CV23" i="8" s="1"/>
  <c r="BR22" i="8"/>
  <c r="BR21" i="8"/>
  <c r="BR20" i="8"/>
  <c r="BR19" i="8"/>
  <c r="BR18" i="8"/>
  <c r="BR17" i="8"/>
  <c r="BR16" i="8"/>
  <c r="CK16" i="8" s="1"/>
  <c r="CV16" i="8" s="1"/>
  <c r="BR15" i="8"/>
  <c r="CK15" i="8" s="1"/>
  <c r="CV15" i="8" s="1"/>
  <c r="BR14" i="8"/>
  <c r="BR13" i="8"/>
  <c r="BR12" i="8"/>
  <c r="BR11" i="8"/>
  <c r="BR10" i="8"/>
  <c r="BR9" i="8"/>
  <c r="BR8" i="8"/>
  <c r="BR7" i="8"/>
  <c r="BR119" i="8" s="1"/>
  <c r="BR6" i="8"/>
  <c r="BR5" i="8"/>
  <c r="BR4" i="8"/>
  <c r="BR3" i="8"/>
  <c r="CK105" i="8"/>
  <c r="CV105" i="8" s="1"/>
  <c r="CK97" i="8"/>
  <c r="CV97" i="8" s="1"/>
  <c r="CK89" i="8"/>
  <c r="CV89" i="8" s="1"/>
  <c r="CK81" i="8"/>
  <c r="CV81" i="8" s="1"/>
  <c r="CK80" i="8"/>
  <c r="CV80" i="8" s="1"/>
  <c r="CK73" i="8"/>
  <c r="CV73" i="8" s="1"/>
  <c r="CK65" i="8"/>
  <c r="CV65" i="8" s="1"/>
  <c r="CK57" i="8"/>
  <c r="CV57" i="8" s="1"/>
  <c r="CK48" i="8"/>
  <c r="CV48" i="8" s="1"/>
  <c r="CK47" i="8"/>
  <c r="CV47" i="8" s="1"/>
  <c r="CK8" i="8"/>
  <c r="CV8" i="8" s="1"/>
  <c r="CK7" i="8"/>
  <c r="CV7" i="8" s="1"/>
  <c r="BG118" i="8"/>
  <c r="BG117" i="8"/>
  <c r="BG116" i="8"/>
  <c r="BG115" i="8"/>
  <c r="BG114" i="8"/>
  <c r="BG113" i="8"/>
  <c r="BG112" i="8"/>
  <c r="BG111" i="8"/>
  <c r="CP111" i="8" s="1"/>
  <c r="BG110" i="8"/>
  <c r="BG109" i="8"/>
  <c r="BG108" i="8"/>
  <c r="BG107" i="8"/>
  <c r="BG106" i="8"/>
  <c r="BG105" i="8"/>
  <c r="BG104" i="8"/>
  <c r="BG103" i="8"/>
  <c r="BG102" i="8"/>
  <c r="BG101" i="8"/>
  <c r="BG100" i="8"/>
  <c r="BG99" i="8"/>
  <c r="BG98" i="8"/>
  <c r="BG97" i="8"/>
  <c r="BG96" i="8"/>
  <c r="BG95" i="8"/>
  <c r="CP95" i="8" s="1"/>
  <c r="BG94" i="8"/>
  <c r="BG93" i="8"/>
  <c r="BG92" i="8"/>
  <c r="BG91" i="8"/>
  <c r="BG90" i="8"/>
  <c r="BG89" i="8"/>
  <c r="BG88" i="8"/>
  <c r="BG87" i="8"/>
  <c r="CP87" i="8" s="1"/>
  <c r="BG86" i="8"/>
  <c r="BG85" i="8"/>
  <c r="BG84" i="8"/>
  <c r="BG83" i="8"/>
  <c r="BG82" i="8"/>
  <c r="BG81" i="8"/>
  <c r="BG80" i="8"/>
  <c r="BG79" i="8"/>
  <c r="CP79" i="8" s="1"/>
  <c r="BG78" i="8"/>
  <c r="BG77" i="8"/>
  <c r="BG76" i="8"/>
  <c r="BG75" i="8"/>
  <c r="BG74" i="8"/>
  <c r="BG73" i="8"/>
  <c r="BG72" i="8"/>
  <c r="BG71" i="8"/>
  <c r="CP71" i="8" s="1"/>
  <c r="BG70" i="8"/>
  <c r="BG69" i="8"/>
  <c r="BG68" i="8"/>
  <c r="BG67" i="8"/>
  <c r="BG66" i="8"/>
  <c r="BG65" i="8"/>
  <c r="BG64" i="8"/>
  <c r="BG63" i="8"/>
  <c r="CP63" i="8" s="1"/>
  <c r="BG62" i="8"/>
  <c r="BG61" i="8"/>
  <c r="BG60" i="8"/>
  <c r="BG59" i="8"/>
  <c r="BG58" i="8"/>
  <c r="BG57" i="8"/>
  <c r="BG56" i="8"/>
  <c r="BG55" i="8"/>
  <c r="CP55" i="8" s="1"/>
  <c r="BG54" i="8"/>
  <c r="BG53" i="8"/>
  <c r="BG52" i="8"/>
  <c r="BG51" i="8"/>
  <c r="BG50" i="8"/>
  <c r="BG49" i="8"/>
  <c r="BG48" i="8"/>
  <c r="BG47" i="8"/>
  <c r="CP47" i="8" s="1"/>
  <c r="BG46" i="8"/>
  <c r="BG45" i="8"/>
  <c r="BG44" i="8"/>
  <c r="BG43" i="8"/>
  <c r="BG42" i="8"/>
  <c r="BG41" i="8"/>
  <c r="BG40" i="8"/>
  <c r="BG39" i="8"/>
  <c r="CP39" i="8" s="1"/>
  <c r="BG38" i="8"/>
  <c r="BG37" i="8"/>
  <c r="BG36" i="8"/>
  <c r="BG35" i="8"/>
  <c r="BG34" i="8"/>
  <c r="BG33" i="8"/>
  <c r="BG32" i="8"/>
  <c r="BG31" i="8"/>
  <c r="CP31" i="8" s="1"/>
  <c r="BG30" i="8"/>
  <c r="BG29" i="8"/>
  <c r="BG28" i="8"/>
  <c r="BG27" i="8"/>
  <c r="BG26" i="8"/>
  <c r="BG25" i="8"/>
  <c r="BG24" i="8"/>
  <c r="BG23" i="8"/>
  <c r="CP23" i="8" s="1"/>
  <c r="BG22" i="8"/>
  <c r="BG21" i="8"/>
  <c r="BG20" i="8"/>
  <c r="BG19" i="8"/>
  <c r="BG18" i="8"/>
  <c r="BG17" i="8"/>
  <c r="BG16" i="8"/>
  <c r="BG15" i="8"/>
  <c r="CP15" i="8" s="1"/>
  <c r="BG14" i="8"/>
  <c r="BG13" i="8"/>
  <c r="BG12" i="8"/>
  <c r="BG11" i="8"/>
  <c r="BG10" i="8"/>
  <c r="BG9" i="8"/>
  <c r="BG8" i="8"/>
  <c r="BG7" i="8"/>
  <c r="CP7" i="8" s="1"/>
  <c r="BG6" i="8"/>
  <c r="BG5" i="8"/>
  <c r="BG4" i="8"/>
  <c r="BG3" i="8"/>
  <c r="AT118" i="8"/>
  <c r="AS118" i="8"/>
  <c r="AT117" i="8"/>
  <c r="AS117" i="8"/>
  <c r="AT116" i="8"/>
  <c r="AS116" i="8"/>
  <c r="AT115" i="8"/>
  <c r="AS115" i="8"/>
  <c r="CN115" i="8" s="1"/>
  <c r="AT114" i="8"/>
  <c r="AS114" i="8"/>
  <c r="AT113" i="8"/>
  <c r="AS113" i="8"/>
  <c r="AT112" i="8"/>
  <c r="AS112" i="8"/>
  <c r="AT111" i="8"/>
  <c r="AS111" i="8"/>
  <c r="CN111" i="8" s="1"/>
  <c r="AT110" i="8"/>
  <c r="AS110" i="8"/>
  <c r="AT109" i="8"/>
  <c r="AS109" i="8"/>
  <c r="AT108" i="8"/>
  <c r="AS108" i="8"/>
  <c r="AT107" i="8"/>
  <c r="AS107" i="8"/>
  <c r="CN107" i="8" s="1"/>
  <c r="AT106" i="8"/>
  <c r="AS106" i="8"/>
  <c r="AT105" i="8"/>
  <c r="AS105" i="8"/>
  <c r="AT104" i="8"/>
  <c r="AS104" i="8"/>
  <c r="AT103" i="8"/>
  <c r="AS103" i="8"/>
  <c r="CN103" i="8" s="1"/>
  <c r="AT102" i="8"/>
  <c r="AS102" i="8"/>
  <c r="AT101" i="8"/>
  <c r="AS101" i="8"/>
  <c r="AT100" i="8"/>
  <c r="AS100" i="8"/>
  <c r="AT99" i="8"/>
  <c r="AS99" i="8"/>
  <c r="CN99" i="8" s="1"/>
  <c r="AT98" i="8"/>
  <c r="AS98" i="8"/>
  <c r="AT97" i="8"/>
  <c r="AS97" i="8"/>
  <c r="AT96" i="8"/>
  <c r="AS96" i="8"/>
  <c r="AT95" i="8"/>
  <c r="AS95" i="8"/>
  <c r="CN95" i="8" s="1"/>
  <c r="AT94" i="8"/>
  <c r="AS94" i="8"/>
  <c r="AT93" i="8"/>
  <c r="AS93" i="8"/>
  <c r="AT92" i="8"/>
  <c r="AS92" i="8"/>
  <c r="AT91" i="8"/>
  <c r="AS91" i="8"/>
  <c r="CN91" i="8" s="1"/>
  <c r="AT90" i="8"/>
  <c r="AS90" i="8"/>
  <c r="AT89" i="8"/>
  <c r="AS89" i="8"/>
  <c r="AT88" i="8"/>
  <c r="AS88" i="8"/>
  <c r="AT87" i="8"/>
  <c r="AS87" i="8"/>
  <c r="CN87" i="8" s="1"/>
  <c r="AT86" i="8"/>
  <c r="AS86" i="8"/>
  <c r="AT85" i="8"/>
  <c r="AS85" i="8"/>
  <c r="AT84" i="8"/>
  <c r="AS84" i="8"/>
  <c r="AT83" i="8"/>
  <c r="AS83" i="8"/>
  <c r="CN83" i="8" s="1"/>
  <c r="AT82" i="8"/>
  <c r="AS82" i="8"/>
  <c r="AT81" i="8"/>
  <c r="AS81" i="8"/>
  <c r="AT80" i="8"/>
  <c r="AS80" i="8"/>
  <c r="AT79" i="8"/>
  <c r="AS79" i="8"/>
  <c r="CN79" i="8" s="1"/>
  <c r="AT78" i="8"/>
  <c r="AS78" i="8"/>
  <c r="AT77" i="8"/>
  <c r="AS77" i="8"/>
  <c r="AT76" i="8"/>
  <c r="AS76" i="8"/>
  <c r="AT75" i="8"/>
  <c r="AS75" i="8"/>
  <c r="CN75" i="8" s="1"/>
  <c r="AT74" i="8"/>
  <c r="AS74" i="8"/>
  <c r="AT73" i="8"/>
  <c r="AS73" i="8"/>
  <c r="AT72" i="8"/>
  <c r="AS72" i="8"/>
  <c r="AT71" i="8"/>
  <c r="AS71" i="8"/>
  <c r="CN71" i="8" s="1"/>
  <c r="AT70" i="8"/>
  <c r="AS70" i="8"/>
  <c r="AT69" i="8"/>
  <c r="AS69" i="8"/>
  <c r="AT68" i="8"/>
  <c r="AS68" i="8"/>
  <c r="AT67" i="8"/>
  <c r="AS67" i="8"/>
  <c r="AT66" i="8"/>
  <c r="AS66" i="8"/>
  <c r="AT65" i="8"/>
  <c r="AS65" i="8"/>
  <c r="AT64" i="8"/>
  <c r="AS64" i="8"/>
  <c r="AT63" i="8"/>
  <c r="AS63" i="8"/>
  <c r="CN63" i="8" s="1"/>
  <c r="AT62" i="8"/>
  <c r="AS62" i="8"/>
  <c r="AT61" i="8"/>
  <c r="AS61" i="8"/>
  <c r="AT60" i="8"/>
  <c r="AS60" i="8"/>
  <c r="AT59" i="8"/>
  <c r="AS59" i="8"/>
  <c r="CN59" i="8" s="1"/>
  <c r="AT58" i="8"/>
  <c r="AS58" i="8"/>
  <c r="AT57" i="8"/>
  <c r="AS57" i="8"/>
  <c r="AT56" i="8"/>
  <c r="AS56" i="8"/>
  <c r="AT55" i="8"/>
  <c r="AS55" i="8"/>
  <c r="CN55" i="8" s="1"/>
  <c r="AT54" i="8"/>
  <c r="AS54" i="8"/>
  <c r="AT53" i="8"/>
  <c r="AS53" i="8"/>
  <c r="AT52" i="8"/>
  <c r="AS52" i="8"/>
  <c r="AT51" i="8"/>
  <c r="AS51" i="8"/>
  <c r="CN51" i="8" s="1"/>
  <c r="AT50" i="8"/>
  <c r="AS50" i="8"/>
  <c r="AT49" i="8"/>
  <c r="AS49" i="8"/>
  <c r="AT48" i="8"/>
  <c r="AS48" i="8"/>
  <c r="AT47" i="8"/>
  <c r="AS47" i="8"/>
  <c r="CN47" i="8" s="1"/>
  <c r="AT46" i="8"/>
  <c r="AS46" i="8"/>
  <c r="AT45" i="8"/>
  <c r="AS45" i="8"/>
  <c r="AT44" i="8"/>
  <c r="AS44" i="8"/>
  <c r="AT43" i="8"/>
  <c r="AS43" i="8"/>
  <c r="CN43" i="8" s="1"/>
  <c r="AT42" i="8"/>
  <c r="AS42" i="8"/>
  <c r="AT41" i="8"/>
  <c r="AS41" i="8"/>
  <c r="AT40" i="8"/>
  <c r="AS40" i="8"/>
  <c r="AT39" i="8"/>
  <c r="AS39" i="8"/>
  <c r="CN39" i="8" s="1"/>
  <c r="AT38" i="8"/>
  <c r="AS38" i="8"/>
  <c r="AT37" i="8"/>
  <c r="AS37" i="8"/>
  <c r="AT36" i="8"/>
  <c r="AS36" i="8"/>
  <c r="AT35" i="8"/>
  <c r="AS35" i="8"/>
  <c r="CN35" i="8" s="1"/>
  <c r="AT34" i="8"/>
  <c r="AS34" i="8"/>
  <c r="AT33" i="8"/>
  <c r="AS33" i="8"/>
  <c r="AT32" i="8"/>
  <c r="AS32" i="8"/>
  <c r="AT31" i="8"/>
  <c r="AS31" i="8"/>
  <c r="CN31" i="8" s="1"/>
  <c r="AT30" i="8"/>
  <c r="AS30" i="8"/>
  <c r="AT29" i="8"/>
  <c r="AS29" i="8"/>
  <c r="AT28" i="8"/>
  <c r="AS28" i="8"/>
  <c r="AT27" i="8"/>
  <c r="AS27" i="8"/>
  <c r="CN27" i="8" s="1"/>
  <c r="AT26" i="8"/>
  <c r="AS26" i="8"/>
  <c r="AT25" i="8"/>
  <c r="AS25" i="8"/>
  <c r="AT24" i="8"/>
  <c r="AS24" i="8"/>
  <c r="AT23" i="8"/>
  <c r="AS23" i="8"/>
  <c r="CN23" i="8" s="1"/>
  <c r="AT22" i="8"/>
  <c r="AS22" i="8"/>
  <c r="AT21" i="8"/>
  <c r="AS21" i="8"/>
  <c r="AT20" i="8"/>
  <c r="AS20" i="8"/>
  <c r="AT19" i="8"/>
  <c r="AS19" i="8"/>
  <c r="CN19" i="8" s="1"/>
  <c r="AT18" i="8"/>
  <c r="AS18" i="8"/>
  <c r="AT17" i="8"/>
  <c r="AS17" i="8"/>
  <c r="AT16" i="8"/>
  <c r="AS16" i="8"/>
  <c r="AT15" i="8"/>
  <c r="AS15" i="8"/>
  <c r="CN15" i="8" s="1"/>
  <c r="AT14" i="8"/>
  <c r="AS14" i="8"/>
  <c r="AT13" i="8"/>
  <c r="AS13" i="8"/>
  <c r="AT12" i="8"/>
  <c r="AS12" i="8"/>
  <c r="AT11" i="8"/>
  <c r="AS11" i="8"/>
  <c r="CN11" i="8" s="1"/>
  <c r="AT10" i="8"/>
  <c r="AS10" i="8"/>
  <c r="AT9" i="8"/>
  <c r="AS9" i="8"/>
  <c r="AT8" i="8"/>
  <c r="AS8" i="8"/>
  <c r="AT7" i="8"/>
  <c r="AS7" i="8"/>
  <c r="CN7" i="8" s="1"/>
  <c r="AT6" i="8"/>
  <c r="AS6" i="8"/>
  <c r="AT5" i="8"/>
  <c r="AS5" i="8"/>
  <c r="AT4" i="8"/>
  <c r="AS4" i="8"/>
  <c r="AT3" i="8"/>
  <c r="AS3" i="8"/>
  <c r="AS119" i="8" s="1"/>
  <c r="AU120" i="8" s="1"/>
  <c r="AL118" i="8"/>
  <c r="AK118" i="8"/>
  <c r="AJ118" i="8"/>
  <c r="AI118" i="8"/>
  <c r="AL117" i="8"/>
  <c r="AK117" i="8"/>
  <c r="AJ117" i="8"/>
  <c r="AI117" i="8"/>
  <c r="CM117" i="8" s="1"/>
  <c r="AL116" i="8"/>
  <c r="AK116" i="8"/>
  <c r="AJ116" i="8"/>
  <c r="AI116" i="8"/>
  <c r="AL115" i="8"/>
  <c r="AK115" i="8"/>
  <c r="AJ115" i="8"/>
  <c r="AI115" i="8"/>
  <c r="CM115" i="8" s="1"/>
  <c r="AL114" i="8"/>
  <c r="AK114" i="8"/>
  <c r="AJ114" i="8"/>
  <c r="AI114" i="8"/>
  <c r="AL113" i="8"/>
  <c r="AK113" i="8"/>
  <c r="AJ113" i="8"/>
  <c r="AI113" i="8"/>
  <c r="CM113" i="8" s="1"/>
  <c r="AL112" i="8"/>
  <c r="AK112" i="8"/>
  <c r="AJ112" i="8"/>
  <c r="AI112" i="8"/>
  <c r="AL111" i="8"/>
  <c r="AK111" i="8"/>
  <c r="AJ111" i="8"/>
  <c r="AI111" i="8"/>
  <c r="CM111" i="8" s="1"/>
  <c r="AL110" i="8"/>
  <c r="AK110" i="8"/>
  <c r="AJ110" i="8"/>
  <c r="AI110" i="8"/>
  <c r="AL109" i="8"/>
  <c r="AK109" i="8"/>
  <c r="AJ109" i="8"/>
  <c r="AI109" i="8"/>
  <c r="CM109" i="8" s="1"/>
  <c r="AL108" i="8"/>
  <c r="AK108" i="8"/>
  <c r="AJ108" i="8"/>
  <c r="AI108" i="8"/>
  <c r="AL107" i="8"/>
  <c r="AK107" i="8"/>
  <c r="AJ107" i="8"/>
  <c r="AI107" i="8"/>
  <c r="CM107" i="8" s="1"/>
  <c r="AL106" i="8"/>
  <c r="AK106" i="8"/>
  <c r="AJ106" i="8"/>
  <c r="AI106" i="8"/>
  <c r="AL105" i="8"/>
  <c r="AK105" i="8"/>
  <c r="AJ105" i="8"/>
  <c r="AI105" i="8"/>
  <c r="CM105" i="8" s="1"/>
  <c r="AL104" i="8"/>
  <c r="AK104" i="8"/>
  <c r="AJ104" i="8"/>
  <c r="AI104" i="8"/>
  <c r="AL103" i="8"/>
  <c r="AK103" i="8"/>
  <c r="AJ103" i="8"/>
  <c r="AI103" i="8"/>
  <c r="CM103" i="8" s="1"/>
  <c r="AL102" i="8"/>
  <c r="AK102" i="8"/>
  <c r="AJ102" i="8"/>
  <c r="AI102" i="8"/>
  <c r="AL101" i="8"/>
  <c r="AK101" i="8"/>
  <c r="AJ101" i="8"/>
  <c r="AI101" i="8"/>
  <c r="CM101" i="8" s="1"/>
  <c r="AL100" i="8"/>
  <c r="AK100" i="8"/>
  <c r="AJ100" i="8"/>
  <c r="AI100" i="8"/>
  <c r="AL99" i="8"/>
  <c r="AK99" i="8"/>
  <c r="AJ99" i="8"/>
  <c r="AI99" i="8"/>
  <c r="CM99" i="8" s="1"/>
  <c r="AL98" i="8"/>
  <c r="AK98" i="8"/>
  <c r="AJ98" i="8"/>
  <c r="AI98" i="8"/>
  <c r="AL97" i="8"/>
  <c r="AK97" i="8"/>
  <c r="AJ97" i="8"/>
  <c r="AI97" i="8"/>
  <c r="CM97" i="8" s="1"/>
  <c r="AL96" i="8"/>
  <c r="AK96" i="8"/>
  <c r="AJ96" i="8"/>
  <c r="AI96" i="8"/>
  <c r="AL95" i="8"/>
  <c r="AK95" i="8"/>
  <c r="AJ95" i="8"/>
  <c r="AI95" i="8"/>
  <c r="AL94" i="8"/>
  <c r="AK94" i="8"/>
  <c r="AJ94" i="8"/>
  <c r="AI94" i="8"/>
  <c r="AL93" i="8"/>
  <c r="AK93" i="8"/>
  <c r="AJ93" i="8"/>
  <c r="AI93" i="8"/>
  <c r="CM93" i="8" s="1"/>
  <c r="AL92" i="8"/>
  <c r="AK92" i="8"/>
  <c r="AJ92" i="8"/>
  <c r="AI92" i="8"/>
  <c r="AL91" i="8"/>
  <c r="AK91" i="8"/>
  <c r="AJ91" i="8"/>
  <c r="AI91" i="8"/>
  <c r="CM91" i="8" s="1"/>
  <c r="AL90" i="8"/>
  <c r="AK90" i="8"/>
  <c r="AJ90" i="8"/>
  <c r="AI90" i="8"/>
  <c r="AL89" i="8"/>
  <c r="AK89" i="8"/>
  <c r="AJ89" i="8"/>
  <c r="AI89" i="8"/>
  <c r="CM89" i="8" s="1"/>
  <c r="AL88" i="8"/>
  <c r="AK88" i="8"/>
  <c r="AJ88" i="8"/>
  <c r="AI88" i="8"/>
  <c r="AL87" i="8"/>
  <c r="AK87" i="8"/>
  <c r="AJ87" i="8"/>
  <c r="AI87" i="8"/>
  <c r="CM87" i="8" s="1"/>
  <c r="AL86" i="8"/>
  <c r="AK86" i="8"/>
  <c r="AJ86" i="8"/>
  <c r="AI86" i="8"/>
  <c r="AL85" i="8"/>
  <c r="AK85" i="8"/>
  <c r="AJ85" i="8"/>
  <c r="AI85" i="8"/>
  <c r="CM85" i="8" s="1"/>
  <c r="AL84" i="8"/>
  <c r="AK84" i="8"/>
  <c r="AJ84" i="8"/>
  <c r="AI84" i="8"/>
  <c r="AL83" i="8"/>
  <c r="AK83" i="8"/>
  <c r="AJ83" i="8"/>
  <c r="AI83" i="8"/>
  <c r="CM83" i="8" s="1"/>
  <c r="AL82" i="8"/>
  <c r="AK82" i="8"/>
  <c r="AJ82" i="8"/>
  <c r="AI82" i="8"/>
  <c r="AL81" i="8"/>
  <c r="AK81" i="8"/>
  <c r="AJ81" i="8"/>
  <c r="AI81" i="8"/>
  <c r="CM81" i="8" s="1"/>
  <c r="AL80" i="8"/>
  <c r="AK80" i="8"/>
  <c r="AJ80" i="8"/>
  <c r="AI80" i="8"/>
  <c r="AL79" i="8"/>
  <c r="AK79" i="8"/>
  <c r="AJ79" i="8"/>
  <c r="AI79" i="8"/>
  <c r="AL78" i="8"/>
  <c r="AK78" i="8"/>
  <c r="AJ78" i="8"/>
  <c r="AI78" i="8"/>
  <c r="AL77" i="8"/>
  <c r="AK77" i="8"/>
  <c r="AJ77" i="8"/>
  <c r="AI77" i="8"/>
  <c r="CM77" i="8" s="1"/>
  <c r="AL76" i="8"/>
  <c r="AK76" i="8"/>
  <c r="AJ76" i="8"/>
  <c r="AI76" i="8"/>
  <c r="AL75" i="8"/>
  <c r="AK75" i="8"/>
  <c r="AJ75" i="8"/>
  <c r="AI75" i="8"/>
  <c r="CM75" i="8" s="1"/>
  <c r="AL74" i="8"/>
  <c r="AK74" i="8"/>
  <c r="AJ74" i="8"/>
  <c r="AI74" i="8"/>
  <c r="AL73" i="8"/>
  <c r="AK73" i="8"/>
  <c r="AJ73" i="8"/>
  <c r="AI73" i="8"/>
  <c r="CM73" i="8" s="1"/>
  <c r="AL72" i="8"/>
  <c r="AK72" i="8"/>
  <c r="AJ72" i="8"/>
  <c r="AI72" i="8"/>
  <c r="AL71" i="8"/>
  <c r="AK71" i="8"/>
  <c r="AJ71" i="8"/>
  <c r="AI71" i="8"/>
  <c r="CM71" i="8" s="1"/>
  <c r="AL70" i="8"/>
  <c r="AK70" i="8"/>
  <c r="AJ70" i="8"/>
  <c r="AI70" i="8"/>
  <c r="AL69" i="8"/>
  <c r="AK69" i="8"/>
  <c r="AJ69" i="8"/>
  <c r="AI69" i="8"/>
  <c r="CM69" i="8" s="1"/>
  <c r="AL68" i="8"/>
  <c r="AK68" i="8"/>
  <c r="AJ68" i="8"/>
  <c r="AI68" i="8"/>
  <c r="AL67" i="8"/>
  <c r="AK67" i="8"/>
  <c r="AJ67" i="8"/>
  <c r="AI67" i="8"/>
  <c r="CM67" i="8" s="1"/>
  <c r="AL66" i="8"/>
  <c r="AK66" i="8"/>
  <c r="AJ66" i="8"/>
  <c r="AI66" i="8"/>
  <c r="AL65" i="8"/>
  <c r="AK65" i="8"/>
  <c r="AJ65" i="8"/>
  <c r="AI65" i="8"/>
  <c r="CM65" i="8" s="1"/>
  <c r="AL64" i="8"/>
  <c r="AK64" i="8"/>
  <c r="AJ64" i="8"/>
  <c r="AI64" i="8"/>
  <c r="AL63" i="8"/>
  <c r="AK63" i="8"/>
  <c r="AJ63" i="8"/>
  <c r="AI63" i="8"/>
  <c r="AL62" i="8"/>
  <c r="AK62" i="8"/>
  <c r="AJ62" i="8"/>
  <c r="AI62" i="8"/>
  <c r="AL61" i="8"/>
  <c r="AK61" i="8"/>
  <c r="AJ61" i="8"/>
  <c r="AI61" i="8"/>
  <c r="CM61" i="8" s="1"/>
  <c r="AL60" i="8"/>
  <c r="AK60" i="8"/>
  <c r="AJ60" i="8"/>
  <c r="AI60" i="8"/>
  <c r="AL59" i="8"/>
  <c r="AK59" i="8"/>
  <c r="AJ59" i="8"/>
  <c r="AI59" i="8"/>
  <c r="CM59" i="8" s="1"/>
  <c r="AL58" i="8"/>
  <c r="AK58" i="8"/>
  <c r="AJ58" i="8"/>
  <c r="AI58" i="8"/>
  <c r="AL57" i="8"/>
  <c r="AK57" i="8"/>
  <c r="AJ57" i="8"/>
  <c r="AI57" i="8"/>
  <c r="CM57" i="8" s="1"/>
  <c r="AL56" i="8"/>
  <c r="AK56" i="8"/>
  <c r="AJ56" i="8"/>
  <c r="AI56" i="8"/>
  <c r="AL55" i="8"/>
  <c r="AK55" i="8"/>
  <c r="AJ55" i="8"/>
  <c r="AI55" i="8"/>
  <c r="CM55" i="8" s="1"/>
  <c r="AL54" i="8"/>
  <c r="AK54" i="8"/>
  <c r="AJ54" i="8"/>
  <c r="AI54" i="8"/>
  <c r="AL53" i="8"/>
  <c r="AK53" i="8"/>
  <c r="AJ53" i="8"/>
  <c r="AI53" i="8"/>
  <c r="CM53" i="8" s="1"/>
  <c r="AL52" i="8"/>
  <c r="AK52" i="8"/>
  <c r="AJ52" i="8"/>
  <c r="AI52" i="8"/>
  <c r="AL51" i="8"/>
  <c r="AK51" i="8"/>
  <c r="AJ51" i="8"/>
  <c r="AI51" i="8"/>
  <c r="CM51" i="8" s="1"/>
  <c r="AL50" i="8"/>
  <c r="AK50" i="8"/>
  <c r="AJ50" i="8"/>
  <c r="AI50" i="8"/>
  <c r="AL49" i="8"/>
  <c r="AK49" i="8"/>
  <c r="AJ49" i="8"/>
  <c r="AI49" i="8"/>
  <c r="CM49" i="8" s="1"/>
  <c r="AL48" i="8"/>
  <c r="AK48" i="8"/>
  <c r="AJ48" i="8"/>
  <c r="AI48" i="8"/>
  <c r="AL47" i="8"/>
  <c r="AK47" i="8"/>
  <c r="AJ47" i="8"/>
  <c r="AI47" i="8"/>
  <c r="AL46" i="8"/>
  <c r="AK46" i="8"/>
  <c r="AJ46" i="8"/>
  <c r="AI46" i="8"/>
  <c r="AL45" i="8"/>
  <c r="AK45" i="8"/>
  <c r="AJ45" i="8"/>
  <c r="AI45" i="8"/>
  <c r="CM45" i="8" s="1"/>
  <c r="AL44" i="8"/>
  <c r="AK44" i="8"/>
  <c r="AJ44" i="8"/>
  <c r="AI44" i="8"/>
  <c r="AL43" i="8"/>
  <c r="AK43" i="8"/>
  <c r="AJ43" i="8"/>
  <c r="AI43" i="8"/>
  <c r="CM43" i="8" s="1"/>
  <c r="AL42" i="8"/>
  <c r="AK42" i="8"/>
  <c r="AJ42" i="8"/>
  <c r="AI42" i="8"/>
  <c r="AL41" i="8"/>
  <c r="AK41" i="8"/>
  <c r="AJ41" i="8"/>
  <c r="AI41" i="8"/>
  <c r="AL40" i="8"/>
  <c r="AK40" i="8"/>
  <c r="AJ40" i="8"/>
  <c r="AI40" i="8"/>
  <c r="AL39" i="8"/>
  <c r="AK39" i="8"/>
  <c r="AJ39" i="8"/>
  <c r="AI39" i="8"/>
  <c r="CM39" i="8" s="1"/>
  <c r="AL38" i="8"/>
  <c r="AK38" i="8"/>
  <c r="AJ38" i="8"/>
  <c r="AI38" i="8"/>
  <c r="AL37" i="8"/>
  <c r="AK37" i="8"/>
  <c r="AJ37" i="8"/>
  <c r="AI37" i="8"/>
  <c r="DD37" i="8" s="1"/>
  <c r="AL36" i="8"/>
  <c r="AK36" i="8"/>
  <c r="AJ36" i="8"/>
  <c r="AI36" i="8"/>
  <c r="AL35" i="8"/>
  <c r="AK35" i="8"/>
  <c r="AJ35" i="8"/>
  <c r="AI35" i="8"/>
  <c r="CM35" i="8" s="1"/>
  <c r="AL34" i="8"/>
  <c r="AK34" i="8"/>
  <c r="AJ34" i="8"/>
  <c r="AI34" i="8"/>
  <c r="AL33" i="8"/>
  <c r="AK33" i="8"/>
  <c r="AJ33" i="8"/>
  <c r="AI33" i="8"/>
  <c r="CM33" i="8" s="1"/>
  <c r="AL32" i="8"/>
  <c r="AK32" i="8"/>
  <c r="AJ32" i="8"/>
  <c r="AI32" i="8"/>
  <c r="AL31" i="8"/>
  <c r="AK31" i="8"/>
  <c r="AJ31" i="8"/>
  <c r="AI31" i="8"/>
  <c r="CM31" i="8" s="1"/>
  <c r="AL30" i="8"/>
  <c r="AK30" i="8"/>
  <c r="AJ30" i="8"/>
  <c r="AI30" i="8"/>
  <c r="AL29" i="8"/>
  <c r="AK29" i="8"/>
  <c r="AJ29" i="8"/>
  <c r="AI29" i="8"/>
  <c r="CM29" i="8" s="1"/>
  <c r="AL28" i="8"/>
  <c r="AK28" i="8"/>
  <c r="AJ28" i="8"/>
  <c r="AI28" i="8"/>
  <c r="AL27" i="8"/>
  <c r="AK27" i="8"/>
  <c r="AJ27" i="8"/>
  <c r="AI27" i="8"/>
  <c r="AL26" i="8"/>
  <c r="AK26" i="8"/>
  <c r="AJ26" i="8"/>
  <c r="AI26" i="8"/>
  <c r="AL25" i="8"/>
  <c r="AK25" i="8"/>
  <c r="AJ25" i="8"/>
  <c r="AI25" i="8"/>
  <c r="CM25" i="8" s="1"/>
  <c r="AL24" i="8"/>
  <c r="AK24" i="8"/>
  <c r="AJ24" i="8"/>
  <c r="AI24" i="8"/>
  <c r="AL23" i="8"/>
  <c r="AK23" i="8"/>
  <c r="AJ23" i="8"/>
  <c r="AI23" i="8"/>
  <c r="CM23" i="8" s="1"/>
  <c r="AL22" i="8"/>
  <c r="AK22" i="8"/>
  <c r="AJ22" i="8"/>
  <c r="AI22" i="8"/>
  <c r="AL21" i="8"/>
  <c r="AK21" i="8"/>
  <c r="AJ21" i="8"/>
  <c r="AI21" i="8"/>
  <c r="CM21" i="8" s="1"/>
  <c r="AL20" i="8"/>
  <c r="AK20" i="8"/>
  <c r="AJ20" i="8"/>
  <c r="AI20" i="8"/>
  <c r="AL19" i="8"/>
  <c r="AK19" i="8"/>
  <c r="AJ19" i="8"/>
  <c r="AI19" i="8"/>
  <c r="CM19" i="8" s="1"/>
  <c r="AL18" i="8"/>
  <c r="AK18" i="8"/>
  <c r="AJ18" i="8"/>
  <c r="AI18" i="8"/>
  <c r="AL17" i="8"/>
  <c r="AK17" i="8"/>
  <c r="AJ17" i="8"/>
  <c r="AI17" i="8"/>
  <c r="CM17" i="8" s="1"/>
  <c r="AL16" i="8"/>
  <c r="AK16" i="8"/>
  <c r="AJ16" i="8"/>
  <c r="AI16" i="8"/>
  <c r="AL15" i="8"/>
  <c r="AK15" i="8"/>
  <c r="AJ15" i="8"/>
  <c r="AI15" i="8"/>
  <c r="AL14" i="8"/>
  <c r="AK14" i="8"/>
  <c r="AJ14" i="8"/>
  <c r="AI14" i="8"/>
  <c r="AL13" i="8"/>
  <c r="AK13" i="8"/>
  <c r="AJ13" i="8"/>
  <c r="AI13" i="8"/>
  <c r="CM13" i="8" s="1"/>
  <c r="AL12" i="8"/>
  <c r="AK12" i="8"/>
  <c r="AJ12" i="8"/>
  <c r="AI12" i="8"/>
  <c r="AL11" i="8"/>
  <c r="AK11" i="8"/>
  <c r="AJ11" i="8"/>
  <c r="AI11" i="8"/>
  <c r="CM11" i="8" s="1"/>
  <c r="AL10" i="8"/>
  <c r="AK10" i="8"/>
  <c r="AJ10" i="8"/>
  <c r="AI10" i="8"/>
  <c r="AL9" i="8"/>
  <c r="AK9" i="8"/>
  <c r="AJ9" i="8"/>
  <c r="AI9" i="8"/>
  <c r="AL8" i="8"/>
  <c r="AK8" i="8"/>
  <c r="AJ8" i="8"/>
  <c r="AI8" i="8"/>
  <c r="AL7" i="8"/>
  <c r="AK7" i="8"/>
  <c r="AJ7" i="8"/>
  <c r="AI7" i="8"/>
  <c r="CM7" i="8" s="1"/>
  <c r="AL6" i="8"/>
  <c r="AK6" i="8"/>
  <c r="AJ6" i="8"/>
  <c r="AI6" i="8"/>
  <c r="AL5" i="8"/>
  <c r="AK5" i="8"/>
  <c r="AJ5" i="8"/>
  <c r="AI5" i="8"/>
  <c r="CM5" i="8" s="1"/>
  <c r="AL4" i="8"/>
  <c r="AK4" i="8"/>
  <c r="AJ4" i="8"/>
  <c r="AI4" i="8"/>
  <c r="AL3" i="8"/>
  <c r="AK3" i="8"/>
  <c r="AJ3" i="8"/>
  <c r="AJ119" i="8" s="1"/>
  <c r="AI3" i="8"/>
  <c r="AI119" i="8" s="1"/>
  <c r="AF118" i="8"/>
  <c r="AE118" i="8"/>
  <c r="AD118" i="8"/>
  <c r="AC118" i="8"/>
  <c r="AF117" i="8"/>
  <c r="AE117" i="8"/>
  <c r="AD117" i="8"/>
  <c r="AC117" i="8"/>
  <c r="CI117" i="8" s="1"/>
  <c r="AF116" i="8"/>
  <c r="AE116" i="8"/>
  <c r="AD116" i="8"/>
  <c r="AC116" i="8"/>
  <c r="AF115" i="8"/>
  <c r="AE115" i="8"/>
  <c r="AD115" i="8"/>
  <c r="AC115" i="8"/>
  <c r="DD115" i="8" s="1"/>
  <c r="AF114" i="8"/>
  <c r="AE114" i="8"/>
  <c r="AD114" i="8"/>
  <c r="AC114" i="8"/>
  <c r="AF113" i="8"/>
  <c r="AE113" i="8"/>
  <c r="AD113" i="8"/>
  <c r="AC113" i="8"/>
  <c r="AF112" i="8"/>
  <c r="AE112" i="8"/>
  <c r="AD112" i="8"/>
  <c r="AC112" i="8"/>
  <c r="AF111" i="8"/>
  <c r="AE111" i="8"/>
  <c r="AD111" i="8"/>
  <c r="AC111" i="8"/>
  <c r="AF110" i="8"/>
  <c r="AE110" i="8"/>
  <c r="AD110" i="8"/>
  <c r="AC110" i="8"/>
  <c r="AF109" i="8"/>
  <c r="AE109" i="8"/>
  <c r="AD109" i="8"/>
  <c r="AC109" i="8"/>
  <c r="DD109" i="8" s="1"/>
  <c r="AF108" i="8"/>
  <c r="AE108" i="8"/>
  <c r="AD108" i="8"/>
  <c r="AC108" i="8"/>
  <c r="AF107" i="8"/>
  <c r="AE107" i="8"/>
  <c r="AD107" i="8"/>
  <c r="AC107" i="8"/>
  <c r="DD107" i="8" s="1"/>
  <c r="AF106" i="8"/>
  <c r="AE106" i="8"/>
  <c r="AD106" i="8"/>
  <c r="AC106" i="8"/>
  <c r="AF105" i="8"/>
  <c r="AE105" i="8"/>
  <c r="AD105" i="8"/>
  <c r="AC105" i="8"/>
  <c r="AF104" i="8"/>
  <c r="AE104" i="8"/>
  <c r="AD104" i="8"/>
  <c r="AC104" i="8"/>
  <c r="AF103" i="8"/>
  <c r="AE103" i="8"/>
  <c r="AD103" i="8"/>
  <c r="AC103" i="8"/>
  <c r="AF102" i="8"/>
  <c r="AE102" i="8"/>
  <c r="AD102" i="8"/>
  <c r="AC102" i="8"/>
  <c r="AF101" i="8"/>
  <c r="AE101" i="8"/>
  <c r="AD101" i="8"/>
  <c r="AC101" i="8"/>
  <c r="AF100" i="8"/>
  <c r="AE100" i="8"/>
  <c r="AD100" i="8"/>
  <c r="AC100" i="8"/>
  <c r="AF99" i="8"/>
  <c r="AE99" i="8"/>
  <c r="AD99" i="8"/>
  <c r="AC99" i="8"/>
  <c r="DD99" i="8" s="1"/>
  <c r="AF98" i="8"/>
  <c r="AE98" i="8"/>
  <c r="AD98" i="8"/>
  <c r="AC98" i="8"/>
  <c r="AF97" i="8"/>
  <c r="AE97" i="8"/>
  <c r="AD97" i="8"/>
  <c r="AC97" i="8"/>
  <c r="CI97" i="8" s="1"/>
  <c r="AF96" i="8"/>
  <c r="AE96" i="8"/>
  <c r="AD96" i="8"/>
  <c r="AC96" i="8"/>
  <c r="AF95" i="8"/>
  <c r="AE95" i="8"/>
  <c r="AD95" i="8"/>
  <c r="AC95" i="8"/>
  <c r="AF94" i="8"/>
  <c r="AE94" i="8"/>
  <c r="AD94" i="8"/>
  <c r="AC94" i="8"/>
  <c r="AF93" i="8"/>
  <c r="AE93" i="8"/>
  <c r="AD93" i="8"/>
  <c r="AC93" i="8"/>
  <c r="CI93" i="8" s="1"/>
  <c r="AF92" i="8"/>
  <c r="AE92" i="8"/>
  <c r="AD92" i="8"/>
  <c r="AC92" i="8"/>
  <c r="AF91" i="8"/>
  <c r="AE91" i="8"/>
  <c r="AD91" i="8"/>
  <c r="AC91" i="8"/>
  <c r="DD91" i="8" s="1"/>
  <c r="AF90" i="8"/>
  <c r="AE90" i="8"/>
  <c r="AD90" i="8"/>
  <c r="AC90" i="8"/>
  <c r="AF89" i="8"/>
  <c r="AE89" i="8"/>
  <c r="AD89" i="8"/>
  <c r="AC89" i="8"/>
  <c r="CI89" i="8" s="1"/>
  <c r="AF88" i="8"/>
  <c r="AE88" i="8"/>
  <c r="AD88" i="8"/>
  <c r="AC88" i="8"/>
  <c r="AF87" i="8"/>
  <c r="AE87" i="8"/>
  <c r="AD87" i="8"/>
  <c r="AC87" i="8"/>
  <c r="AF86" i="8"/>
  <c r="AE86" i="8"/>
  <c r="AD86" i="8"/>
  <c r="AC86" i="8"/>
  <c r="AF85" i="8"/>
  <c r="AE85" i="8"/>
  <c r="AD85" i="8"/>
  <c r="AC85" i="8"/>
  <c r="DA85" i="8" s="1"/>
  <c r="AF84" i="8"/>
  <c r="AE84" i="8"/>
  <c r="AD84" i="8"/>
  <c r="AC84" i="8"/>
  <c r="AF83" i="8"/>
  <c r="AE83" i="8"/>
  <c r="AD83" i="8"/>
  <c r="AC83" i="8"/>
  <c r="DD83" i="8" s="1"/>
  <c r="AF82" i="8"/>
  <c r="AE82" i="8"/>
  <c r="AD82" i="8"/>
  <c r="AC82" i="8"/>
  <c r="AF81" i="8"/>
  <c r="AE81" i="8"/>
  <c r="AD81" i="8"/>
  <c r="AC81" i="8"/>
  <c r="DA81" i="8" s="1"/>
  <c r="AF80" i="8"/>
  <c r="AE80" i="8"/>
  <c r="AD80" i="8"/>
  <c r="AC80" i="8"/>
  <c r="AF79" i="8"/>
  <c r="AE79" i="8"/>
  <c r="AD79" i="8"/>
  <c r="AC79" i="8"/>
  <c r="AF78" i="8"/>
  <c r="AE78" i="8"/>
  <c r="AD78" i="8"/>
  <c r="AC78" i="8"/>
  <c r="AF77" i="8"/>
  <c r="AE77" i="8"/>
  <c r="AD77" i="8"/>
  <c r="AC77" i="8"/>
  <c r="CI77" i="8" s="1"/>
  <c r="AF76" i="8"/>
  <c r="AE76" i="8"/>
  <c r="AD76" i="8"/>
  <c r="AC76" i="8"/>
  <c r="AF75" i="8"/>
  <c r="AE75" i="8"/>
  <c r="AD75" i="8"/>
  <c r="AC75" i="8"/>
  <c r="DD75" i="8" s="1"/>
  <c r="AF74" i="8"/>
  <c r="AE74" i="8"/>
  <c r="AD74" i="8"/>
  <c r="AC74" i="8"/>
  <c r="AF73" i="8"/>
  <c r="AE73" i="8"/>
  <c r="AD73" i="8"/>
  <c r="AC73" i="8"/>
  <c r="AF72" i="8"/>
  <c r="AE72" i="8"/>
  <c r="AD72" i="8"/>
  <c r="AC72" i="8"/>
  <c r="AF71" i="8"/>
  <c r="AE71" i="8"/>
  <c r="AD71" i="8"/>
  <c r="AC71" i="8"/>
  <c r="AF70" i="8"/>
  <c r="AE70" i="8"/>
  <c r="AD70" i="8"/>
  <c r="AC70" i="8"/>
  <c r="AF69" i="8"/>
  <c r="AE69" i="8"/>
  <c r="AD69" i="8"/>
  <c r="AC69" i="8"/>
  <c r="DD69" i="8" s="1"/>
  <c r="AF68" i="8"/>
  <c r="AE68" i="8"/>
  <c r="AD68" i="8"/>
  <c r="AC68" i="8"/>
  <c r="AF67" i="8"/>
  <c r="AE67" i="8"/>
  <c r="AD67" i="8"/>
  <c r="AC67" i="8"/>
  <c r="CI67" i="8" s="1"/>
  <c r="CU67" i="8" s="1"/>
  <c r="AF66" i="8"/>
  <c r="AE66" i="8"/>
  <c r="AD66" i="8"/>
  <c r="AC66" i="8"/>
  <c r="AF65" i="8"/>
  <c r="AE65" i="8"/>
  <c r="AD65" i="8"/>
  <c r="AC65" i="8"/>
  <c r="AF64" i="8"/>
  <c r="AE64" i="8"/>
  <c r="AD64" i="8"/>
  <c r="AC64" i="8"/>
  <c r="AF63" i="8"/>
  <c r="AE63" i="8"/>
  <c r="AD63" i="8"/>
  <c r="AC63" i="8"/>
  <c r="AF62" i="8"/>
  <c r="AE62" i="8"/>
  <c r="AD62" i="8"/>
  <c r="AC62" i="8"/>
  <c r="AF61" i="8"/>
  <c r="AE61" i="8"/>
  <c r="AD61" i="8"/>
  <c r="AC61" i="8"/>
  <c r="DD61" i="8" s="1"/>
  <c r="AF60" i="8"/>
  <c r="AE60" i="8"/>
  <c r="AD60" i="8"/>
  <c r="AC60" i="8"/>
  <c r="AF59" i="8"/>
  <c r="AE59" i="8"/>
  <c r="AD59" i="8"/>
  <c r="AC59" i="8"/>
  <c r="DA59" i="8" s="1"/>
  <c r="AF58" i="8"/>
  <c r="AE58" i="8"/>
  <c r="AD58" i="8"/>
  <c r="AC58" i="8"/>
  <c r="AF57" i="8"/>
  <c r="AE57" i="8"/>
  <c r="AD57" i="8"/>
  <c r="AC57" i="8"/>
  <c r="AF56" i="8"/>
  <c r="AE56" i="8"/>
  <c r="AD56" i="8"/>
  <c r="AC56" i="8"/>
  <c r="AF55" i="8"/>
  <c r="AE55" i="8"/>
  <c r="AD55" i="8"/>
  <c r="AC55" i="8"/>
  <c r="AF54" i="8"/>
  <c r="AE54" i="8"/>
  <c r="AD54" i="8"/>
  <c r="AC54" i="8"/>
  <c r="AF53" i="8"/>
  <c r="AE53" i="8"/>
  <c r="AD53" i="8"/>
  <c r="AC53" i="8"/>
  <c r="DD53" i="8" s="1"/>
  <c r="AF52" i="8"/>
  <c r="AE52" i="8"/>
  <c r="AD52" i="8"/>
  <c r="AC52" i="8"/>
  <c r="AF51" i="8"/>
  <c r="AE51" i="8"/>
  <c r="AD51" i="8"/>
  <c r="AC51" i="8"/>
  <c r="DA51" i="8" s="1"/>
  <c r="AF50" i="8"/>
  <c r="AE50" i="8"/>
  <c r="AD50" i="8"/>
  <c r="AC50" i="8"/>
  <c r="AF49" i="8"/>
  <c r="AE49" i="8"/>
  <c r="AD49" i="8"/>
  <c r="AC49" i="8"/>
  <c r="AF48" i="8"/>
  <c r="AE48" i="8"/>
  <c r="AD48" i="8"/>
  <c r="AC48" i="8"/>
  <c r="AF47" i="8"/>
  <c r="AE47" i="8"/>
  <c r="AD47" i="8"/>
  <c r="AC47" i="8"/>
  <c r="AF46" i="8"/>
  <c r="AE46" i="8"/>
  <c r="AD46" i="8"/>
  <c r="AC46" i="8"/>
  <c r="AF45" i="8"/>
  <c r="AE45" i="8"/>
  <c r="AD45" i="8"/>
  <c r="AC45" i="8"/>
  <c r="AF44" i="8"/>
  <c r="AE44" i="8"/>
  <c r="AD44" i="8"/>
  <c r="AC44" i="8"/>
  <c r="AF43" i="8"/>
  <c r="AE43" i="8"/>
  <c r="AD43" i="8"/>
  <c r="AC43" i="8"/>
  <c r="DD43" i="8" s="1"/>
  <c r="AF42" i="8"/>
  <c r="AE42" i="8"/>
  <c r="AD42" i="8"/>
  <c r="AC42" i="8"/>
  <c r="AF41" i="8"/>
  <c r="AE41" i="8"/>
  <c r="AD41" i="8"/>
  <c r="AC41" i="8"/>
  <c r="AF40" i="8"/>
  <c r="AE40" i="8"/>
  <c r="AD40" i="8"/>
  <c r="AC40" i="8"/>
  <c r="AF39" i="8"/>
  <c r="AE39" i="8"/>
  <c r="AD39" i="8"/>
  <c r="AC39" i="8"/>
  <c r="AF38" i="8"/>
  <c r="AE38" i="8"/>
  <c r="AD38" i="8"/>
  <c r="AC38" i="8"/>
  <c r="AF37" i="8"/>
  <c r="AE37" i="8"/>
  <c r="AD37" i="8"/>
  <c r="AC37" i="8"/>
  <c r="DA37" i="8" s="1"/>
  <c r="AF36" i="8"/>
  <c r="AE36" i="8"/>
  <c r="AD36" i="8"/>
  <c r="AC36" i="8"/>
  <c r="AF35" i="8"/>
  <c r="AE35" i="8"/>
  <c r="AD35" i="8"/>
  <c r="AC35" i="8"/>
  <c r="DD35" i="8" s="1"/>
  <c r="AF34" i="8"/>
  <c r="AE34" i="8"/>
  <c r="AD34" i="8"/>
  <c r="AC34" i="8"/>
  <c r="AF33" i="8"/>
  <c r="AE33" i="8"/>
  <c r="AD33" i="8"/>
  <c r="AC33" i="8"/>
  <c r="CI33" i="8" s="1"/>
  <c r="CU33" i="8" s="1"/>
  <c r="AF32" i="8"/>
  <c r="AE32" i="8"/>
  <c r="AD32" i="8"/>
  <c r="AC32" i="8"/>
  <c r="AF31" i="8"/>
  <c r="AE31" i="8"/>
  <c r="AD31" i="8"/>
  <c r="AC31" i="8"/>
  <c r="AF30" i="8"/>
  <c r="AE30" i="8"/>
  <c r="AD30" i="8"/>
  <c r="AC30" i="8"/>
  <c r="AF29" i="8"/>
  <c r="AE29" i="8"/>
  <c r="AD29" i="8"/>
  <c r="AC29" i="8"/>
  <c r="CI29" i="8" s="1"/>
  <c r="CU29" i="8" s="1"/>
  <c r="AF28" i="8"/>
  <c r="AE28" i="8"/>
  <c r="AD28" i="8"/>
  <c r="AC28" i="8"/>
  <c r="AF27" i="8"/>
  <c r="AE27" i="8"/>
  <c r="AD27" i="8"/>
  <c r="AC27" i="8"/>
  <c r="CI27" i="8" s="1"/>
  <c r="CU27" i="8" s="1"/>
  <c r="AF26" i="8"/>
  <c r="AE26" i="8"/>
  <c r="AD26" i="8"/>
  <c r="AC26" i="8"/>
  <c r="AF25" i="8"/>
  <c r="AE25" i="8"/>
  <c r="AD25" i="8"/>
  <c r="AC25" i="8"/>
  <c r="AF24" i="8"/>
  <c r="AE24" i="8"/>
  <c r="AD24" i="8"/>
  <c r="AC24" i="8"/>
  <c r="AF23" i="8"/>
  <c r="AE23" i="8"/>
  <c r="AD23" i="8"/>
  <c r="AC23" i="8"/>
  <c r="AF22" i="8"/>
  <c r="AE22" i="8"/>
  <c r="AD22" i="8"/>
  <c r="AC22" i="8"/>
  <c r="AF21" i="8"/>
  <c r="AE21" i="8"/>
  <c r="AD21" i="8"/>
  <c r="AC21" i="8"/>
  <c r="DA21" i="8" s="1"/>
  <c r="AF20" i="8"/>
  <c r="AE20" i="8"/>
  <c r="AD20" i="8"/>
  <c r="AC20" i="8"/>
  <c r="AF19" i="8"/>
  <c r="AE19" i="8"/>
  <c r="AD19" i="8"/>
  <c r="AC19" i="8"/>
  <c r="DD19" i="8" s="1"/>
  <c r="AF18" i="8"/>
  <c r="AE18" i="8"/>
  <c r="AD18" i="8"/>
  <c r="AC18" i="8"/>
  <c r="AF17" i="8"/>
  <c r="AE17" i="8"/>
  <c r="AD17" i="8"/>
  <c r="AC17" i="8"/>
  <c r="AF16" i="8"/>
  <c r="AE16" i="8"/>
  <c r="AD16" i="8"/>
  <c r="AC16" i="8"/>
  <c r="AF15" i="8"/>
  <c r="AE15" i="8"/>
  <c r="AD15" i="8"/>
  <c r="AC15" i="8"/>
  <c r="AF14" i="8"/>
  <c r="AE14" i="8"/>
  <c r="AD14" i="8"/>
  <c r="AC14" i="8"/>
  <c r="AF13" i="8"/>
  <c r="AE13" i="8"/>
  <c r="AD13" i="8"/>
  <c r="AC13" i="8"/>
  <c r="DD13" i="8" s="1"/>
  <c r="AF12" i="8"/>
  <c r="AE12" i="8"/>
  <c r="AD12" i="8"/>
  <c r="AC12" i="8"/>
  <c r="AF11" i="8"/>
  <c r="AE11" i="8"/>
  <c r="AD11" i="8"/>
  <c r="AC11" i="8"/>
  <c r="DD11" i="8" s="1"/>
  <c r="AF10" i="8"/>
  <c r="AE10" i="8"/>
  <c r="AD10" i="8"/>
  <c r="AC10" i="8"/>
  <c r="AF9" i="8"/>
  <c r="AE9" i="8"/>
  <c r="AD9" i="8"/>
  <c r="AC9" i="8"/>
  <c r="CI9" i="8" s="1"/>
  <c r="CU9" i="8" s="1"/>
  <c r="AF8" i="8"/>
  <c r="AE8" i="8"/>
  <c r="AD8" i="8"/>
  <c r="AC8" i="8"/>
  <c r="AF7" i="8"/>
  <c r="AE7" i="8"/>
  <c r="AD7" i="8"/>
  <c r="AC7" i="8"/>
  <c r="AF6" i="8"/>
  <c r="AE6" i="8"/>
  <c r="AD6" i="8"/>
  <c r="AC6" i="8"/>
  <c r="AF5" i="8"/>
  <c r="AE5" i="8"/>
  <c r="AD5" i="8"/>
  <c r="AC5" i="8"/>
  <c r="AF4" i="8"/>
  <c r="AE4" i="8"/>
  <c r="AD4" i="8"/>
  <c r="AC4" i="8"/>
  <c r="AF3" i="8"/>
  <c r="AE3" i="8"/>
  <c r="AD3" i="8"/>
  <c r="AC3" i="8"/>
  <c r="AC119" i="8" s="1"/>
  <c r="W118" i="8"/>
  <c r="V118" i="8"/>
  <c r="U118" i="8"/>
  <c r="W117" i="8"/>
  <c r="V117" i="8"/>
  <c r="U117" i="8"/>
  <c r="W116" i="8"/>
  <c r="V116" i="8"/>
  <c r="CJ116" i="8" s="1"/>
  <c r="U116" i="8"/>
  <c r="W115" i="8"/>
  <c r="V115" i="8"/>
  <c r="U115" i="8"/>
  <c r="W114" i="8"/>
  <c r="V114" i="8"/>
  <c r="U114" i="8"/>
  <c r="W113" i="8"/>
  <c r="DA113" i="8" s="1"/>
  <c r="V113" i="8"/>
  <c r="U113" i="8"/>
  <c r="W112" i="8"/>
  <c r="V112" i="8"/>
  <c r="U112" i="8"/>
  <c r="W111" i="8"/>
  <c r="V111" i="8"/>
  <c r="U111" i="8"/>
  <c r="CJ111" i="8" s="1"/>
  <c r="W110" i="8"/>
  <c r="V110" i="8"/>
  <c r="U110" i="8"/>
  <c r="W109" i="8"/>
  <c r="V109" i="8"/>
  <c r="U109" i="8"/>
  <c r="W108" i="8"/>
  <c r="V108" i="8"/>
  <c r="DA108" i="8" s="1"/>
  <c r="U108" i="8"/>
  <c r="W107" i="8"/>
  <c r="V107" i="8"/>
  <c r="U107" i="8"/>
  <c r="W106" i="8"/>
  <c r="V106" i="8"/>
  <c r="U106" i="8"/>
  <c r="W105" i="8"/>
  <c r="DD105" i="8" s="1"/>
  <c r="V105" i="8"/>
  <c r="U105" i="8"/>
  <c r="W104" i="8"/>
  <c r="V104" i="8"/>
  <c r="U104" i="8"/>
  <c r="W103" i="8"/>
  <c r="V103" i="8"/>
  <c r="U103" i="8"/>
  <c r="CJ103" i="8" s="1"/>
  <c r="W102" i="8"/>
  <c r="V102" i="8"/>
  <c r="U102" i="8"/>
  <c r="W101" i="8"/>
  <c r="V101" i="8"/>
  <c r="U101" i="8"/>
  <c r="W100" i="8"/>
  <c r="V100" i="8"/>
  <c r="DA100" i="8" s="1"/>
  <c r="U100" i="8"/>
  <c r="W99" i="8"/>
  <c r="V99" i="8"/>
  <c r="U99" i="8"/>
  <c r="W98" i="8"/>
  <c r="V98" i="8"/>
  <c r="U98" i="8"/>
  <c r="W97" i="8"/>
  <c r="V97" i="8"/>
  <c r="U97" i="8"/>
  <c r="W96" i="8"/>
  <c r="V96" i="8"/>
  <c r="U96" i="8"/>
  <c r="W95" i="8"/>
  <c r="V95" i="8"/>
  <c r="U95" i="8"/>
  <c r="CJ95" i="8" s="1"/>
  <c r="W94" i="8"/>
  <c r="V94" i="8"/>
  <c r="U94" i="8"/>
  <c r="W93" i="8"/>
  <c r="V93" i="8"/>
  <c r="U93" i="8"/>
  <c r="W92" i="8"/>
  <c r="V92" i="8"/>
  <c r="DD92" i="8" s="1"/>
  <c r="U92" i="8"/>
  <c r="W91" i="8"/>
  <c r="V91" i="8"/>
  <c r="U91" i="8"/>
  <c r="W90" i="8"/>
  <c r="V90" i="8"/>
  <c r="U90" i="8"/>
  <c r="W89" i="8"/>
  <c r="CJ89" i="8" s="1"/>
  <c r="V89" i="8"/>
  <c r="U89" i="8"/>
  <c r="W88" i="8"/>
  <c r="V88" i="8"/>
  <c r="U88" i="8"/>
  <c r="W87" i="8"/>
  <c r="V87" i="8"/>
  <c r="U87" i="8"/>
  <c r="W86" i="8"/>
  <c r="V86" i="8"/>
  <c r="U86" i="8"/>
  <c r="W85" i="8"/>
  <c r="V85" i="8"/>
  <c r="U85" i="8"/>
  <c r="W84" i="8"/>
  <c r="V84" i="8"/>
  <c r="DD84" i="8" s="1"/>
  <c r="U84" i="8"/>
  <c r="W83" i="8"/>
  <c r="V83" i="8"/>
  <c r="U83" i="8"/>
  <c r="W82" i="8"/>
  <c r="V82" i="8"/>
  <c r="U82" i="8"/>
  <c r="W81" i="8"/>
  <c r="V81" i="8"/>
  <c r="U81" i="8"/>
  <c r="W80" i="8"/>
  <c r="V80" i="8"/>
  <c r="U80" i="8"/>
  <c r="W79" i="8"/>
  <c r="V79" i="8"/>
  <c r="U79" i="8"/>
  <c r="CJ79" i="8" s="1"/>
  <c r="W78" i="8"/>
  <c r="V78" i="8"/>
  <c r="U78" i="8"/>
  <c r="W77" i="8"/>
  <c r="V77" i="8"/>
  <c r="U77" i="8"/>
  <c r="W76" i="8"/>
  <c r="V76" i="8"/>
  <c r="DD76" i="8" s="1"/>
  <c r="U76" i="8"/>
  <c r="W75" i="8"/>
  <c r="V75" i="8"/>
  <c r="U75" i="8"/>
  <c r="W74" i="8"/>
  <c r="V74" i="8"/>
  <c r="U74" i="8"/>
  <c r="W73" i="8"/>
  <c r="DD73" i="8" s="1"/>
  <c r="V73" i="8"/>
  <c r="U73" i="8"/>
  <c r="W72" i="8"/>
  <c r="V72" i="8"/>
  <c r="U72" i="8"/>
  <c r="W71" i="8"/>
  <c r="V71" i="8"/>
  <c r="U71" i="8"/>
  <c r="CJ71" i="8" s="1"/>
  <c r="W70" i="8"/>
  <c r="V70" i="8"/>
  <c r="U70" i="8"/>
  <c r="W69" i="8"/>
  <c r="V69" i="8"/>
  <c r="U69" i="8"/>
  <c r="W68" i="8"/>
  <c r="V68" i="8"/>
  <c r="DD68" i="8" s="1"/>
  <c r="U68" i="8"/>
  <c r="W67" i="8"/>
  <c r="V67" i="8"/>
  <c r="U67" i="8"/>
  <c r="W66" i="8"/>
  <c r="V66" i="8"/>
  <c r="U66" i="8"/>
  <c r="W65" i="8"/>
  <c r="DD65" i="8" s="1"/>
  <c r="V65" i="8"/>
  <c r="U65" i="8"/>
  <c r="W64" i="8"/>
  <c r="V64" i="8"/>
  <c r="U64" i="8"/>
  <c r="W63" i="8"/>
  <c r="V63" i="8"/>
  <c r="U63" i="8"/>
  <c r="CJ63" i="8" s="1"/>
  <c r="W62" i="8"/>
  <c r="V62" i="8"/>
  <c r="U62" i="8"/>
  <c r="W61" i="8"/>
  <c r="V61" i="8"/>
  <c r="U61" i="8"/>
  <c r="W60" i="8"/>
  <c r="V60" i="8"/>
  <c r="DD60" i="8" s="1"/>
  <c r="U60" i="8"/>
  <c r="W59" i="8"/>
  <c r="V59" i="8"/>
  <c r="U59" i="8"/>
  <c r="W58" i="8"/>
  <c r="V58" i="8"/>
  <c r="U58" i="8"/>
  <c r="W57" i="8"/>
  <c r="DD57" i="8" s="1"/>
  <c r="V57" i="8"/>
  <c r="U57" i="8"/>
  <c r="W56" i="8"/>
  <c r="V56" i="8"/>
  <c r="U56" i="8"/>
  <c r="W55" i="8"/>
  <c r="V55" i="8"/>
  <c r="U55" i="8"/>
  <c r="W54" i="8"/>
  <c r="V54" i="8"/>
  <c r="U54" i="8"/>
  <c r="W53" i="8"/>
  <c r="V53" i="8"/>
  <c r="U53" i="8"/>
  <c r="W52" i="8"/>
  <c r="V52" i="8"/>
  <c r="DD52" i="8" s="1"/>
  <c r="U52" i="8"/>
  <c r="W51" i="8"/>
  <c r="V51" i="8"/>
  <c r="U51" i="8"/>
  <c r="W50" i="8"/>
  <c r="V50" i="8"/>
  <c r="U50" i="8"/>
  <c r="W49" i="8"/>
  <c r="DD49" i="8" s="1"/>
  <c r="V49" i="8"/>
  <c r="U49" i="8"/>
  <c r="W48" i="8"/>
  <c r="V48" i="8"/>
  <c r="U48" i="8"/>
  <c r="W47" i="8"/>
  <c r="V47" i="8"/>
  <c r="U47" i="8"/>
  <c r="CJ47" i="8" s="1"/>
  <c r="W46" i="8"/>
  <c r="V46" i="8"/>
  <c r="U46" i="8"/>
  <c r="W45" i="8"/>
  <c r="V45" i="8"/>
  <c r="U45" i="8"/>
  <c r="W44" i="8"/>
  <c r="V44" i="8"/>
  <c r="U44" i="8"/>
  <c r="W43" i="8"/>
  <c r="V43" i="8"/>
  <c r="U43" i="8"/>
  <c r="W42" i="8"/>
  <c r="V42" i="8"/>
  <c r="U42" i="8"/>
  <c r="W41" i="8"/>
  <c r="CJ41" i="8" s="1"/>
  <c r="V41" i="8"/>
  <c r="U41" i="8"/>
  <c r="W40" i="8"/>
  <c r="V40" i="8"/>
  <c r="U40" i="8"/>
  <c r="W39" i="8"/>
  <c r="V39" i="8"/>
  <c r="U39" i="8"/>
  <c r="CJ39" i="8" s="1"/>
  <c r="W38" i="8"/>
  <c r="V38" i="8"/>
  <c r="U38" i="8"/>
  <c r="W37" i="8"/>
  <c r="V37" i="8"/>
  <c r="U37" i="8"/>
  <c r="W36" i="8"/>
  <c r="V36" i="8"/>
  <c r="DA36" i="8" s="1"/>
  <c r="U36" i="8"/>
  <c r="W35" i="8"/>
  <c r="V35" i="8"/>
  <c r="U35" i="8"/>
  <c r="W34" i="8"/>
  <c r="V34" i="8"/>
  <c r="U34" i="8"/>
  <c r="W33" i="8"/>
  <c r="CJ33" i="8" s="1"/>
  <c r="V33" i="8"/>
  <c r="U33" i="8"/>
  <c r="W32" i="8"/>
  <c r="V32" i="8"/>
  <c r="U32" i="8"/>
  <c r="W31" i="8"/>
  <c r="V31" i="8"/>
  <c r="U31" i="8"/>
  <c r="W30" i="8"/>
  <c r="V30" i="8"/>
  <c r="U30" i="8"/>
  <c r="W29" i="8"/>
  <c r="V29" i="8"/>
  <c r="U29" i="8"/>
  <c r="W28" i="8"/>
  <c r="V28" i="8"/>
  <c r="DA28" i="8" s="1"/>
  <c r="U28" i="8"/>
  <c r="W27" i="8"/>
  <c r="V27" i="8"/>
  <c r="U27" i="8"/>
  <c r="W26" i="8"/>
  <c r="V26" i="8"/>
  <c r="U26" i="8"/>
  <c r="W25" i="8"/>
  <c r="DA25" i="8" s="1"/>
  <c r="V25" i="8"/>
  <c r="U25" i="8"/>
  <c r="W24" i="8"/>
  <c r="V24" i="8"/>
  <c r="U24" i="8"/>
  <c r="W23" i="8"/>
  <c r="V23" i="8"/>
  <c r="U23" i="8"/>
  <c r="CJ23" i="8" s="1"/>
  <c r="W22" i="8"/>
  <c r="V22" i="8"/>
  <c r="U22" i="8"/>
  <c r="W21" i="8"/>
  <c r="V21" i="8"/>
  <c r="U21" i="8"/>
  <c r="W20" i="8"/>
  <c r="V20" i="8"/>
  <c r="DD20" i="8" s="1"/>
  <c r="U20" i="8"/>
  <c r="W19" i="8"/>
  <c r="V19" i="8"/>
  <c r="U19" i="8"/>
  <c r="W18" i="8"/>
  <c r="V18" i="8"/>
  <c r="U18" i="8"/>
  <c r="W17" i="8"/>
  <c r="CJ17" i="8" s="1"/>
  <c r="V17" i="8"/>
  <c r="U17" i="8"/>
  <c r="W16" i="8"/>
  <c r="V16" i="8"/>
  <c r="U16" i="8"/>
  <c r="W15" i="8"/>
  <c r="V15" i="8"/>
  <c r="U15" i="8"/>
  <c r="W14" i="8"/>
  <c r="V14" i="8"/>
  <c r="U14" i="8"/>
  <c r="W13" i="8"/>
  <c r="V13" i="8"/>
  <c r="U13" i="8"/>
  <c r="W12" i="8"/>
  <c r="V12" i="8"/>
  <c r="DD12" i="8" s="1"/>
  <c r="U12" i="8"/>
  <c r="W11" i="8"/>
  <c r="V11" i="8"/>
  <c r="U11" i="8"/>
  <c r="W10" i="8"/>
  <c r="V10" i="8"/>
  <c r="U10" i="8"/>
  <c r="W9" i="8"/>
  <c r="CJ9" i="8" s="1"/>
  <c r="V9" i="8"/>
  <c r="U9" i="8"/>
  <c r="W8" i="8"/>
  <c r="V8" i="8"/>
  <c r="U8" i="8"/>
  <c r="W7" i="8"/>
  <c r="V7" i="8"/>
  <c r="U7" i="8"/>
  <c r="CJ7" i="8" s="1"/>
  <c r="W6" i="8"/>
  <c r="V6" i="8"/>
  <c r="U6" i="8"/>
  <c r="U119" i="8" s="1"/>
  <c r="W5" i="8"/>
  <c r="V5" i="8"/>
  <c r="U5" i="8"/>
  <c r="W4" i="8"/>
  <c r="V4" i="8"/>
  <c r="DA4" i="8" s="1"/>
  <c r="U4" i="8"/>
  <c r="W3" i="8"/>
  <c r="W119" i="8" s="1"/>
  <c r="V3" i="8"/>
  <c r="U3" i="8"/>
  <c r="T118" i="8"/>
  <c r="T117" i="8"/>
  <c r="T116" i="8"/>
  <c r="T115" i="8"/>
  <c r="T114" i="8"/>
  <c r="DD114" i="8" s="1"/>
  <c r="T113" i="8"/>
  <c r="T112" i="8"/>
  <c r="T111" i="8"/>
  <c r="T110" i="8"/>
  <c r="DA110" i="8" s="1"/>
  <c r="T109" i="8"/>
  <c r="T108" i="8"/>
  <c r="T107" i="8"/>
  <c r="T106" i="8"/>
  <c r="T105" i="8"/>
  <c r="T104" i="8"/>
  <c r="T103" i="8"/>
  <c r="T102" i="8"/>
  <c r="DA102" i="8" s="1"/>
  <c r="T101" i="8"/>
  <c r="T100" i="8"/>
  <c r="T99" i="8"/>
  <c r="T98" i="8"/>
  <c r="T97" i="8"/>
  <c r="T96" i="8"/>
  <c r="T95" i="8"/>
  <c r="T94" i="8"/>
  <c r="T93" i="8"/>
  <c r="T92" i="8"/>
  <c r="CI92" i="8" s="1"/>
  <c r="CU92" i="8" s="1"/>
  <c r="T91" i="8"/>
  <c r="T90" i="8"/>
  <c r="T89" i="8"/>
  <c r="T88" i="8"/>
  <c r="T87" i="8"/>
  <c r="T86" i="8"/>
  <c r="DA86" i="8" s="1"/>
  <c r="T85" i="8"/>
  <c r="T84" i="8"/>
  <c r="CI84" i="8" s="1"/>
  <c r="CU84" i="8" s="1"/>
  <c r="T83" i="8"/>
  <c r="T82" i="8"/>
  <c r="CI82" i="8" s="1"/>
  <c r="CU82" i="8" s="1"/>
  <c r="T81" i="8"/>
  <c r="T80" i="8"/>
  <c r="T79" i="8"/>
  <c r="T78" i="8"/>
  <c r="T77" i="8"/>
  <c r="T76" i="8"/>
  <c r="CI76" i="8" s="1"/>
  <c r="CU76" i="8" s="1"/>
  <c r="T75" i="8"/>
  <c r="T74" i="8"/>
  <c r="T73" i="8"/>
  <c r="T72" i="8"/>
  <c r="T71" i="8"/>
  <c r="T70" i="8"/>
  <c r="T69" i="8"/>
  <c r="T68" i="8"/>
  <c r="T67" i="8"/>
  <c r="T66" i="8"/>
  <c r="T65" i="8"/>
  <c r="T64" i="8"/>
  <c r="T63" i="8"/>
  <c r="T62" i="8"/>
  <c r="T61" i="8"/>
  <c r="T60" i="8"/>
  <c r="T59" i="8"/>
  <c r="T58" i="8"/>
  <c r="T57" i="8"/>
  <c r="T56" i="8"/>
  <c r="T55" i="8"/>
  <c r="T54" i="8"/>
  <c r="T53" i="8"/>
  <c r="T52" i="8"/>
  <c r="CI52" i="8" s="1"/>
  <c r="CU52" i="8" s="1"/>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T8" i="8"/>
  <c r="T7" i="8"/>
  <c r="T6" i="8"/>
  <c r="T5" i="8"/>
  <c r="T4" i="8"/>
  <c r="T119" i="8" s="1"/>
  <c r="T3" i="8"/>
  <c r="M118" i="8"/>
  <c r="DD118" i="8" s="1"/>
  <c r="M117" i="8"/>
  <c r="M116" i="8"/>
  <c r="M115" i="8"/>
  <c r="M114" i="8"/>
  <c r="M113" i="8"/>
  <c r="M112" i="8"/>
  <c r="M111" i="8"/>
  <c r="M110" i="8"/>
  <c r="M109" i="8"/>
  <c r="M108" i="8"/>
  <c r="M107" i="8"/>
  <c r="M106" i="8"/>
  <c r="M105" i="8"/>
  <c r="M104" i="8"/>
  <c r="M103" i="8"/>
  <c r="M102" i="8"/>
  <c r="M101" i="8"/>
  <c r="M100" i="8"/>
  <c r="M99" i="8"/>
  <c r="M98" i="8"/>
  <c r="M97" i="8"/>
  <c r="M96" i="8"/>
  <c r="M95" i="8"/>
  <c r="M94" i="8"/>
  <c r="DD94" i="8" s="1"/>
  <c r="M93" i="8"/>
  <c r="M92" i="8"/>
  <c r="M91" i="8"/>
  <c r="M90" i="8"/>
  <c r="M89" i="8"/>
  <c r="M88" i="8"/>
  <c r="M87" i="8"/>
  <c r="M86" i="8"/>
  <c r="M85" i="8"/>
  <c r="M84" i="8"/>
  <c r="M83" i="8"/>
  <c r="M82" i="8"/>
  <c r="M81" i="8"/>
  <c r="M80" i="8"/>
  <c r="M79" i="8"/>
  <c r="M78" i="8"/>
  <c r="DD78" i="8" s="1"/>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C122" i="8"/>
  <c r="S125" i="8"/>
  <c r="P125" i="8"/>
  <c r="CG119" i="8"/>
  <c r="CF119" i="8"/>
  <c r="CE119" i="8"/>
  <c r="CD119" i="8"/>
  <c r="E141" i="8" s="1"/>
  <c r="CC119" i="8"/>
  <c r="CB119" i="8"/>
  <c r="CA119" i="8"/>
  <c r="BZ119" i="8"/>
  <c r="BY119" i="8"/>
  <c r="CA120" i="8" s="1"/>
  <c r="BX119" i="8"/>
  <c r="BW119" i="8"/>
  <c r="BV119" i="8"/>
  <c r="BU119" i="8"/>
  <c r="BT119" i="8"/>
  <c r="BS119" i="8"/>
  <c r="BQ119" i="8"/>
  <c r="BP119" i="8"/>
  <c r="BO119" i="8"/>
  <c r="BN119" i="8"/>
  <c r="BM119" i="8"/>
  <c r="BL119" i="8"/>
  <c r="BK119" i="8"/>
  <c r="BJ119" i="8"/>
  <c r="BI119" i="8"/>
  <c r="BH119" i="8"/>
  <c r="BF119" i="8"/>
  <c r="BE119" i="8"/>
  <c r="BD119" i="8"/>
  <c r="BC119" i="8"/>
  <c r="BB119" i="8"/>
  <c r="BA119" i="8"/>
  <c r="AZ119" i="8"/>
  <c r="AY119" i="8"/>
  <c r="AX119" i="8"/>
  <c r="AW119" i="8"/>
  <c r="AV119" i="8"/>
  <c r="AU119" i="8"/>
  <c r="AT119" i="8"/>
  <c r="AR119" i="8"/>
  <c r="AQ119" i="8"/>
  <c r="AP119" i="8"/>
  <c r="AO119" i="8"/>
  <c r="AN119" i="8"/>
  <c r="AM119" i="8"/>
  <c r="AL119" i="8"/>
  <c r="AK119" i="8"/>
  <c r="AH119" i="8"/>
  <c r="AG119" i="8"/>
  <c r="AF119" i="8"/>
  <c r="AE119" i="8"/>
  <c r="AD119" i="8"/>
  <c r="AB119" i="8"/>
  <c r="AA119" i="8"/>
  <c r="Z119" i="8"/>
  <c r="AA120" i="8" s="1"/>
  <c r="Y119" i="8"/>
  <c r="X119" i="8"/>
  <c r="S119" i="8"/>
  <c r="R119" i="8"/>
  <c r="Q119" i="8"/>
  <c r="P119" i="8"/>
  <c r="O119" i="8"/>
  <c r="L119" i="8"/>
  <c r="H119" i="8"/>
  <c r="F119" i="8"/>
  <c r="E119" i="8"/>
  <c r="DB118" i="8"/>
  <c r="DA118" i="8"/>
  <c r="CQ118" i="8"/>
  <c r="CP118" i="8"/>
  <c r="CO118" i="8"/>
  <c r="CY118" i="8" s="1"/>
  <c r="CN118" i="8"/>
  <c r="CM118" i="8"/>
  <c r="CL118" i="8"/>
  <c r="DC118" i="8" s="1"/>
  <c r="CK118" i="8"/>
  <c r="CV118" i="8" s="1"/>
  <c r="CJ118" i="8"/>
  <c r="CI118" i="8"/>
  <c r="CU118" i="8" s="1"/>
  <c r="K118" i="8"/>
  <c r="J118" i="8"/>
  <c r="I118" i="8"/>
  <c r="G118" i="8"/>
  <c r="DB117" i="8"/>
  <c r="CQ117" i="8"/>
  <c r="CP117" i="8"/>
  <c r="CO117" i="8"/>
  <c r="CY117" i="8" s="1"/>
  <c r="CN117" i="8"/>
  <c r="CL117" i="8"/>
  <c r="CK117" i="8"/>
  <c r="CV117" i="8" s="1"/>
  <c r="CJ117" i="8"/>
  <c r="K117" i="8"/>
  <c r="J117" i="8"/>
  <c r="I117" i="8"/>
  <c r="G117" i="8"/>
  <c r="DB116" i="8"/>
  <c r="CQ116" i="8"/>
  <c r="CP116" i="8"/>
  <c r="CO116" i="8"/>
  <c r="CY116" i="8" s="1"/>
  <c r="CN116" i="8"/>
  <c r="CM116" i="8"/>
  <c r="CL116" i="8"/>
  <c r="DC116" i="8" s="1"/>
  <c r="CK116" i="8"/>
  <c r="CV116" i="8" s="1"/>
  <c r="CI116" i="8"/>
  <c r="CU116" i="8" s="1"/>
  <c r="K116" i="8"/>
  <c r="J116" i="8"/>
  <c r="I116" i="8"/>
  <c r="G116" i="8"/>
  <c r="DB115" i="8"/>
  <c r="DA115" i="8"/>
  <c r="CQ115" i="8"/>
  <c r="CP115" i="8"/>
  <c r="CO115" i="8"/>
  <c r="CY115" i="8" s="1"/>
  <c r="CL115" i="8"/>
  <c r="CW115" i="8" s="1"/>
  <c r="CK115" i="8"/>
  <c r="CJ115" i="8"/>
  <c r="K115" i="8"/>
  <c r="J115" i="8"/>
  <c r="I115" i="8"/>
  <c r="G115" i="8"/>
  <c r="DB114" i="8"/>
  <c r="DA114" i="8"/>
  <c r="CQ114" i="8"/>
  <c r="CP114" i="8"/>
  <c r="CO114" i="8"/>
  <c r="CY114" i="8" s="1"/>
  <c r="CN114" i="8"/>
  <c r="CM114" i="8"/>
  <c r="CL114" i="8"/>
  <c r="CW114" i="8" s="1"/>
  <c r="CK114" i="8"/>
  <c r="CV114" i="8" s="1"/>
  <c r="CJ114" i="8"/>
  <c r="CI114" i="8"/>
  <c r="CU114" i="8" s="1"/>
  <c r="K114" i="8"/>
  <c r="J114" i="8"/>
  <c r="I114" i="8"/>
  <c r="G114" i="8"/>
  <c r="DB113" i="8"/>
  <c r="CY113" i="8"/>
  <c r="CQ113" i="8"/>
  <c r="CP113" i="8"/>
  <c r="CO113" i="8"/>
  <c r="CN113" i="8"/>
  <c r="CL113" i="8"/>
  <c r="CK113" i="8"/>
  <c r="CV113" i="8" s="1"/>
  <c r="CJ113" i="8"/>
  <c r="K113" i="8"/>
  <c r="J113" i="8"/>
  <c r="I113" i="8"/>
  <c r="G113" i="8"/>
  <c r="DB112" i="8"/>
  <c r="CQ112" i="8"/>
  <c r="CP112" i="8"/>
  <c r="CO112" i="8"/>
  <c r="CY112" i="8" s="1"/>
  <c r="CN112" i="8"/>
  <c r="CM112" i="8"/>
  <c r="CL112" i="8"/>
  <c r="DC112" i="8" s="1"/>
  <c r="CJ112" i="8"/>
  <c r="K112" i="8"/>
  <c r="J112" i="8"/>
  <c r="I112" i="8"/>
  <c r="G112" i="8"/>
  <c r="DC111" i="8"/>
  <c r="DB111" i="8"/>
  <c r="CQ111" i="8"/>
  <c r="CO111" i="8"/>
  <c r="CY111" i="8" s="1"/>
  <c r="CL111" i="8"/>
  <c r="CW111" i="8" s="1"/>
  <c r="K111" i="8"/>
  <c r="J111" i="8"/>
  <c r="I111" i="8"/>
  <c r="G111" i="8"/>
  <c r="DD110" i="8"/>
  <c r="DB110" i="8"/>
  <c r="CQ110" i="8"/>
  <c r="CP110" i="8"/>
  <c r="CO110" i="8"/>
  <c r="CY110" i="8" s="1"/>
  <c r="CN110" i="8"/>
  <c r="CM110" i="8"/>
  <c r="CL110" i="8"/>
  <c r="DC110" i="8" s="1"/>
  <c r="CK110" i="8"/>
  <c r="CV110" i="8" s="1"/>
  <c r="CJ110" i="8"/>
  <c r="CI110" i="8"/>
  <c r="CU110" i="8" s="1"/>
  <c r="K110" i="8"/>
  <c r="J110" i="8"/>
  <c r="I110" i="8"/>
  <c r="G110" i="8"/>
  <c r="DB109" i="8"/>
  <c r="CQ109" i="8"/>
  <c r="CP109" i="8"/>
  <c r="CO109" i="8"/>
  <c r="CY109" i="8" s="1"/>
  <c r="CN109" i="8"/>
  <c r="CL109" i="8"/>
  <c r="CK109" i="8"/>
  <c r="CV109" i="8" s="1"/>
  <c r="CJ109" i="8"/>
  <c r="K109" i="8"/>
  <c r="J109" i="8"/>
  <c r="I109" i="8"/>
  <c r="G109" i="8"/>
  <c r="DB108" i="8"/>
  <c r="CQ108" i="8"/>
  <c r="CP108" i="8"/>
  <c r="CO108" i="8"/>
  <c r="CY108" i="8" s="1"/>
  <c r="CN108" i="8"/>
  <c r="CM108" i="8"/>
  <c r="CL108" i="8"/>
  <c r="DC108" i="8" s="1"/>
  <c r="CK108" i="8"/>
  <c r="CV108" i="8" s="1"/>
  <c r="K108" i="8"/>
  <c r="J108" i="8"/>
  <c r="I108" i="8"/>
  <c r="G108" i="8"/>
  <c r="DB107" i="8"/>
  <c r="DA107" i="8"/>
  <c r="CQ107" i="8"/>
  <c r="CP107" i="8"/>
  <c r="CO107" i="8"/>
  <c r="CY107" i="8" s="1"/>
  <c r="CL107" i="8"/>
  <c r="CW107" i="8" s="1"/>
  <c r="CK107" i="8"/>
  <c r="CV107" i="8" s="1"/>
  <c r="CJ107" i="8"/>
  <c r="K107" i="8"/>
  <c r="J107" i="8"/>
  <c r="I107" i="8"/>
  <c r="G107" i="8"/>
  <c r="DD106" i="8"/>
  <c r="DB106" i="8"/>
  <c r="DA106" i="8"/>
  <c r="CQ106" i="8"/>
  <c r="CP106" i="8"/>
  <c r="CO106" i="8"/>
  <c r="CY106" i="8" s="1"/>
  <c r="CN106" i="8"/>
  <c r="CM106" i="8"/>
  <c r="CL106" i="8"/>
  <c r="DC106" i="8" s="1"/>
  <c r="CK106" i="8"/>
  <c r="CV106" i="8" s="1"/>
  <c r="CJ106" i="8"/>
  <c r="CI106" i="8"/>
  <c r="CU106" i="8" s="1"/>
  <c r="K106" i="8"/>
  <c r="J106" i="8"/>
  <c r="I106" i="8"/>
  <c r="G106" i="8"/>
  <c r="DB105" i="8"/>
  <c r="CQ105" i="8"/>
  <c r="CP105" i="8"/>
  <c r="CO105" i="8"/>
  <c r="CY105" i="8" s="1"/>
  <c r="CN105" i="8"/>
  <c r="CL105" i="8"/>
  <c r="K105" i="8"/>
  <c r="J105" i="8"/>
  <c r="I105" i="8"/>
  <c r="G105" i="8"/>
  <c r="DB104" i="8"/>
  <c r="CY104" i="8"/>
  <c r="CQ104" i="8"/>
  <c r="CP104" i="8"/>
  <c r="CO104" i="8"/>
  <c r="CN104" i="8"/>
  <c r="CM104" i="8"/>
  <c r="CL104" i="8"/>
  <c r="DC104" i="8" s="1"/>
  <c r="CJ104" i="8"/>
  <c r="K104" i="8"/>
  <c r="J104" i="8"/>
  <c r="I104" i="8"/>
  <c r="G104" i="8"/>
  <c r="DB103" i="8"/>
  <c r="CQ103" i="8"/>
  <c r="CP103" i="8"/>
  <c r="CO103" i="8"/>
  <c r="CY103" i="8" s="1"/>
  <c r="CL103" i="8"/>
  <c r="CW103" i="8" s="1"/>
  <c r="K103" i="8"/>
  <c r="J103" i="8"/>
  <c r="I103" i="8"/>
  <c r="G103" i="8"/>
  <c r="DD102" i="8"/>
  <c r="DB102" i="8"/>
  <c r="CQ102" i="8"/>
  <c r="CP102" i="8"/>
  <c r="CO102" i="8"/>
  <c r="CY102" i="8" s="1"/>
  <c r="CN102" i="8"/>
  <c r="CM102" i="8"/>
  <c r="CL102" i="8"/>
  <c r="DC102" i="8" s="1"/>
  <c r="CK102" i="8"/>
  <c r="CV102" i="8" s="1"/>
  <c r="CJ102" i="8"/>
  <c r="K102" i="8"/>
  <c r="J102" i="8"/>
  <c r="I102" i="8"/>
  <c r="G102" i="8"/>
  <c r="DB101" i="8"/>
  <c r="CQ101" i="8"/>
  <c r="CP101" i="8"/>
  <c r="CO101" i="8"/>
  <c r="CY101" i="8" s="1"/>
  <c r="CN101" i="8"/>
  <c r="CL101" i="8"/>
  <c r="CK101" i="8"/>
  <c r="CV101" i="8" s="1"/>
  <c r="CJ101" i="8"/>
  <c r="K101" i="8"/>
  <c r="J101" i="8"/>
  <c r="I101" i="8"/>
  <c r="G101" i="8"/>
  <c r="DB100" i="8"/>
  <c r="CQ100" i="8"/>
  <c r="CP100" i="8"/>
  <c r="CO100" i="8"/>
  <c r="CY100" i="8" s="1"/>
  <c r="CN100" i="8"/>
  <c r="CM100" i="8"/>
  <c r="CL100" i="8"/>
  <c r="DC100" i="8" s="1"/>
  <c r="CK100" i="8"/>
  <c r="CV100" i="8" s="1"/>
  <c r="K100" i="8"/>
  <c r="J100" i="8"/>
  <c r="I100" i="8"/>
  <c r="G100" i="8"/>
  <c r="DB99" i="8"/>
  <c r="CQ99" i="8"/>
  <c r="CP99" i="8"/>
  <c r="CO99" i="8"/>
  <c r="CY99" i="8" s="1"/>
  <c r="CL99" i="8"/>
  <c r="CW99" i="8" s="1"/>
  <c r="CK99" i="8"/>
  <c r="CV99" i="8" s="1"/>
  <c r="CJ99" i="8"/>
  <c r="K99" i="8"/>
  <c r="J99" i="8"/>
  <c r="I99" i="8"/>
  <c r="G99" i="8"/>
  <c r="DD98" i="8"/>
  <c r="DC98" i="8"/>
  <c r="DB98" i="8"/>
  <c r="DA98" i="8"/>
  <c r="CQ98" i="8"/>
  <c r="CP98" i="8"/>
  <c r="CO98" i="8"/>
  <c r="CY98" i="8" s="1"/>
  <c r="CN98" i="8"/>
  <c r="CM98" i="8"/>
  <c r="CL98" i="8"/>
  <c r="CW98" i="8" s="1"/>
  <c r="CK98" i="8"/>
  <c r="CV98" i="8" s="1"/>
  <c r="CJ98" i="8"/>
  <c r="CI98" i="8"/>
  <c r="K98" i="8"/>
  <c r="J98" i="8"/>
  <c r="I98" i="8"/>
  <c r="G98" i="8"/>
  <c r="DB97" i="8"/>
  <c r="CQ97" i="8"/>
  <c r="CP97" i="8"/>
  <c r="CO97" i="8"/>
  <c r="CY97" i="8" s="1"/>
  <c r="CN97" i="8"/>
  <c r="CL97" i="8"/>
  <c r="CJ97" i="8"/>
  <c r="K97" i="8"/>
  <c r="J97" i="8"/>
  <c r="I97" i="8"/>
  <c r="G97" i="8"/>
  <c r="DB96" i="8"/>
  <c r="CQ96" i="8"/>
  <c r="CP96" i="8"/>
  <c r="CO96" i="8"/>
  <c r="CY96" i="8" s="1"/>
  <c r="CN96" i="8"/>
  <c r="CM96" i="8"/>
  <c r="CL96" i="8"/>
  <c r="DC96" i="8" s="1"/>
  <c r="CJ96" i="8"/>
  <c r="K96" i="8"/>
  <c r="J96" i="8"/>
  <c r="I96" i="8"/>
  <c r="G96" i="8"/>
  <c r="DB95" i="8"/>
  <c r="CQ95" i="8"/>
  <c r="CO95" i="8"/>
  <c r="CY95" i="8" s="1"/>
  <c r="CM95" i="8"/>
  <c r="CL95" i="8"/>
  <c r="CW95" i="8" s="1"/>
  <c r="K95" i="8"/>
  <c r="J95" i="8"/>
  <c r="I95" i="8"/>
  <c r="G95" i="8"/>
  <c r="DB94" i="8"/>
  <c r="CQ94" i="8"/>
  <c r="CP94" i="8"/>
  <c r="CO94" i="8"/>
  <c r="CY94" i="8" s="1"/>
  <c r="CN94" i="8"/>
  <c r="CM94" i="8"/>
  <c r="CL94" i="8"/>
  <c r="CW94" i="8" s="1"/>
  <c r="CK94" i="8"/>
  <c r="CV94" i="8" s="1"/>
  <c r="CJ94" i="8"/>
  <c r="CI94" i="8"/>
  <c r="K94" i="8"/>
  <c r="J94" i="8"/>
  <c r="I94" i="8"/>
  <c r="G94" i="8"/>
  <c r="DB93" i="8"/>
  <c r="CQ93" i="8"/>
  <c r="CP93" i="8"/>
  <c r="CO93" i="8"/>
  <c r="CY93" i="8" s="1"/>
  <c r="CN93" i="8"/>
  <c r="CL93" i="8"/>
  <c r="CK93" i="8"/>
  <c r="CV93" i="8" s="1"/>
  <c r="CJ93" i="8"/>
  <c r="K93" i="8"/>
  <c r="J93" i="8"/>
  <c r="I93" i="8"/>
  <c r="G93" i="8"/>
  <c r="DB92" i="8"/>
  <c r="CY92" i="8"/>
  <c r="CQ92" i="8"/>
  <c r="CP92" i="8"/>
  <c r="CO92" i="8"/>
  <c r="CN92" i="8"/>
  <c r="CM92" i="8"/>
  <c r="CL92" i="8"/>
  <c r="DC92" i="8" s="1"/>
  <c r="CK92" i="8"/>
  <c r="CV92" i="8" s="1"/>
  <c r="K92" i="8"/>
  <c r="J92" i="8"/>
  <c r="I92" i="8"/>
  <c r="G92" i="8"/>
  <c r="DB91" i="8"/>
  <c r="DA91" i="8"/>
  <c r="CQ91" i="8"/>
  <c r="CP91" i="8"/>
  <c r="CO91" i="8"/>
  <c r="CY91" i="8" s="1"/>
  <c r="CL91" i="8"/>
  <c r="CW91" i="8" s="1"/>
  <c r="CK91" i="8"/>
  <c r="CV91" i="8" s="1"/>
  <c r="CJ91" i="8"/>
  <c r="K91" i="8"/>
  <c r="J91" i="8"/>
  <c r="I91" i="8"/>
  <c r="G91" i="8"/>
  <c r="DD90" i="8"/>
  <c r="DB90" i="8"/>
  <c r="DA90" i="8"/>
  <c r="CQ90" i="8"/>
  <c r="CP90" i="8"/>
  <c r="CO90" i="8"/>
  <c r="CY90" i="8" s="1"/>
  <c r="CN90" i="8"/>
  <c r="CM90" i="8"/>
  <c r="CL90" i="8"/>
  <c r="CW90" i="8" s="1"/>
  <c r="CK90" i="8"/>
  <c r="CV90" i="8" s="1"/>
  <c r="CJ90" i="8"/>
  <c r="CI90" i="8"/>
  <c r="K90" i="8"/>
  <c r="J90" i="8"/>
  <c r="I90" i="8"/>
  <c r="G90" i="8"/>
  <c r="DB89" i="8"/>
  <c r="CQ89" i="8"/>
  <c r="CP89" i="8"/>
  <c r="CO89" i="8"/>
  <c r="CY89" i="8" s="1"/>
  <c r="CN89" i="8"/>
  <c r="CL89" i="8"/>
  <c r="K89" i="8"/>
  <c r="J89" i="8"/>
  <c r="I89" i="8"/>
  <c r="G89" i="8"/>
  <c r="DB88" i="8"/>
  <c r="CQ88" i="8"/>
  <c r="CP88" i="8"/>
  <c r="CO88" i="8"/>
  <c r="CY88" i="8" s="1"/>
  <c r="CN88" i="8"/>
  <c r="CM88" i="8"/>
  <c r="CL88" i="8"/>
  <c r="DC88" i="8" s="1"/>
  <c r="CJ88" i="8"/>
  <c r="K88" i="8"/>
  <c r="J88" i="8"/>
  <c r="I88" i="8"/>
  <c r="G88" i="8"/>
  <c r="DB87" i="8"/>
  <c r="CQ87" i="8"/>
  <c r="CO87" i="8"/>
  <c r="CY87" i="8" s="1"/>
  <c r="CL87" i="8"/>
  <c r="CW87" i="8" s="1"/>
  <c r="CJ87" i="8"/>
  <c r="K87" i="8"/>
  <c r="J87" i="8"/>
  <c r="I87" i="8"/>
  <c r="G87" i="8"/>
  <c r="DD86" i="8"/>
  <c r="DB86" i="8"/>
  <c r="CQ86" i="8"/>
  <c r="CP86" i="8"/>
  <c r="CO86" i="8"/>
  <c r="CY86" i="8" s="1"/>
  <c r="CN86" i="8"/>
  <c r="CM86" i="8"/>
  <c r="CL86" i="8"/>
  <c r="DC86" i="8" s="1"/>
  <c r="CK86" i="8"/>
  <c r="CV86" i="8" s="1"/>
  <c r="CJ86" i="8"/>
  <c r="K86" i="8"/>
  <c r="J86" i="8"/>
  <c r="I86" i="8"/>
  <c r="G86" i="8"/>
  <c r="DB85" i="8"/>
  <c r="CQ85" i="8"/>
  <c r="CP85" i="8"/>
  <c r="CO85" i="8"/>
  <c r="CY85" i="8" s="1"/>
  <c r="CN85" i="8"/>
  <c r="CL85" i="8"/>
  <c r="CK85" i="8"/>
  <c r="CV85" i="8" s="1"/>
  <c r="CJ85" i="8"/>
  <c r="K85" i="8"/>
  <c r="J85" i="8"/>
  <c r="I85" i="8"/>
  <c r="G85" i="8"/>
  <c r="DB84" i="8"/>
  <c r="CQ84" i="8"/>
  <c r="CP84" i="8"/>
  <c r="CO84" i="8"/>
  <c r="CY84" i="8" s="1"/>
  <c r="CN84" i="8"/>
  <c r="CM84" i="8"/>
  <c r="CL84" i="8"/>
  <c r="DC84" i="8" s="1"/>
  <c r="CK84" i="8"/>
  <c r="CV84" i="8" s="1"/>
  <c r="K84" i="8"/>
  <c r="J84" i="8"/>
  <c r="I84" i="8"/>
  <c r="G84" i="8"/>
  <c r="DB83" i="8"/>
  <c r="DA83" i="8"/>
  <c r="CQ83" i="8"/>
  <c r="CP83" i="8"/>
  <c r="CO83" i="8"/>
  <c r="CY83" i="8" s="1"/>
  <c r="CL83" i="8"/>
  <c r="CW83" i="8" s="1"/>
  <c r="CK83" i="8"/>
  <c r="CV83" i="8" s="1"/>
  <c r="CJ83" i="8"/>
  <c r="K83" i="8"/>
  <c r="J83" i="8"/>
  <c r="I83" i="8"/>
  <c r="G83" i="8"/>
  <c r="DD82" i="8"/>
  <c r="DB82" i="8"/>
  <c r="DA82" i="8"/>
  <c r="CQ82" i="8"/>
  <c r="CP82" i="8"/>
  <c r="CO82" i="8"/>
  <c r="CY82" i="8" s="1"/>
  <c r="CN82" i="8"/>
  <c r="CM82" i="8"/>
  <c r="CL82" i="8"/>
  <c r="DC82" i="8" s="1"/>
  <c r="CK82" i="8"/>
  <c r="CV82" i="8" s="1"/>
  <c r="CJ82" i="8"/>
  <c r="K82" i="8"/>
  <c r="J82" i="8"/>
  <c r="I82" i="8"/>
  <c r="G82" i="8"/>
  <c r="DB81" i="8"/>
  <c r="CQ81" i="8"/>
  <c r="CP81" i="8"/>
  <c r="CO81" i="8"/>
  <c r="CY81" i="8" s="1"/>
  <c r="CN81" i="8"/>
  <c r="CL81" i="8"/>
  <c r="CJ81" i="8"/>
  <c r="K81" i="8"/>
  <c r="J81" i="8"/>
  <c r="I81" i="8"/>
  <c r="G81" i="8"/>
  <c r="DB80" i="8"/>
  <c r="CQ80" i="8"/>
  <c r="CP80" i="8"/>
  <c r="CO80" i="8"/>
  <c r="CY80" i="8" s="1"/>
  <c r="CN80" i="8"/>
  <c r="CM80" i="8"/>
  <c r="CL80" i="8"/>
  <c r="DC80" i="8" s="1"/>
  <c r="CJ80" i="8"/>
  <c r="K80" i="8"/>
  <c r="J80" i="8"/>
  <c r="I80" i="8"/>
  <c r="G80" i="8"/>
  <c r="DB79" i="8"/>
  <c r="CQ79" i="8"/>
  <c r="CO79" i="8"/>
  <c r="CY79" i="8" s="1"/>
  <c r="CM79" i="8"/>
  <c r="CL79" i="8"/>
  <c r="CW79" i="8" s="1"/>
  <c r="K79" i="8"/>
  <c r="J79" i="8"/>
  <c r="I79" i="8"/>
  <c r="G79" i="8"/>
  <c r="DB78" i="8"/>
  <c r="DA78" i="8"/>
  <c r="CQ78" i="8"/>
  <c r="CP78" i="8"/>
  <c r="CO78" i="8"/>
  <c r="CY78" i="8" s="1"/>
  <c r="CN78" i="8"/>
  <c r="CM78" i="8"/>
  <c r="CL78" i="8"/>
  <c r="DC78" i="8" s="1"/>
  <c r="CK78" i="8"/>
  <c r="CV78" i="8" s="1"/>
  <c r="CJ78" i="8"/>
  <c r="CI78" i="8"/>
  <c r="CU78" i="8" s="1"/>
  <c r="K78" i="8"/>
  <c r="J78" i="8"/>
  <c r="I78" i="8"/>
  <c r="G78" i="8"/>
  <c r="DB77" i="8"/>
  <c r="CQ77" i="8"/>
  <c r="CP77" i="8"/>
  <c r="CO77" i="8"/>
  <c r="CY77" i="8" s="1"/>
  <c r="CN77" i="8"/>
  <c r="CL77" i="8"/>
  <c r="CK77" i="8"/>
  <c r="CV77" i="8" s="1"/>
  <c r="CJ77" i="8"/>
  <c r="K77" i="8"/>
  <c r="J77" i="8"/>
  <c r="I77" i="8"/>
  <c r="G77" i="8"/>
  <c r="DB76" i="8"/>
  <c r="CV76" i="8"/>
  <c r="CQ76" i="8"/>
  <c r="CP76" i="8"/>
  <c r="CO76" i="8"/>
  <c r="CY76" i="8" s="1"/>
  <c r="CN76" i="8"/>
  <c r="CM76" i="8"/>
  <c r="CL76" i="8"/>
  <c r="DC76" i="8" s="1"/>
  <c r="CK76" i="8"/>
  <c r="K76" i="8"/>
  <c r="J76" i="8"/>
  <c r="I76" i="8"/>
  <c r="G76" i="8"/>
  <c r="DB75" i="8"/>
  <c r="CQ75" i="8"/>
  <c r="CP75" i="8"/>
  <c r="CO75" i="8"/>
  <c r="CY75" i="8" s="1"/>
  <c r="CL75" i="8"/>
  <c r="CW75" i="8" s="1"/>
  <c r="CK75" i="8"/>
  <c r="CV75" i="8" s="1"/>
  <c r="CJ75" i="8"/>
  <c r="K75" i="8"/>
  <c r="J75" i="8"/>
  <c r="I75" i="8"/>
  <c r="G75" i="8"/>
  <c r="DD74" i="8"/>
  <c r="DB74" i="8"/>
  <c r="DA74" i="8"/>
  <c r="CQ74" i="8"/>
  <c r="CP74" i="8"/>
  <c r="CO74" i="8"/>
  <c r="CY74" i="8" s="1"/>
  <c r="CN74" i="8"/>
  <c r="CM74" i="8"/>
  <c r="CL74" i="8"/>
  <c r="DC74" i="8" s="1"/>
  <c r="CK74" i="8"/>
  <c r="CV74" i="8" s="1"/>
  <c r="CJ74" i="8"/>
  <c r="CI74" i="8"/>
  <c r="CU74" i="8" s="1"/>
  <c r="K74" i="8"/>
  <c r="J74" i="8"/>
  <c r="I74" i="8"/>
  <c r="G74" i="8"/>
  <c r="DB73" i="8"/>
  <c r="CQ73" i="8"/>
  <c r="CP73" i="8"/>
  <c r="CO73" i="8"/>
  <c r="CY73" i="8" s="1"/>
  <c r="CN73" i="8"/>
  <c r="CL73" i="8"/>
  <c r="K73" i="8"/>
  <c r="J73" i="8"/>
  <c r="I73" i="8"/>
  <c r="G73" i="8"/>
  <c r="DB72" i="8"/>
  <c r="CQ72" i="8"/>
  <c r="CP72" i="8"/>
  <c r="CO72" i="8"/>
  <c r="CY72" i="8" s="1"/>
  <c r="CN72" i="8"/>
  <c r="CM72" i="8"/>
  <c r="CL72" i="8"/>
  <c r="DC72" i="8" s="1"/>
  <c r="CJ72" i="8"/>
  <c r="K72" i="8"/>
  <c r="J72" i="8"/>
  <c r="I72" i="8"/>
  <c r="G72" i="8"/>
  <c r="DB71" i="8"/>
  <c r="CQ71" i="8"/>
  <c r="CO71" i="8"/>
  <c r="CY71" i="8" s="1"/>
  <c r="CL71" i="8"/>
  <c r="CW71" i="8" s="1"/>
  <c r="K71" i="8"/>
  <c r="J71" i="8"/>
  <c r="I71" i="8"/>
  <c r="G71" i="8"/>
  <c r="DD70" i="8"/>
  <c r="DB70" i="8"/>
  <c r="DA70" i="8"/>
  <c r="CQ70" i="8"/>
  <c r="CP70" i="8"/>
  <c r="CO70" i="8"/>
  <c r="CY70" i="8" s="1"/>
  <c r="CN70" i="8"/>
  <c r="CM70" i="8"/>
  <c r="CL70" i="8"/>
  <c r="CW70" i="8" s="1"/>
  <c r="CK70" i="8"/>
  <c r="CV70" i="8" s="1"/>
  <c r="CJ70" i="8"/>
  <c r="CI70" i="8"/>
  <c r="CU70" i="8" s="1"/>
  <c r="K70" i="8"/>
  <c r="J70" i="8"/>
  <c r="I70" i="8"/>
  <c r="G70" i="8"/>
  <c r="DB69" i="8"/>
  <c r="CQ69" i="8"/>
  <c r="CP69" i="8"/>
  <c r="CO69" i="8"/>
  <c r="CY69" i="8" s="1"/>
  <c r="CN69" i="8"/>
  <c r="CL69" i="8"/>
  <c r="CK69" i="8"/>
  <c r="CV69" i="8" s="1"/>
  <c r="CJ69" i="8"/>
  <c r="K69" i="8"/>
  <c r="J69" i="8"/>
  <c r="I69" i="8"/>
  <c r="G69" i="8"/>
  <c r="DB68" i="8"/>
  <c r="CQ68" i="8"/>
  <c r="CP68" i="8"/>
  <c r="CO68" i="8"/>
  <c r="CY68" i="8" s="1"/>
  <c r="CN68" i="8"/>
  <c r="CM68" i="8"/>
  <c r="CL68" i="8"/>
  <c r="DC68" i="8" s="1"/>
  <c r="CK68" i="8"/>
  <c r="CV68" i="8" s="1"/>
  <c r="CI68" i="8"/>
  <c r="CU68" i="8" s="1"/>
  <c r="K68" i="8"/>
  <c r="J68" i="8"/>
  <c r="I68" i="8"/>
  <c r="G68" i="8"/>
  <c r="DB67" i="8"/>
  <c r="DA67" i="8"/>
  <c r="CQ67" i="8"/>
  <c r="CP67" i="8"/>
  <c r="CO67" i="8"/>
  <c r="CY67" i="8" s="1"/>
  <c r="CN67" i="8"/>
  <c r="CL67" i="8"/>
  <c r="CW67" i="8" s="1"/>
  <c r="CK67" i="8"/>
  <c r="CV67" i="8" s="1"/>
  <c r="CJ67" i="8"/>
  <c r="K67" i="8"/>
  <c r="J67" i="8"/>
  <c r="I67" i="8"/>
  <c r="G67" i="8"/>
  <c r="DD66" i="8"/>
  <c r="DB66" i="8"/>
  <c r="DA66" i="8"/>
  <c r="CQ66" i="8"/>
  <c r="CP66" i="8"/>
  <c r="CO66" i="8"/>
  <c r="CY66" i="8" s="1"/>
  <c r="CN66" i="8"/>
  <c r="CM66" i="8"/>
  <c r="CL66" i="8"/>
  <c r="CW66" i="8" s="1"/>
  <c r="CK66" i="8"/>
  <c r="CV66" i="8" s="1"/>
  <c r="CJ66" i="8"/>
  <c r="CI66" i="8"/>
  <c r="CU66" i="8" s="1"/>
  <c r="K66" i="8"/>
  <c r="J66" i="8"/>
  <c r="I66" i="8"/>
  <c r="G66" i="8"/>
  <c r="DB65" i="8"/>
  <c r="CQ65" i="8"/>
  <c r="CP65" i="8"/>
  <c r="CO65" i="8"/>
  <c r="CY65" i="8" s="1"/>
  <c r="CN65" i="8"/>
  <c r="CL65" i="8"/>
  <c r="DC65" i="8" s="1"/>
  <c r="K65" i="8"/>
  <c r="J65" i="8"/>
  <c r="I65" i="8"/>
  <c r="G65" i="8"/>
  <c r="DB64" i="8"/>
  <c r="CQ64" i="8"/>
  <c r="CP64" i="8"/>
  <c r="CO64" i="8"/>
  <c r="CY64" i="8" s="1"/>
  <c r="CN64" i="8"/>
  <c r="CM64" i="8"/>
  <c r="CL64" i="8"/>
  <c r="DC64" i="8" s="1"/>
  <c r="CJ64" i="8"/>
  <c r="K64" i="8"/>
  <c r="J64" i="8"/>
  <c r="I64" i="8"/>
  <c r="G64" i="8"/>
  <c r="DB63" i="8"/>
  <c r="CQ63" i="8"/>
  <c r="CO63" i="8"/>
  <c r="CY63" i="8" s="1"/>
  <c r="CM63" i="8"/>
  <c r="CL63" i="8"/>
  <c r="CW63" i="8" s="1"/>
  <c r="K63" i="8"/>
  <c r="J63" i="8"/>
  <c r="I63" i="8"/>
  <c r="G63" i="8"/>
  <c r="DD62" i="8"/>
  <c r="DB62" i="8"/>
  <c r="DA62" i="8"/>
  <c r="CQ62" i="8"/>
  <c r="CP62" i="8"/>
  <c r="CO62" i="8"/>
  <c r="CY62" i="8" s="1"/>
  <c r="CN62" i="8"/>
  <c r="CM62" i="8"/>
  <c r="CL62" i="8"/>
  <c r="CW62" i="8" s="1"/>
  <c r="CK62" i="8"/>
  <c r="CV62" i="8" s="1"/>
  <c r="CJ62" i="8"/>
  <c r="CI62" i="8"/>
  <c r="K62" i="8"/>
  <c r="J62" i="8"/>
  <c r="I62" i="8"/>
  <c r="G62" i="8"/>
  <c r="DB61" i="8"/>
  <c r="CQ61" i="8"/>
  <c r="CP61" i="8"/>
  <c r="CO61" i="8"/>
  <c r="CY61" i="8" s="1"/>
  <c r="CN61" i="8"/>
  <c r="CL61" i="8"/>
  <c r="DC61" i="8" s="1"/>
  <c r="CK61" i="8"/>
  <c r="CV61" i="8" s="1"/>
  <c r="CJ61" i="8"/>
  <c r="CI61" i="8"/>
  <c r="K61" i="8"/>
  <c r="J61" i="8"/>
  <c r="I61" i="8"/>
  <c r="G61" i="8"/>
  <c r="DB60" i="8"/>
  <c r="CQ60" i="8"/>
  <c r="CP60" i="8"/>
  <c r="CO60" i="8"/>
  <c r="CY60" i="8" s="1"/>
  <c r="CN60" i="8"/>
  <c r="CM60" i="8"/>
  <c r="CL60" i="8"/>
  <c r="CK60" i="8"/>
  <c r="CV60" i="8" s="1"/>
  <c r="CI60" i="8"/>
  <c r="K60" i="8"/>
  <c r="J60" i="8"/>
  <c r="I60" i="8"/>
  <c r="G60" i="8"/>
  <c r="DB59" i="8"/>
  <c r="CQ59" i="8"/>
  <c r="CP59" i="8"/>
  <c r="CO59" i="8"/>
  <c r="CY59" i="8" s="1"/>
  <c r="CL59" i="8"/>
  <c r="CW59" i="8" s="1"/>
  <c r="CK59" i="8"/>
  <c r="CV59" i="8" s="1"/>
  <c r="CJ59" i="8"/>
  <c r="K59" i="8"/>
  <c r="J59" i="8"/>
  <c r="I59" i="8"/>
  <c r="G59" i="8"/>
  <c r="DD58" i="8"/>
  <c r="DB58" i="8"/>
  <c r="DA58" i="8"/>
  <c r="CQ58" i="8"/>
  <c r="CP58" i="8"/>
  <c r="CO58" i="8"/>
  <c r="CY58" i="8" s="1"/>
  <c r="CN58" i="8"/>
  <c r="CM58" i="8"/>
  <c r="CL58" i="8"/>
  <c r="CW58" i="8" s="1"/>
  <c r="CK58" i="8"/>
  <c r="CV58" i="8" s="1"/>
  <c r="CJ58" i="8"/>
  <c r="CI58" i="8"/>
  <c r="CU58" i="8" s="1"/>
  <c r="K58" i="8"/>
  <c r="J58" i="8"/>
  <c r="I58" i="8"/>
  <c r="G58" i="8"/>
  <c r="DB57" i="8"/>
  <c r="CQ57" i="8"/>
  <c r="CP57" i="8"/>
  <c r="CO57" i="8"/>
  <c r="CY57" i="8" s="1"/>
  <c r="CN57" i="8"/>
  <c r="CL57" i="8"/>
  <c r="DC57" i="8" s="1"/>
  <c r="K57" i="8"/>
  <c r="J57" i="8"/>
  <c r="I57" i="8"/>
  <c r="G57" i="8"/>
  <c r="DB56" i="8"/>
  <c r="CQ56" i="8"/>
  <c r="CP56" i="8"/>
  <c r="CO56" i="8"/>
  <c r="CY56" i="8" s="1"/>
  <c r="CN56" i="8"/>
  <c r="CM56" i="8"/>
  <c r="CL56" i="8"/>
  <c r="CW56" i="8" s="1"/>
  <c r="CJ56" i="8"/>
  <c r="K56" i="8"/>
  <c r="J56" i="8"/>
  <c r="I56" i="8"/>
  <c r="G56" i="8"/>
  <c r="DB55" i="8"/>
  <c r="CQ55" i="8"/>
  <c r="CO55" i="8"/>
  <c r="CY55" i="8" s="1"/>
  <c r="CL55" i="8"/>
  <c r="DC55" i="8" s="1"/>
  <c r="K55" i="8"/>
  <c r="J55" i="8"/>
  <c r="I55" i="8"/>
  <c r="G55" i="8"/>
  <c r="DD54" i="8"/>
  <c r="DB54" i="8"/>
  <c r="DA54" i="8"/>
  <c r="CQ54" i="8"/>
  <c r="CP54" i="8"/>
  <c r="CO54" i="8"/>
  <c r="CY54" i="8" s="1"/>
  <c r="CN54" i="8"/>
  <c r="CM54" i="8"/>
  <c r="CL54" i="8"/>
  <c r="CW54" i="8" s="1"/>
  <c r="CK54" i="8"/>
  <c r="CV54" i="8" s="1"/>
  <c r="CJ54" i="8"/>
  <c r="CI54" i="8"/>
  <c r="CU54" i="8" s="1"/>
  <c r="K54" i="8"/>
  <c r="J54" i="8"/>
  <c r="I54" i="8"/>
  <c r="G54" i="8"/>
  <c r="DB53" i="8"/>
  <c r="CQ53" i="8"/>
  <c r="CP53" i="8"/>
  <c r="CO53" i="8"/>
  <c r="CY53" i="8" s="1"/>
  <c r="CN53" i="8"/>
  <c r="CL53" i="8"/>
  <c r="CK53" i="8"/>
  <c r="CV53" i="8" s="1"/>
  <c r="CJ53" i="8"/>
  <c r="K53" i="8"/>
  <c r="J53" i="8"/>
  <c r="I53" i="8"/>
  <c r="G53" i="8"/>
  <c r="DB52" i="8"/>
  <c r="CQ52" i="8"/>
  <c r="CP52" i="8"/>
  <c r="CO52" i="8"/>
  <c r="CY52" i="8" s="1"/>
  <c r="CN52" i="8"/>
  <c r="CM52" i="8"/>
  <c r="CL52" i="8"/>
  <c r="CK52" i="8"/>
  <c r="CV52" i="8" s="1"/>
  <c r="K52" i="8"/>
  <c r="J52" i="8"/>
  <c r="I52" i="8"/>
  <c r="G52" i="8"/>
  <c r="DB51" i="8"/>
  <c r="CQ51" i="8"/>
  <c r="CP51" i="8"/>
  <c r="CO51" i="8"/>
  <c r="CY51" i="8" s="1"/>
  <c r="CL51" i="8"/>
  <c r="DC51" i="8" s="1"/>
  <c r="CK51" i="8"/>
  <c r="CV51" i="8" s="1"/>
  <c r="CJ51" i="8"/>
  <c r="K51" i="8"/>
  <c r="J51" i="8"/>
  <c r="I51" i="8"/>
  <c r="G51" i="8"/>
  <c r="DD50" i="8"/>
  <c r="DB50" i="8"/>
  <c r="DA50" i="8"/>
  <c r="CQ50" i="8"/>
  <c r="CP50" i="8"/>
  <c r="CO50" i="8"/>
  <c r="CY50" i="8" s="1"/>
  <c r="CN50" i="8"/>
  <c r="CM50" i="8"/>
  <c r="CL50" i="8"/>
  <c r="CW50" i="8" s="1"/>
  <c r="CK50" i="8"/>
  <c r="CV50" i="8" s="1"/>
  <c r="CJ50" i="8"/>
  <c r="CI50" i="8"/>
  <c r="CU50" i="8" s="1"/>
  <c r="K50" i="8"/>
  <c r="J50" i="8"/>
  <c r="I50" i="8"/>
  <c r="G50" i="8"/>
  <c r="DB49" i="8"/>
  <c r="CQ49" i="8"/>
  <c r="CP49" i="8"/>
  <c r="CO49" i="8"/>
  <c r="CY49" i="8" s="1"/>
  <c r="CN49" i="8"/>
  <c r="CL49" i="8"/>
  <c r="CK49" i="8"/>
  <c r="CV49" i="8" s="1"/>
  <c r="K49" i="8"/>
  <c r="J49" i="8"/>
  <c r="I49" i="8"/>
  <c r="G49" i="8"/>
  <c r="DB48" i="8"/>
  <c r="CQ48" i="8"/>
  <c r="CP48" i="8"/>
  <c r="CO48" i="8"/>
  <c r="CY48" i="8" s="1"/>
  <c r="CN48" i="8"/>
  <c r="CM48" i="8"/>
  <c r="CL48" i="8"/>
  <c r="CJ48" i="8"/>
  <c r="K48" i="8"/>
  <c r="J48" i="8"/>
  <c r="I48" i="8"/>
  <c r="G48" i="8"/>
  <c r="DB47" i="8"/>
  <c r="CQ47" i="8"/>
  <c r="CO47" i="8"/>
  <c r="CY47" i="8" s="1"/>
  <c r="CM47" i="8"/>
  <c r="CL47" i="8"/>
  <c r="DC47" i="8" s="1"/>
  <c r="K47" i="8"/>
  <c r="J47" i="8"/>
  <c r="I47" i="8"/>
  <c r="G47" i="8"/>
  <c r="DD46" i="8"/>
  <c r="DB46" i="8"/>
  <c r="DA46" i="8"/>
  <c r="CQ46" i="8"/>
  <c r="CP46" i="8"/>
  <c r="CO46" i="8"/>
  <c r="CY46" i="8" s="1"/>
  <c r="CN46" i="8"/>
  <c r="CM46" i="8"/>
  <c r="CL46" i="8"/>
  <c r="CW46" i="8" s="1"/>
  <c r="CK46" i="8"/>
  <c r="CV46" i="8" s="1"/>
  <c r="CJ46" i="8"/>
  <c r="CI46" i="8"/>
  <c r="CU46" i="8" s="1"/>
  <c r="K46" i="8"/>
  <c r="J46" i="8"/>
  <c r="I46" i="8"/>
  <c r="G46" i="8"/>
  <c r="DB45" i="8"/>
  <c r="DA45" i="8"/>
  <c r="CQ45" i="8"/>
  <c r="CP45" i="8"/>
  <c r="CO45" i="8"/>
  <c r="CY45" i="8" s="1"/>
  <c r="CN45" i="8"/>
  <c r="CL45" i="8"/>
  <c r="CK45" i="8"/>
  <c r="CV45" i="8" s="1"/>
  <c r="CJ45" i="8"/>
  <c r="K45" i="8"/>
  <c r="J45" i="8"/>
  <c r="I45" i="8"/>
  <c r="G45" i="8"/>
  <c r="DB44" i="8"/>
  <c r="DA44" i="8"/>
  <c r="CQ44" i="8"/>
  <c r="CP44" i="8"/>
  <c r="CO44" i="8"/>
  <c r="CY44" i="8" s="1"/>
  <c r="CN44" i="8"/>
  <c r="CM44" i="8"/>
  <c r="CL44" i="8"/>
  <c r="CK44" i="8"/>
  <c r="CV44" i="8" s="1"/>
  <c r="CJ44" i="8"/>
  <c r="CI44" i="8"/>
  <c r="CU44" i="8" s="1"/>
  <c r="K44" i="8"/>
  <c r="J44" i="8"/>
  <c r="I44" i="8"/>
  <c r="G44" i="8"/>
  <c r="DB43" i="8"/>
  <c r="CV43" i="8"/>
  <c r="CQ43" i="8"/>
  <c r="CP43" i="8"/>
  <c r="CO43" i="8"/>
  <c r="CY43" i="8" s="1"/>
  <c r="CL43" i="8"/>
  <c r="DC43" i="8" s="1"/>
  <c r="CK43" i="8"/>
  <c r="CJ43" i="8"/>
  <c r="CI43" i="8"/>
  <c r="CU43" i="8" s="1"/>
  <c r="K43" i="8"/>
  <c r="J43" i="8"/>
  <c r="I43" i="8"/>
  <c r="G43" i="8"/>
  <c r="DD42" i="8"/>
  <c r="DB42" i="8"/>
  <c r="DA42" i="8"/>
  <c r="CQ42" i="8"/>
  <c r="CP42" i="8"/>
  <c r="CO42" i="8"/>
  <c r="CY42" i="8" s="1"/>
  <c r="CN42" i="8"/>
  <c r="CM42" i="8"/>
  <c r="CL42" i="8"/>
  <c r="CW42" i="8" s="1"/>
  <c r="CK42" i="8"/>
  <c r="CV42" i="8" s="1"/>
  <c r="CJ42" i="8"/>
  <c r="CI42" i="8"/>
  <c r="CU42" i="8" s="1"/>
  <c r="K42" i="8"/>
  <c r="J42" i="8"/>
  <c r="I42" i="8"/>
  <c r="G42" i="8"/>
  <c r="DB41" i="8"/>
  <c r="CQ41" i="8"/>
  <c r="CP41" i="8"/>
  <c r="CO41" i="8"/>
  <c r="CY41" i="8" s="1"/>
  <c r="CN41" i="8"/>
  <c r="CM41" i="8"/>
  <c r="CL41" i="8"/>
  <c r="CK41" i="8"/>
  <c r="CV41" i="8" s="1"/>
  <c r="K41" i="8"/>
  <c r="J41" i="8"/>
  <c r="I41" i="8"/>
  <c r="G41" i="8"/>
  <c r="DB40" i="8"/>
  <c r="CQ40" i="8"/>
  <c r="CP40" i="8"/>
  <c r="CO40" i="8"/>
  <c r="CY40" i="8" s="1"/>
  <c r="CN40" i="8"/>
  <c r="CM40" i="8"/>
  <c r="CL40" i="8"/>
  <c r="CJ40" i="8"/>
  <c r="K40" i="8"/>
  <c r="J40" i="8"/>
  <c r="I40" i="8"/>
  <c r="G40" i="8"/>
  <c r="DB39" i="8"/>
  <c r="CQ39" i="8"/>
  <c r="CO39" i="8"/>
  <c r="CY39" i="8" s="1"/>
  <c r="CL39" i="8"/>
  <c r="DC39" i="8" s="1"/>
  <c r="K39" i="8"/>
  <c r="J39" i="8"/>
  <c r="I39" i="8"/>
  <c r="G39" i="8"/>
  <c r="DD38" i="8"/>
  <c r="DB38" i="8"/>
  <c r="DA38" i="8"/>
  <c r="CY38" i="8"/>
  <c r="CQ38" i="8"/>
  <c r="CP38" i="8"/>
  <c r="CO38" i="8"/>
  <c r="CN38" i="8"/>
  <c r="CM38" i="8"/>
  <c r="CL38" i="8"/>
  <c r="CW38" i="8" s="1"/>
  <c r="CK38" i="8"/>
  <c r="CV38" i="8" s="1"/>
  <c r="CJ38" i="8"/>
  <c r="CI38" i="8"/>
  <c r="CU38" i="8" s="1"/>
  <c r="K38" i="8"/>
  <c r="J38" i="8"/>
  <c r="I38" i="8"/>
  <c r="G38" i="8"/>
  <c r="DB37" i="8"/>
  <c r="CQ37" i="8"/>
  <c r="CP37" i="8"/>
  <c r="CO37" i="8"/>
  <c r="CY37" i="8" s="1"/>
  <c r="CN37" i="8"/>
  <c r="CL37" i="8"/>
  <c r="CK37" i="8"/>
  <c r="CV37" i="8" s="1"/>
  <c r="CJ37" i="8"/>
  <c r="K37" i="8"/>
  <c r="J37" i="8"/>
  <c r="I37" i="8"/>
  <c r="G37" i="8"/>
  <c r="DB36" i="8"/>
  <c r="CQ36" i="8"/>
  <c r="CP36" i="8"/>
  <c r="CO36" i="8"/>
  <c r="CY36" i="8" s="1"/>
  <c r="CN36" i="8"/>
  <c r="CM36" i="8"/>
  <c r="CL36" i="8"/>
  <c r="CK36" i="8"/>
  <c r="CV36" i="8" s="1"/>
  <c r="CI36" i="8"/>
  <c r="CU36" i="8" s="1"/>
  <c r="K36" i="8"/>
  <c r="J36" i="8"/>
  <c r="I36" i="8"/>
  <c r="G36" i="8"/>
  <c r="DB35" i="8"/>
  <c r="CQ35" i="8"/>
  <c r="CP35" i="8"/>
  <c r="CO35" i="8"/>
  <c r="CY35" i="8" s="1"/>
  <c r="CL35" i="8"/>
  <c r="DC35" i="8" s="1"/>
  <c r="CK35" i="8"/>
  <c r="CV35" i="8" s="1"/>
  <c r="CJ35" i="8"/>
  <c r="K35" i="8"/>
  <c r="J35" i="8"/>
  <c r="I35" i="8"/>
  <c r="G35" i="8"/>
  <c r="DD34" i="8"/>
  <c r="DB34" i="8"/>
  <c r="DA34" i="8"/>
  <c r="CQ34" i="8"/>
  <c r="CP34" i="8"/>
  <c r="CO34" i="8"/>
  <c r="CY34" i="8" s="1"/>
  <c r="CN34" i="8"/>
  <c r="CM34" i="8"/>
  <c r="CL34" i="8"/>
  <c r="CW34" i="8" s="1"/>
  <c r="CK34" i="8"/>
  <c r="CV34" i="8" s="1"/>
  <c r="CJ34" i="8"/>
  <c r="CI34" i="8"/>
  <c r="CU34" i="8" s="1"/>
  <c r="K34" i="8"/>
  <c r="J34" i="8"/>
  <c r="I34" i="8"/>
  <c r="G34" i="8"/>
  <c r="DB33" i="8"/>
  <c r="CQ33" i="8"/>
  <c r="CP33" i="8"/>
  <c r="CO33" i="8"/>
  <c r="CY33" i="8" s="1"/>
  <c r="CN33" i="8"/>
  <c r="CL33" i="8"/>
  <c r="CK33" i="8"/>
  <c r="CV33" i="8" s="1"/>
  <c r="K33" i="8"/>
  <c r="J33" i="8"/>
  <c r="I33" i="8"/>
  <c r="G33" i="8"/>
  <c r="DB32" i="8"/>
  <c r="CQ32" i="8"/>
  <c r="CP32" i="8"/>
  <c r="CO32" i="8"/>
  <c r="CY32" i="8" s="1"/>
  <c r="CN32" i="8"/>
  <c r="CM32" i="8"/>
  <c r="CL32" i="8"/>
  <c r="CJ32" i="8"/>
  <c r="K32" i="8"/>
  <c r="J32" i="8"/>
  <c r="I32" i="8"/>
  <c r="G32" i="8"/>
  <c r="DB31" i="8"/>
  <c r="CQ31" i="8"/>
  <c r="CO31" i="8"/>
  <c r="CY31" i="8" s="1"/>
  <c r="CL31" i="8"/>
  <c r="DC31" i="8" s="1"/>
  <c r="CJ31" i="8"/>
  <c r="K31" i="8"/>
  <c r="J31" i="8"/>
  <c r="I31" i="8"/>
  <c r="G31" i="8"/>
  <c r="DD30" i="8"/>
  <c r="DB30" i="8"/>
  <c r="DA30" i="8"/>
  <c r="CQ30" i="8"/>
  <c r="CP30" i="8"/>
  <c r="CO30" i="8"/>
  <c r="CY30" i="8" s="1"/>
  <c r="CN30" i="8"/>
  <c r="CM30" i="8"/>
  <c r="CL30" i="8"/>
  <c r="CW30" i="8" s="1"/>
  <c r="CK30" i="8"/>
  <c r="CV30" i="8" s="1"/>
  <c r="CJ30" i="8"/>
  <c r="CI30" i="8"/>
  <c r="CU30" i="8" s="1"/>
  <c r="K30" i="8"/>
  <c r="J30" i="8"/>
  <c r="I30" i="8"/>
  <c r="G30" i="8"/>
  <c r="DB29" i="8"/>
  <c r="CQ29" i="8"/>
  <c r="CP29" i="8"/>
  <c r="CO29" i="8"/>
  <c r="CY29" i="8" s="1"/>
  <c r="CN29" i="8"/>
  <c r="CL29" i="8"/>
  <c r="CK29" i="8"/>
  <c r="CV29" i="8" s="1"/>
  <c r="CJ29" i="8"/>
  <c r="K29" i="8"/>
  <c r="J29" i="8"/>
  <c r="I29" i="8"/>
  <c r="G29" i="8"/>
  <c r="DB28" i="8"/>
  <c r="CQ28" i="8"/>
  <c r="CP28" i="8"/>
  <c r="CO28" i="8"/>
  <c r="CY28" i="8" s="1"/>
  <c r="CN28" i="8"/>
  <c r="CM28" i="8"/>
  <c r="CL28" i="8"/>
  <c r="CK28" i="8"/>
  <c r="CV28" i="8" s="1"/>
  <c r="CI28" i="8"/>
  <c r="CU28" i="8" s="1"/>
  <c r="K28" i="8"/>
  <c r="J28" i="8"/>
  <c r="I28" i="8"/>
  <c r="G28" i="8"/>
  <c r="DB27" i="8"/>
  <c r="DA27" i="8"/>
  <c r="CW27" i="8"/>
  <c r="CQ27" i="8"/>
  <c r="CP27" i="8"/>
  <c r="CO27" i="8"/>
  <c r="CY27" i="8" s="1"/>
  <c r="CM27" i="8"/>
  <c r="CL27" i="8"/>
  <c r="DC27" i="8" s="1"/>
  <c r="CK27" i="8"/>
  <c r="CV27" i="8" s="1"/>
  <c r="CJ27" i="8"/>
  <c r="K27" i="8"/>
  <c r="J27" i="8"/>
  <c r="I27" i="8"/>
  <c r="G27" i="8"/>
  <c r="DD26" i="8"/>
  <c r="DB26" i="8"/>
  <c r="DA26" i="8"/>
  <c r="CV26" i="8"/>
  <c r="CQ26" i="8"/>
  <c r="CP26" i="8"/>
  <c r="CO26" i="8"/>
  <c r="CY26" i="8" s="1"/>
  <c r="CN26" i="8"/>
  <c r="CM26" i="8"/>
  <c r="CL26" i="8"/>
  <c r="CW26" i="8" s="1"/>
  <c r="CK26" i="8"/>
  <c r="CJ26" i="8"/>
  <c r="CI26" i="8"/>
  <c r="CU26" i="8" s="1"/>
  <c r="K26" i="8"/>
  <c r="J26" i="8"/>
  <c r="I26" i="8"/>
  <c r="G26" i="8"/>
  <c r="DB25" i="8"/>
  <c r="CQ25" i="8"/>
  <c r="CP25" i="8"/>
  <c r="CO25" i="8"/>
  <c r="CY25" i="8" s="1"/>
  <c r="CN25" i="8"/>
  <c r="CL25" i="8"/>
  <c r="CK25" i="8"/>
  <c r="CV25" i="8" s="1"/>
  <c r="K25" i="8"/>
  <c r="J25" i="8"/>
  <c r="I25" i="8"/>
  <c r="G25" i="8"/>
  <c r="DB24" i="8"/>
  <c r="CQ24" i="8"/>
  <c r="CP24" i="8"/>
  <c r="CO24" i="8"/>
  <c r="CY24" i="8" s="1"/>
  <c r="CN24" i="8"/>
  <c r="CM24" i="8"/>
  <c r="CL24" i="8"/>
  <c r="CJ24" i="8"/>
  <c r="K24" i="8"/>
  <c r="J24" i="8"/>
  <c r="I24" i="8"/>
  <c r="G24" i="8"/>
  <c r="DB23" i="8"/>
  <c r="CQ23" i="8"/>
  <c r="CO23" i="8"/>
  <c r="CY23" i="8" s="1"/>
  <c r="CL23" i="8"/>
  <c r="DC23" i="8" s="1"/>
  <c r="K23" i="8"/>
  <c r="J23" i="8"/>
  <c r="I23" i="8"/>
  <c r="G23" i="8"/>
  <c r="DD22" i="8"/>
  <c r="DB22" i="8"/>
  <c r="DA22" i="8"/>
  <c r="CQ22" i="8"/>
  <c r="CP22" i="8"/>
  <c r="CO22" i="8"/>
  <c r="CY22" i="8" s="1"/>
  <c r="CN22" i="8"/>
  <c r="CM22" i="8"/>
  <c r="CL22" i="8"/>
  <c r="CW22" i="8" s="1"/>
  <c r="CK22" i="8"/>
  <c r="CV22" i="8" s="1"/>
  <c r="CJ22" i="8"/>
  <c r="CI22" i="8"/>
  <c r="CU22" i="8" s="1"/>
  <c r="K22" i="8"/>
  <c r="J22" i="8"/>
  <c r="I22" i="8"/>
  <c r="G22" i="8"/>
  <c r="DB21" i="8"/>
  <c r="CQ21" i="8"/>
  <c r="CP21" i="8"/>
  <c r="CO21" i="8"/>
  <c r="CY21" i="8" s="1"/>
  <c r="CN21" i="8"/>
  <c r="CL21" i="8"/>
  <c r="CK21" i="8"/>
  <c r="CV21" i="8" s="1"/>
  <c r="CJ21" i="8"/>
  <c r="K21" i="8"/>
  <c r="J21" i="8"/>
  <c r="I21" i="8"/>
  <c r="G21" i="8"/>
  <c r="DB20" i="8"/>
  <c r="CQ20" i="8"/>
  <c r="CP20" i="8"/>
  <c r="CO20" i="8"/>
  <c r="CY20" i="8" s="1"/>
  <c r="CN20" i="8"/>
  <c r="CM20" i="8"/>
  <c r="CL20" i="8"/>
  <c r="CK20" i="8"/>
  <c r="CV20" i="8" s="1"/>
  <c r="CI20" i="8"/>
  <c r="K20" i="8"/>
  <c r="J20" i="8"/>
  <c r="I20" i="8"/>
  <c r="G20" i="8"/>
  <c r="DB19" i="8"/>
  <c r="CW19" i="8"/>
  <c r="CQ19" i="8"/>
  <c r="CP19" i="8"/>
  <c r="CO19" i="8"/>
  <c r="CY19" i="8" s="1"/>
  <c r="CL19" i="8"/>
  <c r="DC19" i="8" s="1"/>
  <c r="CK19" i="8"/>
  <c r="CV19" i="8" s="1"/>
  <c r="CJ19" i="8"/>
  <c r="CI19" i="8"/>
  <c r="CU19" i="8" s="1"/>
  <c r="K19" i="8"/>
  <c r="J19" i="8"/>
  <c r="I19" i="8"/>
  <c r="G19" i="8"/>
  <c r="DD18" i="8"/>
  <c r="DB18" i="8"/>
  <c r="DA18" i="8"/>
  <c r="CQ18" i="8"/>
  <c r="CP18" i="8"/>
  <c r="CO18" i="8"/>
  <c r="CY18" i="8" s="1"/>
  <c r="CN18" i="8"/>
  <c r="CM18" i="8"/>
  <c r="CL18" i="8"/>
  <c r="CW18" i="8" s="1"/>
  <c r="CK18" i="8"/>
  <c r="CV18" i="8" s="1"/>
  <c r="CJ18" i="8"/>
  <c r="CI18" i="8"/>
  <c r="CU18" i="8" s="1"/>
  <c r="K18" i="8"/>
  <c r="J18" i="8"/>
  <c r="I18" i="8"/>
  <c r="G18" i="8"/>
  <c r="DB17" i="8"/>
  <c r="CQ17" i="8"/>
  <c r="CP17" i="8"/>
  <c r="CO17" i="8"/>
  <c r="CY17" i="8" s="1"/>
  <c r="CN17" i="8"/>
  <c r="CL17" i="8"/>
  <c r="CK17" i="8"/>
  <c r="CV17" i="8" s="1"/>
  <c r="K17" i="8"/>
  <c r="J17" i="8"/>
  <c r="I17" i="8"/>
  <c r="G17" i="8"/>
  <c r="DB16" i="8"/>
  <c r="CQ16" i="8"/>
  <c r="CP16" i="8"/>
  <c r="CO16" i="8"/>
  <c r="CY16" i="8" s="1"/>
  <c r="CN16" i="8"/>
  <c r="CM16" i="8"/>
  <c r="CL16" i="8"/>
  <c r="CJ16" i="8"/>
  <c r="K16" i="8"/>
  <c r="J16" i="8"/>
  <c r="I16" i="8"/>
  <c r="G16" i="8"/>
  <c r="DB15" i="8"/>
  <c r="CQ15" i="8"/>
  <c r="CO15" i="8"/>
  <c r="CY15" i="8" s="1"/>
  <c r="CM15" i="8"/>
  <c r="CL15" i="8"/>
  <c r="DC15" i="8" s="1"/>
  <c r="CJ15" i="8"/>
  <c r="K15" i="8"/>
  <c r="J15" i="8"/>
  <c r="I15" i="8"/>
  <c r="G15" i="8"/>
  <c r="DD14" i="8"/>
  <c r="DB14" i="8"/>
  <c r="DA14" i="8"/>
  <c r="CQ14" i="8"/>
  <c r="CP14" i="8"/>
  <c r="CO14" i="8"/>
  <c r="CY14" i="8" s="1"/>
  <c r="CN14" i="8"/>
  <c r="CM14" i="8"/>
  <c r="CL14" i="8"/>
  <c r="CK14" i="8"/>
  <c r="CV14" i="8" s="1"/>
  <c r="CJ14" i="8"/>
  <c r="CI14" i="8"/>
  <c r="K14" i="8"/>
  <c r="J14" i="8"/>
  <c r="I14" i="8"/>
  <c r="G14" i="8"/>
  <c r="DB13" i="8"/>
  <c r="CY13" i="8"/>
  <c r="CQ13" i="8"/>
  <c r="CP13" i="8"/>
  <c r="CO13" i="8"/>
  <c r="CN13" i="8"/>
  <c r="CL13" i="8"/>
  <c r="CK13" i="8"/>
  <c r="CV13" i="8" s="1"/>
  <c r="CJ13" i="8"/>
  <c r="K13" i="8"/>
  <c r="J13" i="8"/>
  <c r="I13" i="8"/>
  <c r="G13" i="8"/>
  <c r="DB12" i="8"/>
  <c r="DA12" i="8"/>
  <c r="CQ12" i="8"/>
  <c r="CP12" i="8"/>
  <c r="CO12" i="8"/>
  <c r="CY12" i="8" s="1"/>
  <c r="CN12" i="8"/>
  <c r="CM12" i="8"/>
  <c r="CL12" i="8"/>
  <c r="CW12" i="8" s="1"/>
  <c r="CK12" i="8"/>
  <c r="CV12" i="8" s="1"/>
  <c r="CJ12" i="8"/>
  <c r="CI12" i="8"/>
  <c r="CU12" i="8" s="1"/>
  <c r="K12" i="8"/>
  <c r="J12" i="8"/>
  <c r="I12" i="8"/>
  <c r="G12" i="8"/>
  <c r="DB11" i="8"/>
  <c r="CQ11" i="8"/>
  <c r="CP11" i="8"/>
  <c r="CO11" i="8"/>
  <c r="CY11" i="8" s="1"/>
  <c r="CL11" i="8"/>
  <c r="DC11" i="8" s="1"/>
  <c r="CK11" i="8"/>
  <c r="CV11" i="8" s="1"/>
  <c r="CJ11" i="8"/>
  <c r="CI11" i="8"/>
  <c r="CU11" i="8" s="1"/>
  <c r="K11" i="8"/>
  <c r="J11" i="8"/>
  <c r="I11" i="8"/>
  <c r="G11" i="8"/>
  <c r="DD10" i="8"/>
  <c r="DB10" i="8"/>
  <c r="DA10" i="8"/>
  <c r="CQ10" i="8"/>
  <c r="CP10" i="8"/>
  <c r="CO10" i="8"/>
  <c r="CY10" i="8" s="1"/>
  <c r="CN10" i="8"/>
  <c r="CM10" i="8"/>
  <c r="CL10" i="8"/>
  <c r="CK10" i="8"/>
  <c r="CV10" i="8" s="1"/>
  <c r="CJ10" i="8"/>
  <c r="CI10" i="8"/>
  <c r="K10" i="8"/>
  <c r="J10" i="8"/>
  <c r="I10" i="8"/>
  <c r="G10" i="8"/>
  <c r="DB9" i="8"/>
  <c r="CQ9" i="8"/>
  <c r="CP9" i="8"/>
  <c r="CO9" i="8"/>
  <c r="CY9" i="8" s="1"/>
  <c r="CN9" i="8"/>
  <c r="CM9" i="8"/>
  <c r="CL9" i="8"/>
  <c r="CK9" i="8"/>
  <c r="CV9" i="8" s="1"/>
  <c r="K9" i="8"/>
  <c r="J9" i="8"/>
  <c r="I9" i="8"/>
  <c r="G9" i="8"/>
  <c r="DB8" i="8"/>
  <c r="CQ8" i="8"/>
  <c r="CP8" i="8"/>
  <c r="CO8" i="8"/>
  <c r="CY8" i="8" s="1"/>
  <c r="CN8" i="8"/>
  <c r="CM8" i="8"/>
  <c r="CL8" i="8"/>
  <c r="CW8" i="8" s="1"/>
  <c r="CJ8" i="8"/>
  <c r="K8" i="8"/>
  <c r="J8" i="8"/>
  <c r="I8" i="8"/>
  <c r="G8" i="8"/>
  <c r="DB7" i="8"/>
  <c r="CQ7" i="8"/>
  <c r="CO7" i="8"/>
  <c r="CY7" i="8" s="1"/>
  <c r="CL7" i="8"/>
  <c r="CW7" i="8" s="1"/>
  <c r="K7" i="8"/>
  <c r="J7" i="8"/>
  <c r="I7" i="8"/>
  <c r="G7" i="8"/>
  <c r="DD6" i="8"/>
  <c r="DB6" i="8"/>
  <c r="DA6" i="8"/>
  <c r="CQ6" i="8"/>
  <c r="CP6" i="8"/>
  <c r="CO6" i="8"/>
  <c r="CY6" i="8" s="1"/>
  <c r="CN6" i="8"/>
  <c r="CM6" i="8"/>
  <c r="CL6" i="8"/>
  <c r="DC6" i="8" s="1"/>
  <c r="CK6" i="8"/>
  <c r="CV6" i="8" s="1"/>
  <c r="CJ6" i="8"/>
  <c r="CI6" i="8"/>
  <c r="CU6" i="8" s="1"/>
  <c r="K6" i="8"/>
  <c r="J6" i="8"/>
  <c r="I6" i="8"/>
  <c r="G6" i="8"/>
  <c r="DB5" i="8"/>
  <c r="CQ5" i="8"/>
  <c r="CP5" i="8"/>
  <c r="CO5" i="8"/>
  <c r="CY5" i="8" s="1"/>
  <c r="CN5" i="8"/>
  <c r="CL5" i="8"/>
  <c r="CW5" i="8" s="1"/>
  <c r="CK5" i="8"/>
  <c r="CV5" i="8" s="1"/>
  <c r="CJ5" i="8"/>
  <c r="K5" i="8"/>
  <c r="J5" i="8"/>
  <c r="I5" i="8"/>
  <c r="G5" i="8"/>
  <c r="DB4" i="8"/>
  <c r="CQ4" i="8"/>
  <c r="CP4" i="8"/>
  <c r="CO4" i="8"/>
  <c r="CY4" i="8" s="1"/>
  <c r="CN4" i="8"/>
  <c r="CM4" i="8"/>
  <c r="CL4" i="8"/>
  <c r="CW4" i="8" s="1"/>
  <c r="CK4" i="8"/>
  <c r="CI4" i="8"/>
  <c r="CU4" i="8" s="1"/>
  <c r="K4" i="8"/>
  <c r="J4" i="8"/>
  <c r="I4" i="8"/>
  <c r="G4" i="8"/>
  <c r="DB3" i="8"/>
  <c r="CQ3" i="8"/>
  <c r="CP3" i="8"/>
  <c r="CO3" i="8"/>
  <c r="CM3" i="8"/>
  <c r="CL3" i="8"/>
  <c r="DC3" i="8" s="1"/>
  <c r="CK3" i="8"/>
  <c r="CJ3" i="8"/>
  <c r="K3" i="8"/>
  <c r="J3" i="8"/>
  <c r="I3" i="8"/>
  <c r="G3" i="8"/>
  <c r="S123" i="7"/>
  <c r="P123" i="7"/>
  <c r="CA120" i="7"/>
  <c r="AU120" i="7"/>
  <c r="CH119" i="7"/>
  <c r="CG119" i="7"/>
  <c r="CF119" i="7"/>
  <c r="CE119" i="7"/>
  <c r="CD119" i="7"/>
  <c r="E139" i="7" s="1"/>
  <c r="CC119" i="7"/>
  <c r="CB119" i="7"/>
  <c r="CA119" i="7"/>
  <c r="BZ119" i="7"/>
  <c r="BY119" i="7"/>
  <c r="BX119" i="7"/>
  <c r="BW119" i="7"/>
  <c r="BV119" i="7"/>
  <c r="BU119" i="7"/>
  <c r="BT119" i="7"/>
  <c r="BS119" i="7"/>
  <c r="BR119" i="7"/>
  <c r="BV120" i="7" s="1"/>
  <c r="BQ119" i="7"/>
  <c r="BP119" i="7"/>
  <c r="BO119" i="7"/>
  <c r="BN119" i="7"/>
  <c r="BM119" i="7"/>
  <c r="BL119" i="7"/>
  <c r="BK119" i="7"/>
  <c r="BJ119" i="7"/>
  <c r="BI119" i="7"/>
  <c r="BH119" i="7"/>
  <c r="BG119" i="7"/>
  <c r="BF119" i="7"/>
  <c r="BE119" i="7"/>
  <c r="BD119" i="7"/>
  <c r="BC119" i="7"/>
  <c r="BB119" i="7"/>
  <c r="BA119" i="7"/>
  <c r="AZ119" i="7"/>
  <c r="AY119" i="7"/>
  <c r="AX119" i="7"/>
  <c r="AW119" i="7"/>
  <c r="AV119" i="7"/>
  <c r="AU119" i="7"/>
  <c r="AT119" i="7"/>
  <c r="AS119" i="7"/>
  <c r="AR119" i="7"/>
  <c r="AQ119" i="7"/>
  <c r="AP119" i="7"/>
  <c r="AO119" i="7"/>
  <c r="AN119" i="7"/>
  <c r="AM119" i="7"/>
  <c r="AL119" i="7"/>
  <c r="AK119" i="7"/>
  <c r="AJ119" i="7"/>
  <c r="AI119" i="7"/>
  <c r="AH119" i="7"/>
  <c r="AG119" i="7"/>
  <c r="AF119" i="7"/>
  <c r="AE119" i="7"/>
  <c r="AD119" i="7"/>
  <c r="AC119" i="7"/>
  <c r="AB119" i="7"/>
  <c r="AA119" i="7"/>
  <c r="Z119" i="7"/>
  <c r="AA120" i="7" s="1"/>
  <c r="Y119" i="7"/>
  <c r="X119" i="7"/>
  <c r="W119" i="7"/>
  <c r="V119" i="7"/>
  <c r="U119" i="7"/>
  <c r="T119" i="7"/>
  <c r="S119" i="7"/>
  <c r="R119" i="7"/>
  <c r="Q119" i="7"/>
  <c r="P119" i="7"/>
  <c r="O119" i="7"/>
  <c r="N119" i="7"/>
  <c r="M119" i="7"/>
  <c r="L119" i="7"/>
  <c r="E133" i="7" s="1"/>
  <c r="H119" i="7"/>
  <c r="I119" i="7" s="1"/>
  <c r="F119" i="7"/>
  <c r="E119" i="7"/>
  <c r="DD118" i="7"/>
  <c r="DB118" i="7"/>
  <c r="DA118" i="7"/>
  <c r="CV118" i="7"/>
  <c r="CQ118" i="7"/>
  <c r="CP118" i="7"/>
  <c r="CO118" i="7"/>
  <c r="CY118" i="7" s="1"/>
  <c r="CN118" i="7"/>
  <c r="CM118" i="7"/>
  <c r="CL118" i="7"/>
  <c r="CK118" i="7"/>
  <c r="CJ118" i="7"/>
  <c r="CR118" i="7" s="1"/>
  <c r="CI118" i="7"/>
  <c r="CU118" i="7" s="1"/>
  <c r="K118" i="7"/>
  <c r="J118" i="7"/>
  <c r="I118" i="7"/>
  <c r="G118" i="7"/>
  <c r="DD117" i="7"/>
  <c r="DB117" i="7"/>
  <c r="DA117" i="7"/>
  <c r="CY117" i="7"/>
  <c r="CV117" i="7"/>
  <c r="CQ117" i="7"/>
  <c r="CP117" i="7"/>
  <c r="CO117" i="7"/>
  <c r="CN117" i="7"/>
  <c r="CM117" i="7"/>
  <c r="CL117" i="7"/>
  <c r="CK117" i="7"/>
  <c r="CJ117" i="7"/>
  <c r="CI117" i="7"/>
  <c r="K117" i="7"/>
  <c r="J117" i="7"/>
  <c r="I117" i="7"/>
  <c r="G117" i="7"/>
  <c r="DD116" i="7"/>
  <c r="DB116" i="7"/>
  <c r="DA116" i="7"/>
  <c r="CV116" i="7"/>
  <c r="CU116" i="7"/>
  <c r="CQ116" i="7"/>
  <c r="CP116" i="7"/>
  <c r="CO116" i="7"/>
  <c r="CY116" i="7" s="1"/>
  <c r="CN116" i="7"/>
  <c r="CM116" i="7"/>
  <c r="CL116" i="7"/>
  <c r="DC116" i="7" s="1"/>
  <c r="CK116" i="7"/>
  <c r="CS116" i="7" s="1"/>
  <c r="CJ116" i="7"/>
  <c r="CI116" i="7"/>
  <c r="K116" i="7"/>
  <c r="J116" i="7"/>
  <c r="I116" i="7"/>
  <c r="G116" i="7"/>
  <c r="DD115" i="7"/>
  <c r="DC115" i="7"/>
  <c r="DB115" i="7"/>
  <c r="DA115" i="7"/>
  <c r="CV115" i="7"/>
  <c r="CU115" i="7"/>
  <c r="CQ115" i="7"/>
  <c r="CP115" i="7"/>
  <c r="CO115" i="7"/>
  <c r="CY115" i="7" s="1"/>
  <c r="CN115" i="7"/>
  <c r="CM115" i="7"/>
  <c r="CL115" i="7"/>
  <c r="CW115" i="7" s="1"/>
  <c r="CK115" i="7"/>
  <c r="CJ115" i="7"/>
  <c r="CR115" i="7" s="1"/>
  <c r="CI115" i="7"/>
  <c r="CS115" i="7" s="1"/>
  <c r="K115" i="7"/>
  <c r="J115" i="7"/>
  <c r="I115" i="7"/>
  <c r="G115" i="7"/>
  <c r="DD114" i="7"/>
  <c r="DB114" i="7"/>
  <c r="DA114" i="7"/>
  <c r="CV114" i="7"/>
  <c r="CQ114" i="7"/>
  <c r="CP114" i="7"/>
  <c r="CO114" i="7"/>
  <c r="CY114" i="7" s="1"/>
  <c r="CN114" i="7"/>
  <c r="CM114" i="7"/>
  <c r="CL114" i="7"/>
  <c r="CK114" i="7"/>
  <c r="CJ114" i="7"/>
  <c r="CR114" i="7" s="1"/>
  <c r="CI114" i="7"/>
  <c r="CU114" i="7" s="1"/>
  <c r="K114" i="7"/>
  <c r="J114" i="7"/>
  <c r="I114" i="7"/>
  <c r="G114" i="7"/>
  <c r="DD113" i="7"/>
  <c r="DB113" i="7"/>
  <c r="DA113" i="7"/>
  <c r="CY113" i="7"/>
  <c r="CV113" i="7"/>
  <c r="CQ113" i="7"/>
  <c r="CP113" i="7"/>
  <c r="CO113" i="7"/>
  <c r="CN113" i="7"/>
  <c r="CM113" i="7"/>
  <c r="CL113" i="7"/>
  <c r="CK113" i="7"/>
  <c r="CJ113" i="7"/>
  <c r="CI113" i="7"/>
  <c r="K113" i="7"/>
  <c r="J113" i="7"/>
  <c r="I113" i="7"/>
  <c r="G113" i="7"/>
  <c r="DD112" i="7"/>
  <c r="DB112" i="7"/>
  <c r="DA112" i="7"/>
  <c r="CV112" i="7"/>
  <c r="CU112" i="7"/>
  <c r="CQ112" i="7"/>
  <c r="CP112" i="7"/>
  <c r="CO112" i="7"/>
  <c r="CY112" i="7" s="1"/>
  <c r="CN112" i="7"/>
  <c r="CM112" i="7"/>
  <c r="CL112" i="7"/>
  <c r="DC112" i="7" s="1"/>
  <c r="CK112" i="7"/>
  <c r="CJ112" i="7"/>
  <c r="CS112" i="7" s="1"/>
  <c r="CI112" i="7"/>
  <c r="K112" i="7"/>
  <c r="J112" i="7"/>
  <c r="I112" i="7"/>
  <c r="G112" i="7"/>
  <c r="DD111" i="7"/>
  <c r="DB111" i="7"/>
  <c r="DA111" i="7"/>
  <c r="CV111" i="7"/>
  <c r="CU111" i="7"/>
  <c r="CQ111" i="7"/>
  <c r="CP111" i="7"/>
  <c r="CO111" i="7"/>
  <c r="CY111" i="7" s="1"/>
  <c r="CN111" i="7"/>
  <c r="CM111" i="7"/>
  <c r="CL111" i="7"/>
  <c r="CW111" i="7" s="1"/>
  <c r="CK111" i="7"/>
  <c r="CJ111" i="7"/>
  <c r="CR111" i="7" s="1"/>
  <c r="CI111" i="7"/>
  <c r="K111" i="7"/>
  <c r="J111" i="7"/>
  <c r="I111" i="7"/>
  <c r="G111" i="7"/>
  <c r="DD110" i="7"/>
  <c r="DB110" i="7"/>
  <c r="DA110" i="7"/>
  <c r="CV110" i="7"/>
  <c r="CQ110" i="7"/>
  <c r="CP110" i="7"/>
  <c r="CO110" i="7"/>
  <c r="CY110" i="7" s="1"/>
  <c r="CN110" i="7"/>
  <c r="CM110" i="7"/>
  <c r="CL110" i="7"/>
  <c r="CK110" i="7"/>
  <c r="CJ110" i="7"/>
  <c r="CR110" i="7" s="1"/>
  <c r="CI110" i="7"/>
  <c r="CU110" i="7" s="1"/>
  <c r="K110" i="7"/>
  <c r="J110" i="7"/>
  <c r="I110" i="7"/>
  <c r="G110" i="7"/>
  <c r="DD109" i="7"/>
  <c r="DB109" i="7"/>
  <c r="DA109" i="7"/>
  <c r="CV109" i="7"/>
  <c r="CQ109" i="7"/>
  <c r="CP109" i="7"/>
  <c r="CO109" i="7"/>
  <c r="CY109" i="7" s="1"/>
  <c r="CN109" i="7"/>
  <c r="CM109" i="7"/>
  <c r="CL109" i="7"/>
  <c r="CK109" i="7"/>
  <c r="CJ109" i="7"/>
  <c r="CI109" i="7"/>
  <c r="K109" i="7"/>
  <c r="J109" i="7"/>
  <c r="I109" i="7"/>
  <c r="G109" i="7"/>
  <c r="DD108" i="7"/>
  <c r="DB108" i="7"/>
  <c r="DA108" i="7"/>
  <c r="CV108" i="7"/>
  <c r="CQ108" i="7"/>
  <c r="CP108" i="7"/>
  <c r="CO108" i="7"/>
  <c r="CY108" i="7" s="1"/>
  <c r="CN108" i="7"/>
  <c r="CM108" i="7"/>
  <c r="CL108" i="7"/>
  <c r="DC108" i="7" s="1"/>
  <c r="CK108" i="7"/>
  <c r="CJ108" i="7"/>
  <c r="CI108" i="7"/>
  <c r="CU108" i="7" s="1"/>
  <c r="K108" i="7"/>
  <c r="J108" i="7"/>
  <c r="I108" i="7"/>
  <c r="G108" i="7"/>
  <c r="DD107" i="7"/>
  <c r="DB107" i="7"/>
  <c r="DA107" i="7"/>
  <c r="CQ107" i="7"/>
  <c r="CP107" i="7"/>
  <c r="CO107" i="7"/>
  <c r="CY107" i="7" s="1"/>
  <c r="CN107" i="7"/>
  <c r="CM107" i="7"/>
  <c r="CL107" i="7"/>
  <c r="CW107" i="7" s="1"/>
  <c r="CK107" i="7"/>
  <c r="CV107" i="7" s="1"/>
  <c r="CJ107" i="7"/>
  <c r="CR107" i="7" s="1"/>
  <c r="CI107" i="7"/>
  <c r="CU107" i="7" s="1"/>
  <c r="K107" i="7"/>
  <c r="J107" i="7"/>
  <c r="I107" i="7"/>
  <c r="G107" i="7"/>
  <c r="DD106" i="7"/>
  <c r="DB106" i="7"/>
  <c r="DA106" i="7"/>
  <c r="CV106" i="7"/>
  <c r="CQ106" i="7"/>
  <c r="CP106" i="7"/>
  <c r="CO106" i="7"/>
  <c r="CY106" i="7" s="1"/>
  <c r="CN106" i="7"/>
  <c r="CM106" i="7"/>
  <c r="CL106" i="7"/>
  <c r="CK106" i="7"/>
  <c r="CJ106" i="7"/>
  <c r="CR106" i="7" s="1"/>
  <c r="CI106" i="7"/>
  <c r="CU106" i="7" s="1"/>
  <c r="K106" i="7"/>
  <c r="J106" i="7"/>
  <c r="I106" i="7"/>
  <c r="G106" i="7"/>
  <c r="DD105" i="7"/>
  <c r="DB105" i="7"/>
  <c r="DA105" i="7"/>
  <c r="CV105" i="7"/>
  <c r="CQ105" i="7"/>
  <c r="CP105" i="7"/>
  <c r="CO105" i="7"/>
  <c r="CY105" i="7" s="1"/>
  <c r="CN105" i="7"/>
  <c r="CM105" i="7"/>
  <c r="CL105" i="7"/>
  <c r="CK105" i="7"/>
  <c r="CJ105" i="7"/>
  <c r="CI105" i="7"/>
  <c r="CS105" i="7" s="1"/>
  <c r="K105" i="7"/>
  <c r="J105" i="7"/>
  <c r="I105" i="7"/>
  <c r="G105" i="7"/>
  <c r="DD104" i="7"/>
  <c r="DB104" i="7"/>
  <c r="DA104" i="7"/>
  <c r="CV104" i="7"/>
  <c r="CQ104" i="7"/>
  <c r="CP104" i="7"/>
  <c r="CO104" i="7"/>
  <c r="CY104" i="7" s="1"/>
  <c r="CN104" i="7"/>
  <c r="CM104" i="7"/>
  <c r="CL104" i="7"/>
  <c r="DC104" i="7" s="1"/>
  <c r="CK104" i="7"/>
  <c r="CJ104" i="7"/>
  <c r="CI104" i="7"/>
  <c r="CU104" i="7" s="1"/>
  <c r="K104" i="7"/>
  <c r="J104" i="7"/>
  <c r="I104" i="7"/>
  <c r="G104" i="7"/>
  <c r="DD103" i="7"/>
  <c r="DB103" i="7"/>
  <c r="DA103" i="7"/>
  <c r="CQ103" i="7"/>
  <c r="CP103" i="7"/>
  <c r="CO103" i="7"/>
  <c r="CY103" i="7" s="1"/>
  <c r="CN103" i="7"/>
  <c r="CM103" i="7"/>
  <c r="CL103" i="7"/>
  <c r="CW103" i="7" s="1"/>
  <c r="CK103" i="7"/>
  <c r="CV103" i="7" s="1"/>
  <c r="CJ103" i="7"/>
  <c r="CI103" i="7"/>
  <c r="CU103" i="7" s="1"/>
  <c r="K103" i="7"/>
  <c r="J103" i="7"/>
  <c r="I103" i="7"/>
  <c r="G103" i="7"/>
  <c r="DD102" i="7"/>
  <c r="DB102" i="7"/>
  <c r="DA102" i="7"/>
  <c r="CQ102" i="7"/>
  <c r="CP102" i="7"/>
  <c r="CO102" i="7"/>
  <c r="CY102" i="7" s="1"/>
  <c r="CN102" i="7"/>
  <c r="CM102" i="7"/>
  <c r="CL102" i="7"/>
  <c r="CK102" i="7"/>
  <c r="CV102" i="7" s="1"/>
  <c r="CJ102" i="7"/>
  <c r="CI102" i="7"/>
  <c r="CU102" i="7" s="1"/>
  <c r="K102" i="7"/>
  <c r="J102" i="7"/>
  <c r="I102" i="7"/>
  <c r="G102" i="7"/>
  <c r="DD101" i="7"/>
  <c r="DB101" i="7"/>
  <c r="DA101" i="7"/>
  <c r="CV101" i="7"/>
  <c r="CU101" i="7"/>
  <c r="CQ101" i="7"/>
  <c r="CP101" i="7"/>
  <c r="CO101" i="7"/>
  <c r="CY101" i="7" s="1"/>
  <c r="CN101" i="7"/>
  <c r="CM101" i="7"/>
  <c r="CL101" i="7"/>
  <c r="CK101" i="7"/>
  <c r="CJ101" i="7"/>
  <c r="CI101" i="7"/>
  <c r="K101" i="7"/>
  <c r="J101" i="7"/>
  <c r="I101" i="7"/>
  <c r="G101" i="7"/>
  <c r="DD100" i="7"/>
  <c r="DB100" i="7"/>
  <c r="DA100" i="7"/>
  <c r="CY100" i="7"/>
  <c r="CV100" i="7"/>
  <c r="CQ100" i="7"/>
  <c r="CP100" i="7"/>
  <c r="CO100" i="7"/>
  <c r="CN100" i="7"/>
  <c r="CM100" i="7"/>
  <c r="CL100" i="7"/>
  <c r="DC100" i="7" s="1"/>
  <c r="CK100" i="7"/>
  <c r="CJ100" i="7"/>
  <c r="CI100" i="7"/>
  <c r="CU100" i="7" s="1"/>
  <c r="K100" i="7"/>
  <c r="J100" i="7"/>
  <c r="I100" i="7"/>
  <c r="G100" i="7"/>
  <c r="DD99" i="7"/>
  <c r="DB99" i="7"/>
  <c r="DA99" i="7"/>
  <c r="CZ99" i="7"/>
  <c r="CQ99" i="7"/>
  <c r="CP99" i="7"/>
  <c r="CO99" i="7"/>
  <c r="CY99" i="7" s="1"/>
  <c r="CN99" i="7"/>
  <c r="CM99" i="7"/>
  <c r="CL99" i="7"/>
  <c r="CW99" i="7" s="1"/>
  <c r="CK99" i="7"/>
  <c r="CV99" i="7" s="1"/>
  <c r="CJ99" i="7"/>
  <c r="CS99" i="7" s="1"/>
  <c r="CT99" i="7" s="1"/>
  <c r="CI99" i="7"/>
  <c r="CU99" i="7" s="1"/>
  <c r="K99" i="7"/>
  <c r="J99" i="7"/>
  <c r="I99" i="7"/>
  <c r="G99" i="7"/>
  <c r="DD98" i="7"/>
  <c r="DB98" i="7"/>
  <c r="DA98" i="7"/>
  <c r="CU98" i="7"/>
  <c r="CQ98" i="7"/>
  <c r="CP98" i="7"/>
  <c r="CO98" i="7"/>
  <c r="CY98" i="7" s="1"/>
  <c r="CN98" i="7"/>
  <c r="CM98" i="7"/>
  <c r="CL98" i="7"/>
  <c r="CK98" i="7"/>
  <c r="CV98" i="7" s="1"/>
  <c r="CJ98" i="7"/>
  <c r="CI98" i="7"/>
  <c r="K98" i="7"/>
  <c r="J98" i="7"/>
  <c r="I98" i="7"/>
  <c r="G98" i="7"/>
  <c r="DD97" i="7"/>
  <c r="DB97" i="7"/>
  <c r="DA97" i="7"/>
  <c r="CV97" i="7"/>
  <c r="CQ97" i="7"/>
  <c r="CP97" i="7"/>
  <c r="CO97" i="7"/>
  <c r="CY97" i="7" s="1"/>
  <c r="CN97" i="7"/>
  <c r="CM97" i="7"/>
  <c r="CL97" i="7"/>
  <c r="CK97" i="7"/>
  <c r="CJ97" i="7"/>
  <c r="CI97" i="7"/>
  <c r="K97" i="7"/>
  <c r="J97" i="7"/>
  <c r="I97" i="7"/>
  <c r="G97" i="7"/>
  <c r="DD96" i="7"/>
  <c r="DB96" i="7"/>
  <c r="DA96" i="7"/>
  <c r="CY96" i="7"/>
  <c r="CV96" i="7"/>
  <c r="CQ96" i="7"/>
  <c r="CP96" i="7"/>
  <c r="CO96" i="7"/>
  <c r="CN96" i="7"/>
  <c r="CM96" i="7"/>
  <c r="CL96" i="7"/>
  <c r="DC96" i="7" s="1"/>
  <c r="CK96" i="7"/>
  <c r="CJ96" i="7"/>
  <c r="CI96" i="7"/>
  <c r="CU96" i="7" s="1"/>
  <c r="K96" i="7"/>
  <c r="J96" i="7"/>
  <c r="I96" i="7"/>
  <c r="G96" i="7"/>
  <c r="DD95" i="7"/>
  <c r="DB95" i="7"/>
  <c r="DA95" i="7"/>
  <c r="CZ95" i="7"/>
  <c r="CQ95" i="7"/>
  <c r="CP95" i="7"/>
  <c r="CO95" i="7"/>
  <c r="CY95" i="7" s="1"/>
  <c r="CN95" i="7"/>
  <c r="CM95" i="7"/>
  <c r="CL95" i="7"/>
  <c r="CW95" i="7" s="1"/>
  <c r="CK95" i="7"/>
  <c r="CV95" i="7" s="1"/>
  <c r="CJ95" i="7"/>
  <c r="CS95" i="7" s="1"/>
  <c r="CT95" i="7" s="1"/>
  <c r="CX95" i="7" s="1"/>
  <c r="CI95" i="7"/>
  <c r="CU95" i="7" s="1"/>
  <c r="K95" i="7"/>
  <c r="J95" i="7"/>
  <c r="I95" i="7"/>
  <c r="G95" i="7"/>
  <c r="DD94" i="7"/>
  <c r="DB94" i="7"/>
  <c r="DA94" i="7"/>
  <c r="CV94" i="7"/>
  <c r="CU94" i="7"/>
  <c r="CT94" i="7"/>
  <c r="CQ94" i="7"/>
  <c r="CP94" i="7"/>
  <c r="CO94" i="7"/>
  <c r="CY94" i="7" s="1"/>
  <c r="CN94" i="7"/>
  <c r="CM94" i="7"/>
  <c r="CL94" i="7"/>
  <c r="CK94" i="7"/>
  <c r="CJ94" i="7"/>
  <c r="CR94" i="7" s="1"/>
  <c r="CI94" i="7"/>
  <c r="CS94" i="7" s="1"/>
  <c r="CZ94" i="7" s="1"/>
  <c r="K94" i="7"/>
  <c r="J94" i="7"/>
  <c r="I94" i="7"/>
  <c r="G94" i="7"/>
  <c r="DD93" i="7"/>
  <c r="DB93" i="7"/>
  <c r="DA93" i="7"/>
  <c r="CV93" i="7"/>
  <c r="CQ93" i="7"/>
  <c r="CP93" i="7"/>
  <c r="CO93" i="7"/>
  <c r="CY93" i="7" s="1"/>
  <c r="CN93" i="7"/>
  <c r="CM93" i="7"/>
  <c r="CL93" i="7"/>
  <c r="CK93" i="7"/>
  <c r="CJ93" i="7"/>
  <c r="CR93" i="7" s="1"/>
  <c r="CI93" i="7"/>
  <c r="CS93" i="7" s="1"/>
  <c r="CZ93" i="7" s="1"/>
  <c r="K93" i="7"/>
  <c r="J93" i="7"/>
  <c r="I93" i="7"/>
  <c r="G93" i="7"/>
  <c r="DD92" i="7"/>
  <c r="DB92" i="7"/>
  <c r="DA92" i="7"/>
  <c r="CY92" i="7"/>
  <c r="CV92" i="7"/>
  <c r="CQ92" i="7"/>
  <c r="CP92" i="7"/>
  <c r="CO92" i="7"/>
  <c r="CN92" i="7"/>
  <c r="CM92" i="7"/>
  <c r="CL92" i="7"/>
  <c r="DC92" i="7" s="1"/>
  <c r="CK92" i="7"/>
  <c r="CJ92" i="7"/>
  <c r="CI92" i="7"/>
  <c r="CU92" i="7" s="1"/>
  <c r="K92" i="7"/>
  <c r="J92" i="7"/>
  <c r="I92" i="7"/>
  <c r="G92" i="7"/>
  <c r="DD91" i="7"/>
  <c r="DB91" i="7"/>
  <c r="DA91" i="7"/>
  <c r="CZ91" i="7"/>
  <c r="CX91" i="7"/>
  <c r="CQ91" i="7"/>
  <c r="CP91" i="7"/>
  <c r="CO91" i="7"/>
  <c r="CY91" i="7" s="1"/>
  <c r="CN91" i="7"/>
  <c r="CM91" i="7"/>
  <c r="CL91" i="7"/>
  <c r="CW91" i="7" s="1"/>
  <c r="CK91" i="7"/>
  <c r="CV91" i="7" s="1"/>
  <c r="CJ91" i="7"/>
  <c r="CS91" i="7" s="1"/>
  <c r="CT91" i="7" s="1"/>
  <c r="CI91" i="7"/>
  <c r="CU91" i="7" s="1"/>
  <c r="K91" i="7"/>
  <c r="J91" i="7"/>
  <c r="I91" i="7"/>
  <c r="G91" i="7"/>
  <c r="DD90" i="7"/>
  <c r="DB90" i="7"/>
  <c r="DA90" i="7"/>
  <c r="CV90" i="7"/>
  <c r="CU90" i="7"/>
  <c r="CQ90" i="7"/>
  <c r="CP90" i="7"/>
  <c r="CO90" i="7"/>
  <c r="CY90" i="7" s="1"/>
  <c r="CN90" i="7"/>
  <c r="CM90" i="7"/>
  <c r="CL90" i="7"/>
  <c r="CK90" i="7"/>
  <c r="CJ90" i="7"/>
  <c r="CR90" i="7" s="1"/>
  <c r="CI90" i="7"/>
  <c r="K90" i="7"/>
  <c r="J90" i="7"/>
  <c r="I90" i="7"/>
  <c r="G90" i="7"/>
  <c r="DD89" i="7"/>
  <c r="DB89" i="7"/>
  <c r="DA89" i="7"/>
  <c r="CV89" i="7"/>
  <c r="CQ89" i="7"/>
  <c r="CP89" i="7"/>
  <c r="CO89" i="7"/>
  <c r="CY89" i="7" s="1"/>
  <c r="CN89" i="7"/>
  <c r="CM89" i="7"/>
  <c r="CL89" i="7"/>
  <c r="CK89" i="7"/>
  <c r="CJ89" i="7"/>
  <c r="CI89" i="7"/>
  <c r="CU89" i="7" s="1"/>
  <c r="K89" i="7"/>
  <c r="J89" i="7"/>
  <c r="I89" i="7"/>
  <c r="G89" i="7"/>
  <c r="DD88" i="7"/>
  <c r="DB88" i="7"/>
  <c r="DA88" i="7"/>
  <c r="CY88" i="7"/>
  <c r="CV88" i="7"/>
  <c r="CQ88" i="7"/>
  <c r="CP88" i="7"/>
  <c r="CO88" i="7"/>
  <c r="CN88" i="7"/>
  <c r="CM88" i="7"/>
  <c r="CL88" i="7"/>
  <c r="DC88" i="7" s="1"/>
  <c r="CK88" i="7"/>
  <c r="CJ88" i="7"/>
  <c r="CR88" i="7" s="1"/>
  <c r="CI88" i="7"/>
  <c r="CU88" i="7" s="1"/>
  <c r="K88" i="7"/>
  <c r="J88" i="7"/>
  <c r="I88" i="7"/>
  <c r="G88" i="7"/>
  <c r="DD87" i="7"/>
  <c r="DB87" i="7"/>
  <c r="DA87" i="7"/>
  <c r="CQ87" i="7"/>
  <c r="CP87" i="7"/>
  <c r="CO87" i="7"/>
  <c r="CY87" i="7" s="1"/>
  <c r="CN87" i="7"/>
  <c r="CM87" i="7"/>
  <c r="CL87" i="7"/>
  <c r="CW87" i="7" s="1"/>
  <c r="CK87" i="7"/>
  <c r="CV87" i="7" s="1"/>
  <c r="CJ87" i="7"/>
  <c r="CS87" i="7" s="1"/>
  <c r="CI87" i="7"/>
  <c r="CU87" i="7" s="1"/>
  <c r="K87" i="7"/>
  <c r="J87" i="7"/>
  <c r="I87" i="7"/>
  <c r="G87" i="7"/>
  <c r="DD86" i="7"/>
  <c r="DB86" i="7"/>
  <c r="DA86" i="7"/>
  <c r="CY86" i="7"/>
  <c r="CV86" i="7"/>
  <c r="CQ86" i="7"/>
  <c r="CP86" i="7"/>
  <c r="CO86" i="7"/>
  <c r="CN86" i="7"/>
  <c r="CM86" i="7"/>
  <c r="CL86" i="7"/>
  <c r="CK86" i="7"/>
  <c r="CJ86" i="7"/>
  <c r="CR86" i="7" s="1"/>
  <c r="CI86" i="7"/>
  <c r="CU86" i="7" s="1"/>
  <c r="K86" i="7"/>
  <c r="J86" i="7"/>
  <c r="I86" i="7"/>
  <c r="G86" i="7"/>
  <c r="DD85" i="7"/>
  <c r="DB85" i="7"/>
  <c r="DA85" i="7"/>
  <c r="CV85" i="7"/>
  <c r="CQ85" i="7"/>
  <c r="CP85" i="7"/>
  <c r="CO85" i="7"/>
  <c r="CY85" i="7" s="1"/>
  <c r="CN85" i="7"/>
  <c r="CM85" i="7"/>
  <c r="CL85" i="7"/>
  <c r="CK85" i="7"/>
  <c r="CS85" i="7" s="1"/>
  <c r="CZ85" i="7" s="1"/>
  <c r="CJ85" i="7"/>
  <c r="CI85" i="7"/>
  <c r="CU85" i="7" s="1"/>
  <c r="K85" i="7"/>
  <c r="J85" i="7"/>
  <c r="I85" i="7"/>
  <c r="G85" i="7"/>
  <c r="DD84" i="7"/>
  <c r="DC84" i="7"/>
  <c r="DB84" i="7"/>
  <c r="DA84" i="7"/>
  <c r="CY84" i="7"/>
  <c r="CV84" i="7"/>
  <c r="CU84" i="7"/>
  <c r="CQ84" i="7"/>
  <c r="CP84" i="7"/>
  <c r="CO84" i="7"/>
  <c r="CN84" i="7"/>
  <c r="CM84" i="7"/>
  <c r="CL84" i="7"/>
  <c r="CW84" i="7" s="1"/>
  <c r="CK84" i="7"/>
  <c r="CJ84" i="7"/>
  <c r="CI84" i="7"/>
  <c r="CS84" i="7" s="1"/>
  <c r="K84" i="7"/>
  <c r="J84" i="7"/>
  <c r="I84" i="7"/>
  <c r="G84" i="7"/>
  <c r="DD83" i="7"/>
  <c r="DB83" i="7"/>
  <c r="DA83" i="7"/>
  <c r="CZ83" i="7"/>
  <c r="CX83" i="7"/>
  <c r="CQ83" i="7"/>
  <c r="CP83" i="7"/>
  <c r="CO83" i="7"/>
  <c r="CY83" i="7" s="1"/>
  <c r="CN83" i="7"/>
  <c r="CM83" i="7"/>
  <c r="CL83" i="7"/>
  <c r="CW83" i="7" s="1"/>
  <c r="CK83" i="7"/>
  <c r="CV83" i="7" s="1"/>
  <c r="CJ83" i="7"/>
  <c r="CS83" i="7" s="1"/>
  <c r="CT83" i="7" s="1"/>
  <c r="CI83" i="7"/>
  <c r="CU83" i="7" s="1"/>
  <c r="K83" i="7"/>
  <c r="J83" i="7"/>
  <c r="I83" i="7"/>
  <c r="G83" i="7"/>
  <c r="DD82" i="7"/>
  <c r="DB82" i="7"/>
  <c r="DA82" i="7"/>
  <c r="CY82" i="7"/>
  <c r="CV82" i="7"/>
  <c r="CQ82" i="7"/>
  <c r="CP82" i="7"/>
  <c r="CO82" i="7"/>
  <c r="CN82" i="7"/>
  <c r="CM82" i="7"/>
  <c r="CL82" i="7"/>
  <c r="CK82" i="7"/>
  <c r="CJ82" i="7"/>
  <c r="CI82" i="7"/>
  <c r="CU82" i="7" s="1"/>
  <c r="K82" i="7"/>
  <c r="J82" i="7"/>
  <c r="I82" i="7"/>
  <c r="G82" i="7"/>
  <c r="DD81" i="7"/>
  <c r="DB81" i="7"/>
  <c r="DA81" i="7"/>
  <c r="CV81" i="7"/>
  <c r="CQ81" i="7"/>
  <c r="CP81" i="7"/>
  <c r="CO81" i="7"/>
  <c r="CY81" i="7" s="1"/>
  <c r="CN81" i="7"/>
  <c r="CM81" i="7"/>
  <c r="CL81" i="7"/>
  <c r="CK81" i="7"/>
  <c r="CJ81" i="7"/>
  <c r="CI81" i="7"/>
  <c r="CU81" i="7" s="1"/>
  <c r="K81" i="7"/>
  <c r="J81" i="7"/>
  <c r="I81" i="7"/>
  <c r="G81" i="7"/>
  <c r="DD80" i="7"/>
  <c r="DC80" i="7"/>
  <c r="DB80" i="7"/>
  <c r="DA80" i="7"/>
  <c r="CY80" i="7"/>
  <c r="CV80" i="7"/>
  <c r="CU80" i="7"/>
  <c r="CQ80" i="7"/>
  <c r="CP80" i="7"/>
  <c r="CO80" i="7"/>
  <c r="CN80" i="7"/>
  <c r="CM80" i="7"/>
  <c r="CL80" i="7"/>
  <c r="CW80" i="7" s="1"/>
  <c r="CK80" i="7"/>
  <c r="CJ80" i="7"/>
  <c r="CI80" i="7"/>
  <c r="CS80" i="7" s="1"/>
  <c r="K80" i="7"/>
  <c r="J80" i="7"/>
  <c r="I80" i="7"/>
  <c r="G80" i="7"/>
  <c r="DD79" i="7"/>
  <c r="DB79" i="7"/>
  <c r="DA79" i="7"/>
  <c r="CZ79" i="7"/>
  <c r="CQ79" i="7"/>
  <c r="CP79" i="7"/>
  <c r="CO79" i="7"/>
  <c r="CY79" i="7" s="1"/>
  <c r="CN79" i="7"/>
  <c r="CM79" i="7"/>
  <c r="CL79" i="7"/>
  <c r="CW79" i="7" s="1"/>
  <c r="CK79" i="7"/>
  <c r="CV79" i="7" s="1"/>
  <c r="CJ79" i="7"/>
  <c r="CS79" i="7" s="1"/>
  <c r="CT79" i="7" s="1"/>
  <c r="CX79" i="7" s="1"/>
  <c r="CI79" i="7"/>
  <c r="CU79" i="7" s="1"/>
  <c r="K79" i="7"/>
  <c r="J79" i="7"/>
  <c r="I79" i="7"/>
  <c r="G79" i="7"/>
  <c r="DD78" i="7"/>
  <c r="DB78" i="7"/>
  <c r="DA78" i="7"/>
  <c r="CY78" i="7"/>
  <c r="CV78" i="7"/>
  <c r="CQ78" i="7"/>
  <c r="CP78" i="7"/>
  <c r="CO78" i="7"/>
  <c r="CN78" i="7"/>
  <c r="CM78" i="7"/>
  <c r="CL78" i="7"/>
  <c r="CK78" i="7"/>
  <c r="CJ78" i="7"/>
  <c r="CR78" i="7" s="1"/>
  <c r="CI78" i="7"/>
  <c r="CU78" i="7" s="1"/>
  <c r="K78" i="7"/>
  <c r="J78" i="7"/>
  <c r="I78" i="7"/>
  <c r="G78" i="7"/>
  <c r="DD77" i="7"/>
  <c r="DB77" i="7"/>
  <c r="DA77" i="7"/>
  <c r="CV77" i="7"/>
  <c r="CQ77" i="7"/>
  <c r="CP77" i="7"/>
  <c r="CO77" i="7"/>
  <c r="CY77" i="7" s="1"/>
  <c r="CN77" i="7"/>
  <c r="CM77" i="7"/>
  <c r="CL77" i="7"/>
  <c r="CK77" i="7"/>
  <c r="CS77" i="7" s="1"/>
  <c r="CZ77" i="7" s="1"/>
  <c r="CJ77" i="7"/>
  <c r="CR77" i="7" s="1"/>
  <c r="CI77" i="7"/>
  <c r="CU77" i="7" s="1"/>
  <c r="K77" i="7"/>
  <c r="J77" i="7"/>
  <c r="I77" i="7"/>
  <c r="G77" i="7"/>
  <c r="DD76" i="7"/>
  <c r="DC76" i="7"/>
  <c r="DB76" i="7"/>
  <c r="DA76" i="7"/>
  <c r="CY76" i="7"/>
  <c r="CV76" i="7"/>
  <c r="CU76" i="7"/>
  <c r="CQ76" i="7"/>
  <c r="CP76" i="7"/>
  <c r="CO76" i="7"/>
  <c r="CN76" i="7"/>
  <c r="CM76" i="7"/>
  <c r="CL76" i="7"/>
  <c r="CW76" i="7" s="1"/>
  <c r="CK76" i="7"/>
  <c r="CJ76" i="7"/>
  <c r="CR76" i="7" s="1"/>
  <c r="CI76" i="7"/>
  <c r="CS76" i="7" s="1"/>
  <c r="K76" i="7"/>
  <c r="J76" i="7"/>
  <c r="I76" i="7"/>
  <c r="G76" i="7"/>
  <c r="DD75" i="7"/>
  <c r="DB75" i="7"/>
  <c r="DA75" i="7"/>
  <c r="CX75" i="7"/>
  <c r="CQ75" i="7"/>
  <c r="CP75" i="7"/>
  <c r="CO75" i="7"/>
  <c r="CY75" i="7" s="1"/>
  <c r="CN75" i="7"/>
  <c r="CM75" i="7"/>
  <c r="CL75" i="7"/>
  <c r="CW75" i="7" s="1"/>
  <c r="CK75" i="7"/>
  <c r="CV75" i="7" s="1"/>
  <c r="CJ75" i="7"/>
  <c r="CS75" i="7" s="1"/>
  <c r="CT75" i="7" s="1"/>
  <c r="CI75" i="7"/>
  <c r="CU75" i="7" s="1"/>
  <c r="K75" i="7"/>
  <c r="J75" i="7"/>
  <c r="I75" i="7"/>
  <c r="G75" i="7"/>
  <c r="DD74" i="7"/>
  <c r="DB74" i="7"/>
  <c r="DA74" i="7"/>
  <c r="CY74" i="7"/>
  <c r="CV74" i="7"/>
  <c r="CQ74" i="7"/>
  <c r="CP74" i="7"/>
  <c r="CO74" i="7"/>
  <c r="CN74" i="7"/>
  <c r="CM74" i="7"/>
  <c r="CL74" i="7"/>
  <c r="CK74" i="7"/>
  <c r="CJ74" i="7"/>
  <c r="CR74" i="7" s="1"/>
  <c r="CI74" i="7"/>
  <c r="CU74" i="7" s="1"/>
  <c r="K74" i="7"/>
  <c r="J74" i="7"/>
  <c r="I74" i="7"/>
  <c r="G74" i="7"/>
  <c r="DD73" i="7"/>
  <c r="DB73" i="7"/>
  <c r="DA73" i="7"/>
  <c r="CV73" i="7"/>
  <c r="CQ73" i="7"/>
  <c r="CP73" i="7"/>
  <c r="CO73" i="7"/>
  <c r="CY73" i="7" s="1"/>
  <c r="CN73" i="7"/>
  <c r="CM73" i="7"/>
  <c r="CL73" i="7"/>
  <c r="CK73" i="7"/>
  <c r="CJ73" i="7"/>
  <c r="CI73" i="7"/>
  <c r="CU73" i="7" s="1"/>
  <c r="K73" i="7"/>
  <c r="J73" i="7"/>
  <c r="I73" i="7"/>
  <c r="G73" i="7"/>
  <c r="DD72" i="7"/>
  <c r="DC72" i="7"/>
  <c r="DB72" i="7"/>
  <c r="DA72" i="7"/>
  <c r="CY72" i="7"/>
  <c r="CV72" i="7"/>
  <c r="CU72" i="7"/>
  <c r="CQ72" i="7"/>
  <c r="CP72" i="7"/>
  <c r="CO72" i="7"/>
  <c r="CN72" i="7"/>
  <c r="CM72" i="7"/>
  <c r="CL72" i="7"/>
  <c r="CW72" i="7" s="1"/>
  <c r="CK72" i="7"/>
  <c r="CJ72" i="7"/>
  <c r="CI72" i="7"/>
  <c r="CS72" i="7" s="1"/>
  <c r="K72" i="7"/>
  <c r="J72" i="7"/>
  <c r="I72" i="7"/>
  <c r="G72" i="7"/>
  <c r="DD71" i="7"/>
  <c r="DB71" i="7"/>
  <c r="DA71" i="7"/>
  <c r="CZ71" i="7"/>
  <c r="CV71" i="7"/>
  <c r="CQ71" i="7"/>
  <c r="CP71" i="7"/>
  <c r="CO71" i="7"/>
  <c r="CY71" i="7" s="1"/>
  <c r="CN71" i="7"/>
  <c r="CM71" i="7"/>
  <c r="CL71" i="7"/>
  <c r="CW71" i="7" s="1"/>
  <c r="CK71" i="7"/>
  <c r="CJ71" i="7"/>
  <c r="CS71" i="7" s="1"/>
  <c r="CT71" i="7" s="1"/>
  <c r="CX71" i="7" s="1"/>
  <c r="CI71" i="7"/>
  <c r="CU71" i="7" s="1"/>
  <c r="K71" i="7"/>
  <c r="J71" i="7"/>
  <c r="I71" i="7"/>
  <c r="G71" i="7"/>
  <c r="DD70" i="7"/>
  <c r="DB70" i="7"/>
  <c r="DA70" i="7"/>
  <c r="CY70" i="7"/>
  <c r="CV70" i="7"/>
  <c r="CQ70" i="7"/>
  <c r="CP70" i="7"/>
  <c r="CO70" i="7"/>
  <c r="CN70" i="7"/>
  <c r="CM70" i="7"/>
  <c r="CL70" i="7"/>
  <c r="CK70" i="7"/>
  <c r="CJ70" i="7"/>
  <c r="CR70" i="7" s="1"/>
  <c r="CI70" i="7"/>
  <c r="CU70" i="7" s="1"/>
  <c r="K70" i="7"/>
  <c r="J70" i="7"/>
  <c r="I70" i="7"/>
  <c r="G70" i="7"/>
  <c r="DD69" i="7"/>
  <c r="DB69" i="7"/>
  <c r="DA69" i="7"/>
  <c r="CV69" i="7"/>
  <c r="CQ69" i="7"/>
  <c r="CP69" i="7"/>
  <c r="CO69" i="7"/>
  <c r="CY69" i="7" s="1"/>
  <c r="CN69" i="7"/>
  <c r="CM69" i="7"/>
  <c r="CL69" i="7"/>
  <c r="CK69" i="7"/>
  <c r="CJ69" i="7"/>
  <c r="CI69" i="7"/>
  <c r="CU69" i="7" s="1"/>
  <c r="K69" i="7"/>
  <c r="J69" i="7"/>
  <c r="I69" i="7"/>
  <c r="G69" i="7"/>
  <c r="DD68" i="7"/>
  <c r="DC68" i="7"/>
  <c r="DB68" i="7"/>
  <c r="DA68" i="7"/>
  <c r="CY68" i="7"/>
  <c r="CV68" i="7"/>
  <c r="CU68" i="7"/>
  <c r="CQ68" i="7"/>
  <c r="CP68" i="7"/>
  <c r="CO68" i="7"/>
  <c r="CN68" i="7"/>
  <c r="CM68" i="7"/>
  <c r="CL68" i="7"/>
  <c r="CW68" i="7" s="1"/>
  <c r="CK68" i="7"/>
  <c r="CJ68" i="7"/>
  <c r="CI68" i="7"/>
  <c r="CS68" i="7" s="1"/>
  <c r="K68" i="7"/>
  <c r="J68" i="7"/>
  <c r="I68" i="7"/>
  <c r="G68" i="7"/>
  <c r="DD67" i="7"/>
  <c r="DB67" i="7"/>
  <c r="DA67" i="7"/>
  <c r="CZ67" i="7"/>
  <c r="CV67" i="7"/>
  <c r="CQ67" i="7"/>
  <c r="CP67" i="7"/>
  <c r="CO67" i="7"/>
  <c r="CY67" i="7" s="1"/>
  <c r="CN67" i="7"/>
  <c r="CM67" i="7"/>
  <c r="CL67" i="7"/>
  <c r="CK67" i="7"/>
  <c r="CJ67" i="7"/>
  <c r="CS67" i="7" s="1"/>
  <c r="CT67" i="7" s="1"/>
  <c r="CI67" i="7"/>
  <c r="CU67" i="7" s="1"/>
  <c r="K67" i="7"/>
  <c r="J67" i="7"/>
  <c r="I67" i="7"/>
  <c r="G67" i="7"/>
  <c r="DD66" i="7"/>
  <c r="DB66" i="7"/>
  <c r="DA66" i="7"/>
  <c r="CY66" i="7"/>
  <c r="CV66" i="7"/>
  <c r="CQ66" i="7"/>
  <c r="CP66" i="7"/>
  <c r="CO66" i="7"/>
  <c r="CN66" i="7"/>
  <c r="CM66" i="7"/>
  <c r="CL66" i="7"/>
  <c r="CK66" i="7"/>
  <c r="CJ66" i="7"/>
  <c r="CR66" i="7" s="1"/>
  <c r="CI66" i="7"/>
  <c r="CU66" i="7" s="1"/>
  <c r="K66" i="7"/>
  <c r="J66" i="7"/>
  <c r="I66" i="7"/>
  <c r="G66" i="7"/>
  <c r="DD65" i="7"/>
  <c r="DB65" i="7"/>
  <c r="DA65" i="7"/>
  <c r="CV65" i="7"/>
  <c r="CQ65" i="7"/>
  <c r="CP65" i="7"/>
  <c r="CO65" i="7"/>
  <c r="CY65" i="7" s="1"/>
  <c r="CN65" i="7"/>
  <c r="CM65" i="7"/>
  <c r="CL65" i="7"/>
  <c r="CK65" i="7"/>
  <c r="CS65" i="7" s="1"/>
  <c r="CZ65" i="7" s="1"/>
  <c r="CJ65" i="7"/>
  <c r="CR65" i="7" s="1"/>
  <c r="CI65" i="7"/>
  <c r="CU65" i="7" s="1"/>
  <c r="K65" i="7"/>
  <c r="J65" i="7"/>
  <c r="I65" i="7"/>
  <c r="G65" i="7"/>
  <c r="DD64" i="7"/>
  <c r="DC64" i="7"/>
  <c r="DB64" i="7"/>
  <c r="DA64" i="7"/>
  <c r="CY64" i="7"/>
  <c r="CV64" i="7"/>
  <c r="CU64" i="7"/>
  <c r="CQ64" i="7"/>
  <c r="CP64" i="7"/>
  <c r="CO64" i="7"/>
  <c r="CN64" i="7"/>
  <c r="CM64" i="7"/>
  <c r="CL64" i="7"/>
  <c r="CW64" i="7" s="1"/>
  <c r="CK64" i="7"/>
  <c r="CJ64" i="7"/>
  <c r="CI64" i="7"/>
  <c r="K64" i="7"/>
  <c r="J64" i="7"/>
  <c r="I64" i="7"/>
  <c r="G64" i="7"/>
  <c r="DD63" i="7"/>
  <c r="DB63" i="7"/>
  <c r="DA63" i="7"/>
  <c r="CZ63" i="7"/>
  <c r="CV63" i="7"/>
  <c r="CT63" i="7"/>
  <c r="CQ63" i="7"/>
  <c r="CP63" i="7"/>
  <c r="CO63" i="7"/>
  <c r="CY63" i="7" s="1"/>
  <c r="CN63" i="7"/>
  <c r="CM63" i="7"/>
  <c r="CL63" i="7"/>
  <c r="CK63" i="7"/>
  <c r="CJ63" i="7"/>
  <c r="CS63" i="7" s="1"/>
  <c r="CI63" i="7"/>
  <c r="CU63" i="7" s="1"/>
  <c r="K63" i="7"/>
  <c r="J63" i="7"/>
  <c r="I63" i="7"/>
  <c r="G63" i="7"/>
  <c r="DD62" i="7"/>
  <c r="DB62" i="7"/>
  <c r="DA62" i="7"/>
  <c r="CY62" i="7"/>
  <c r="CV62" i="7"/>
  <c r="CQ62" i="7"/>
  <c r="CP62" i="7"/>
  <c r="CO62" i="7"/>
  <c r="CN62" i="7"/>
  <c r="CM62" i="7"/>
  <c r="CL62" i="7"/>
  <c r="CK62" i="7"/>
  <c r="CJ62" i="7"/>
  <c r="CR62" i="7" s="1"/>
  <c r="CI62" i="7"/>
  <c r="CU62" i="7" s="1"/>
  <c r="K62" i="7"/>
  <c r="J62" i="7"/>
  <c r="I62" i="7"/>
  <c r="G62" i="7"/>
  <c r="DD61" i="7"/>
  <c r="DB61" i="7"/>
  <c r="DA61" i="7"/>
  <c r="CV61" i="7"/>
  <c r="CU61" i="7"/>
  <c r="CT61" i="7"/>
  <c r="CQ61" i="7"/>
  <c r="CP61" i="7"/>
  <c r="CO61" i="7"/>
  <c r="CY61" i="7" s="1"/>
  <c r="CN61" i="7"/>
  <c r="CM61" i="7"/>
  <c r="CL61" i="7"/>
  <c r="CK61" i="7"/>
  <c r="CS61" i="7" s="1"/>
  <c r="CZ61" i="7" s="1"/>
  <c r="CJ61" i="7"/>
  <c r="CI61" i="7"/>
  <c r="K61" i="7"/>
  <c r="J61" i="7"/>
  <c r="I61" i="7"/>
  <c r="G61" i="7"/>
  <c r="DD60" i="7"/>
  <c r="DC60" i="7"/>
  <c r="DB60" i="7"/>
  <c r="DA60" i="7"/>
  <c r="CY60" i="7"/>
  <c r="CV60" i="7"/>
  <c r="CU60" i="7"/>
  <c r="CQ60" i="7"/>
  <c r="CP60" i="7"/>
  <c r="CO60" i="7"/>
  <c r="CN60" i="7"/>
  <c r="CM60" i="7"/>
  <c r="CL60" i="7"/>
  <c r="CW60" i="7" s="1"/>
  <c r="CK60" i="7"/>
  <c r="CJ60" i="7"/>
  <c r="CR60" i="7" s="1"/>
  <c r="CI60" i="7"/>
  <c r="K60" i="7"/>
  <c r="J60" i="7"/>
  <c r="I60" i="7"/>
  <c r="G60" i="7"/>
  <c r="DD59" i="7"/>
  <c r="DB59" i="7"/>
  <c r="DA59" i="7"/>
  <c r="CV59" i="7"/>
  <c r="CQ59" i="7"/>
  <c r="CP59" i="7"/>
  <c r="CO59" i="7"/>
  <c r="CY59" i="7" s="1"/>
  <c r="CN59" i="7"/>
  <c r="CM59" i="7"/>
  <c r="CL59" i="7"/>
  <c r="DC59" i="7" s="1"/>
  <c r="CK59" i="7"/>
  <c r="CJ59" i="7"/>
  <c r="CS59" i="7" s="1"/>
  <c r="CI59" i="7"/>
  <c r="CU59" i="7" s="1"/>
  <c r="K59" i="7"/>
  <c r="J59" i="7"/>
  <c r="I59" i="7"/>
  <c r="G59" i="7"/>
  <c r="DD58" i="7"/>
  <c r="DB58" i="7"/>
  <c r="DA58" i="7"/>
  <c r="CY58" i="7"/>
  <c r="CV58" i="7"/>
  <c r="CQ58" i="7"/>
  <c r="CP58" i="7"/>
  <c r="CO58" i="7"/>
  <c r="CN58" i="7"/>
  <c r="CM58" i="7"/>
  <c r="CL58" i="7"/>
  <c r="CK58" i="7"/>
  <c r="CJ58" i="7"/>
  <c r="CI58" i="7"/>
  <c r="K58" i="7"/>
  <c r="J58" i="7"/>
  <c r="I58" i="7"/>
  <c r="G58" i="7"/>
  <c r="DD57" i="7"/>
  <c r="DB57" i="7"/>
  <c r="DA57" i="7"/>
  <c r="CQ57" i="7"/>
  <c r="CP57" i="7"/>
  <c r="CO57" i="7"/>
  <c r="CY57" i="7" s="1"/>
  <c r="CN57" i="7"/>
  <c r="CM57" i="7"/>
  <c r="CL57" i="7"/>
  <c r="CK57" i="7"/>
  <c r="CV57" i="7" s="1"/>
  <c r="CJ57" i="7"/>
  <c r="CI57" i="7"/>
  <c r="CU57" i="7" s="1"/>
  <c r="K57" i="7"/>
  <c r="J57" i="7"/>
  <c r="I57" i="7"/>
  <c r="G57" i="7"/>
  <c r="DD56" i="7"/>
  <c r="DC56" i="7"/>
  <c r="DB56" i="7"/>
  <c r="DA56" i="7"/>
  <c r="CY56" i="7"/>
  <c r="CV56" i="7"/>
  <c r="CQ56" i="7"/>
  <c r="CP56" i="7"/>
  <c r="CO56" i="7"/>
  <c r="CN56" i="7"/>
  <c r="CM56" i="7"/>
  <c r="CL56" i="7"/>
  <c r="CW56" i="7" s="1"/>
  <c r="CK56" i="7"/>
  <c r="CJ56" i="7"/>
  <c r="CI56" i="7"/>
  <c r="K56" i="7"/>
  <c r="J56" i="7"/>
  <c r="I56" i="7"/>
  <c r="G56" i="7"/>
  <c r="DD55" i="7"/>
  <c r="DB55" i="7"/>
  <c r="DA55" i="7"/>
  <c r="CZ55" i="7"/>
  <c r="CW55" i="7"/>
  <c r="CV55" i="7"/>
  <c r="CQ55" i="7"/>
  <c r="CP55" i="7"/>
  <c r="CO55" i="7"/>
  <c r="CY55" i="7" s="1"/>
  <c r="CN55" i="7"/>
  <c r="CM55" i="7"/>
  <c r="CL55" i="7"/>
  <c r="DC55" i="7" s="1"/>
  <c r="CK55" i="7"/>
  <c r="CJ55" i="7"/>
  <c r="CS55" i="7" s="1"/>
  <c r="CT55" i="7" s="1"/>
  <c r="CX55" i="7" s="1"/>
  <c r="CI55" i="7"/>
  <c r="CU55" i="7" s="1"/>
  <c r="K55" i="7"/>
  <c r="J55" i="7"/>
  <c r="I55" i="7"/>
  <c r="G55" i="7"/>
  <c r="DD54" i="7"/>
  <c r="DB54" i="7"/>
  <c r="DA54" i="7"/>
  <c r="CY54" i="7"/>
  <c r="CV54" i="7"/>
  <c r="CU54" i="7"/>
  <c r="CQ54" i="7"/>
  <c r="CP54" i="7"/>
  <c r="CO54" i="7"/>
  <c r="CN54" i="7"/>
  <c r="CM54" i="7"/>
  <c r="CL54" i="7"/>
  <c r="CW54" i="7" s="1"/>
  <c r="CK54" i="7"/>
  <c r="CJ54" i="7"/>
  <c r="CR54" i="7" s="1"/>
  <c r="CI54" i="7"/>
  <c r="K54" i="7"/>
  <c r="J54" i="7"/>
  <c r="I54" i="7"/>
  <c r="G54" i="7"/>
  <c r="DD53" i="7"/>
  <c r="DB53" i="7"/>
  <c r="DA53" i="7"/>
  <c r="CW53" i="7"/>
  <c r="CQ53" i="7"/>
  <c r="CP53" i="7"/>
  <c r="CO53" i="7"/>
  <c r="CY53" i="7" s="1"/>
  <c r="CN53" i="7"/>
  <c r="CM53" i="7"/>
  <c r="CL53" i="7"/>
  <c r="DC53" i="7" s="1"/>
  <c r="CK53" i="7"/>
  <c r="CV53" i="7" s="1"/>
  <c r="CJ53" i="7"/>
  <c r="CI53" i="7"/>
  <c r="K53" i="7"/>
  <c r="J53" i="7"/>
  <c r="I53" i="7"/>
  <c r="G53" i="7"/>
  <c r="DD52" i="7"/>
  <c r="DC52" i="7"/>
  <c r="DB52" i="7"/>
  <c r="DA52" i="7"/>
  <c r="CY52" i="7"/>
  <c r="CW52" i="7"/>
  <c r="CU52" i="7"/>
  <c r="CQ52" i="7"/>
  <c r="CP52" i="7"/>
  <c r="CO52" i="7"/>
  <c r="CN52" i="7"/>
  <c r="CM52" i="7"/>
  <c r="CL52" i="7"/>
  <c r="CK52" i="7"/>
  <c r="CV52" i="7" s="1"/>
  <c r="CJ52" i="7"/>
  <c r="CI52" i="7"/>
  <c r="K52" i="7"/>
  <c r="J52" i="7"/>
  <c r="I52" i="7"/>
  <c r="G52" i="7"/>
  <c r="DD51" i="7"/>
  <c r="DC51" i="7"/>
  <c r="DB51" i="7"/>
  <c r="DA51" i="7"/>
  <c r="CW51" i="7"/>
  <c r="CU51" i="7"/>
  <c r="CQ51" i="7"/>
  <c r="CP51" i="7"/>
  <c r="CO51" i="7"/>
  <c r="CY51" i="7" s="1"/>
  <c r="CN51" i="7"/>
  <c r="CM51" i="7"/>
  <c r="CL51" i="7"/>
  <c r="CK51" i="7"/>
  <c r="CS51" i="7" s="1"/>
  <c r="CJ51" i="7"/>
  <c r="CI51" i="7"/>
  <c r="K51" i="7"/>
  <c r="J51" i="7"/>
  <c r="I51" i="7"/>
  <c r="G51" i="7"/>
  <c r="DD50" i="7"/>
  <c r="DC50" i="7"/>
  <c r="DB50" i="7"/>
  <c r="DA50" i="7"/>
  <c r="CW50" i="7"/>
  <c r="CQ50" i="7"/>
  <c r="CP50" i="7"/>
  <c r="CO50" i="7"/>
  <c r="CY50" i="7" s="1"/>
  <c r="CN50" i="7"/>
  <c r="CM50" i="7"/>
  <c r="CL50" i="7"/>
  <c r="CK50" i="7"/>
  <c r="CV50" i="7" s="1"/>
  <c r="CJ50" i="7"/>
  <c r="CI50" i="7"/>
  <c r="K50" i="7"/>
  <c r="J50" i="7"/>
  <c r="I50" i="7"/>
  <c r="G50" i="7"/>
  <c r="DD49" i="7"/>
  <c r="DC49" i="7"/>
  <c r="DB49" i="7"/>
  <c r="DA49" i="7"/>
  <c r="CY49" i="7"/>
  <c r="CW49" i="7"/>
  <c r="CS49" i="7"/>
  <c r="CQ49" i="7"/>
  <c r="CP49" i="7"/>
  <c r="CO49" i="7"/>
  <c r="CN49" i="7"/>
  <c r="CM49" i="7"/>
  <c r="CL49" i="7"/>
  <c r="CK49" i="7"/>
  <c r="CV49" i="7" s="1"/>
  <c r="CJ49" i="7"/>
  <c r="CI49" i="7"/>
  <c r="K49" i="7"/>
  <c r="J49" i="7"/>
  <c r="I49" i="7"/>
  <c r="G49" i="7"/>
  <c r="DD48" i="7"/>
  <c r="DC48" i="7"/>
  <c r="DB48" i="7"/>
  <c r="DA48" i="7"/>
  <c r="CY48" i="7"/>
  <c r="CW48" i="7"/>
  <c r="CU48" i="7"/>
  <c r="CS48" i="7"/>
  <c r="CQ48" i="7"/>
  <c r="CP48" i="7"/>
  <c r="CO48" i="7"/>
  <c r="CN48" i="7"/>
  <c r="CM48" i="7"/>
  <c r="CL48" i="7"/>
  <c r="CK48" i="7"/>
  <c r="CV48" i="7" s="1"/>
  <c r="CJ48" i="7"/>
  <c r="CI48" i="7"/>
  <c r="K48" i="7"/>
  <c r="J48" i="7"/>
  <c r="I48" i="7"/>
  <c r="G48" i="7"/>
  <c r="DD47" i="7"/>
  <c r="DC47" i="7"/>
  <c r="DB47" i="7"/>
  <c r="DA47" i="7"/>
  <c r="CW47" i="7"/>
  <c r="CU47" i="7"/>
  <c r="CQ47" i="7"/>
  <c r="CP47" i="7"/>
  <c r="CO47" i="7"/>
  <c r="CY47" i="7" s="1"/>
  <c r="CN47" i="7"/>
  <c r="CM47" i="7"/>
  <c r="CL47" i="7"/>
  <c r="CK47" i="7"/>
  <c r="CS47" i="7" s="1"/>
  <c r="CJ47" i="7"/>
  <c r="CI47" i="7"/>
  <c r="K47" i="7"/>
  <c r="J47" i="7"/>
  <c r="I47" i="7"/>
  <c r="G47" i="7"/>
  <c r="DD46" i="7"/>
  <c r="DC46" i="7"/>
  <c r="DB46" i="7"/>
  <c r="DA46" i="7"/>
  <c r="CW46" i="7"/>
  <c r="CQ46" i="7"/>
  <c r="CP46" i="7"/>
  <c r="CO46" i="7"/>
  <c r="CY46" i="7" s="1"/>
  <c r="CN46" i="7"/>
  <c r="CM46" i="7"/>
  <c r="CL46" i="7"/>
  <c r="CK46" i="7"/>
  <c r="CV46" i="7" s="1"/>
  <c r="CJ46" i="7"/>
  <c r="CI46" i="7"/>
  <c r="K46" i="7"/>
  <c r="J46" i="7"/>
  <c r="I46" i="7"/>
  <c r="G46" i="7"/>
  <c r="DD45" i="7"/>
  <c r="DC45" i="7"/>
  <c r="DB45" i="7"/>
  <c r="DA45" i="7"/>
  <c r="CY45" i="7"/>
  <c r="CW45" i="7"/>
  <c r="CQ45" i="7"/>
  <c r="CP45" i="7"/>
  <c r="CO45" i="7"/>
  <c r="CN45" i="7"/>
  <c r="CM45" i="7"/>
  <c r="CL45" i="7"/>
  <c r="CK45" i="7"/>
  <c r="CV45" i="7" s="1"/>
  <c r="CJ45" i="7"/>
  <c r="CI45" i="7"/>
  <c r="K45" i="7"/>
  <c r="J45" i="7"/>
  <c r="I45" i="7"/>
  <c r="G45" i="7"/>
  <c r="DD44" i="7"/>
  <c r="DC44" i="7"/>
  <c r="DB44" i="7"/>
  <c r="DA44" i="7"/>
  <c r="CW44" i="7"/>
  <c r="CU44" i="7"/>
  <c r="CQ44" i="7"/>
  <c r="CP44" i="7"/>
  <c r="CO44" i="7"/>
  <c r="CY44" i="7" s="1"/>
  <c r="CN44" i="7"/>
  <c r="CM44" i="7"/>
  <c r="CL44" i="7"/>
  <c r="CK44" i="7"/>
  <c r="CV44" i="7" s="1"/>
  <c r="CJ44" i="7"/>
  <c r="CI44" i="7"/>
  <c r="CR44" i="7" s="1"/>
  <c r="K44" i="7"/>
  <c r="J44" i="7"/>
  <c r="I44" i="7"/>
  <c r="G44" i="7"/>
  <c r="DD43" i="7"/>
  <c r="DC43" i="7"/>
  <c r="DB43" i="7"/>
  <c r="DA43" i="7"/>
  <c r="CW43" i="7"/>
  <c r="CU43" i="7"/>
  <c r="CQ43" i="7"/>
  <c r="CP43" i="7"/>
  <c r="CO43" i="7"/>
  <c r="CY43" i="7" s="1"/>
  <c r="CN43" i="7"/>
  <c r="CM43" i="7"/>
  <c r="CL43" i="7"/>
  <c r="CK43" i="7"/>
  <c r="CV43" i="7" s="1"/>
  <c r="CJ43" i="7"/>
  <c r="CI43" i="7"/>
  <c r="CS43" i="7" s="1"/>
  <c r="K43" i="7"/>
  <c r="J43" i="7"/>
  <c r="I43" i="7"/>
  <c r="G43" i="7"/>
  <c r="DD42" i="7"/>
  <c r="DC42" i="7"/>
  <c r="DB42" i="7"/>
  <c r="DA42" i="7"/>
  <c r="CW42" i="7"/>
  <c r="CQ42" i="7"/>
  <c r="CP42" i="7"/>
  <c r="CO42" i="7"/>
  <c r="CY42" i="7" s="1"/>
  <c r="CN42" i="7"/>
  <c r="CM42" i="7"/>
  <c r="CL42" i="7"/>
  <c r="CK42" i="7"/>
  <c r="CV42" i="7" s="1"/>
  <c r="CJ42" i="7"/>
  <c r="CI42" i="7"/>
  <c r="K42" i="7"/>
  <c r="J42" i="7"/>
  <c r="I42" i="7"/>
  <c r="G42" i="7"/>
  <c r="DD41" i="7"/>
  <c r="DC41" i="7"/>
  <c r="DB41" i="7"/>
  <c r="DA41" i="7"/>
  <c r="CY41" i="7"/>
  <c r="CW41" i="7"/>
  <c r="CS41" i="7"/>
  <c r="CQ41" i="7"/>
  <c r="CP41" i="7"/>
  <c r="CO41" i="7"/>
  <c r="CN41" i="7"/>
  <c r="CM41" i="7"/>
  <c r="CL41" i="7"/>
  <c r="CK41" i="7"/>
  <c r="CV41" i="7" s="1"/>
  <c r="CJ41" i="7"/>
  <c r="CI41" i="7"/>
  <c r="K41" i="7"/>
  <c r="J41" i="7"/>
  <c r="I41" i="7"/>
  <c r="G41" i="7"/>
  <c r="DD40" i="7"/>
  <c r="DC40" i="7"/>
  <c r="DB40" i="7"/>
  <c r="DA40" i="7"/>
  <c r="CW40" i="7"/>
  <c r="CU40" i="7"/>
  <c r="CQ40" i="7"/>
  <c r="CP40" i="7"/>
  <c r="CO40" i="7"/>
  <c r="CY40" i="7" s="1"/>
  <c r="CN40" i="7"/>
  <c r="CM40" i="7"/>
  <c r="CL40" i="7"/>
  <c r="CK40" i="7"/>
  <c r="CV40" i="7" s="1"/>
  <c r="CJ40" i="7"/>
  <c r="CI40" i="7"/>
  <c r="K40" i="7"/>
  <c r="J40" i="7"/>
  <c r="I40" i="7"/>
  <c r="G40" i="7"/>
  <c r="DD39" i="7"/>
  <c r="DC39" i="7"/>
  <c r="DB39" i="7"/>
  <c r="DA39" i="7"/>
  <c r="CW39" i="7"/>
  <c r="CU39" i="7"/>
  <c r="CQ39" i="7"/>
  <c r="CP39" i="7"/>
  <c r="CO39" i="7"/>
  <c r="CY39" i="7" s="1"/>
  <c r="CN39" i="7"/>
  <c r="CM39" i="7"/>
  <c r="CL39" i="7"/>
  <c r="CK39" i="7"/>
  <c r="CV39" i="7" s="1"/>
  <c r="CJ39" i="7"/>
  <c r="CI39" i="7"/>
  <c r="CS39" i="7" s="1"/>
  <c r="K39" i="7"/>
  <c r="J39" i="7"/>
  <c r="I39" i="7"/>
  <c r="G39" i="7"/>
  <c r="DD38" i="7"/>
  <c r="DC38" i="7"/>
  <c r="DB38" i="7"/>
  <c r="DA38" i="7"/>
  <c r="CY38" i="7"/>
  <c r="CW38" i="7"/>
  <c r="CQ38" i="7"/>
  <c r="CP38" i="7"/>
  <c r="CO38" i="7"/>
  <c r="CN38" i="7"/>
  <c r="CM38" i="7"/>
  <c r="CL38" i="7"/>
  <c r="CK38" i="7"/>
  <c r="CV38" i="7" s="1"/>
  <c r="CJ38" i="7"/>
  <c r="CI38" i="7"/>
  <c r="K38" i="7"/>
  <c r="J38" i="7"/>
  <c r="I38" i="7"/>
  <c r="G38" i="7"/>
  <c r="DD37" i="7"/>
  <c r="DC37" i="7"/>
  <c r="DB37" i="7"/>
  <c r="DA37" i="7"/>
  <c r="CY37" i="7"/>
  <c r="CW37" i="7"/>
  <c r="CQ37" i="7"/>
  <c r="CP37" i="7"/>
  <c r="CO37" i="7"/>
  <c r="CN37" i="7"/>
  <c r="CM37" i="7"/>
  <c r="CL37" i="7"/>
  <c r="CK37" i="7"/>
  <c r="CV37" i="7" s="1"/>
  <c r="CJ37" i="7"/>
  <c r="CI37" i="7"/>
  <c r="CS37" i="7" s="1"/>
  <c r="K37" i="7"/>
  <c r="J37" i="7"/>
  <c r="I37" i="7"/>
  <c r="G37" i="7"/>
  <c r="DD36" i="7"/>
  <c r="DC36" i="7"/>
  <c r="DB36" i="7"/>
  <c r="DA36" i="7"/>
  <c r="CW36" i="7"/>
  <c r="CU36" i="7"/>
  <c r="CQ36" i="7"/>
  <c r="CP36" i="7"/>
  <c r="CO36" i="7"/>
  <c r="CY36" i="7" s="1"/>
  <c r="CN36" i="7"/>
  <c r="CM36" i="7"/>
  <c r="CL36" i="7"/>
  <c r="CK36" i="7"/>
  <c r="CV36" i="7" s="1"/>
  <c r="CJ36" i="7"/>
  <c r="CI36" i="7"/>
  <c r="K36" i="7"/>
  <c r="J36" i="7"/>
  <c r="I36" i="7"/>
  <c r="G36" i="7"/>
  <c r="DD35" i="7"/>
  <c r="DC35" i="7"/>
  <c r="DB35" i="7"/>
  <c r="DA35" i="7"/>
  <c r="CW35" i="7"/>
  <c r="CU35" i="7"/>
  <c r="CQ35" i="7"/>
  <c r="CP35" i="7"/>
  <c r="CO35" i="7"/>
  <c r="CY35" i="7" s="1"/>
  <c r="CN35" i="7"/>
  <c r="CM35" i="7"/>
  <c r="CL35" i="7"/>
  <c r="CK35" i="7"/>
  <c r="CV35" i="7" s="1"/>
  <c r="CJ35" i="7"/>
  <c r="CI35" i="7"/>
  <c r="CS35" i="7" s="1"/>
  <c r="K35" i="7"/>
  <c r="J35" i="7"/>
  <c r="I35" i="7"/>
  <c r="G35" i="7"/>
  <c r="DD34" i="7"/>
  <c r="DC34" i="7"/>
  <c r="DB34" i="7"/>
  <c r="DA34" i="7"/>
  <c r="CY34" i="7"/>
  <c r="CW34" i="7"/>
  <c r="CQ34" i="7"/>
  <c r="CP34" i="7"/>
  <c r="CO34" i="7"/>
  <c r="CN34" i="7"/>
  <c r="CM34" i="7"/>
  <c r="CL34" i="7"/>
  <c r="CK34" i="7"/>
  <c r="CV34" i="7" s="1"/>
  <c r="CJ34" i="7"/>
  <c r="CI34" i="7"/>
  <c r="K34" i="7"/>
  <c r="J34" i="7"/>
  <c r="I34" i="7"/>
  <c r="G34" i="7"/>
  <c r="DD33" i="7"/>
  <c r="DC33" i="7"/>
  <c r="DB33" i="7"/>
  <c r="DA33" i="7"/>
  <c r="CY33" i="7"/>
  <c r="CW33" i="7"/>
  <c r="CQ33" i="7"/>
  <c r="CP33" i="7"/>
  <c r="CO33" i="7"/>
  <c r="CN33" i="7"/>
  <c r="CM33" i="7"/>
  <c r="CL33" i="7"/>
  <c r="CK33" i="7"/>
  <c r="CV33" i="7" s="1"/>
  <c r="CJ33" i="7"/>
  <c r="CI33" i="7"/>
  <c r="K33" i="7"/>
  <c r="J33" i="7"/>
  <c r="I33" i="7"/>
  <c r="G33" i="7"/>
  <c r="DD32" i="7"/>
  <c r="DC32" i="7"/>
  <c r="DB32" i="7"/>
  <c r="DA32" i="7"/>
  <c r="CW32" i="7"/>
  <c r="CU32" i="7"/>
  <c r="CS32" i="7"/>
  <c r="CQ32" i="7"/>
  <c r="CP32" i="7"/>
  <c r="CO32" i="7"/>
  <c r="CY32" i="7" s="1"/>
  <c r="CN32" i="7"/>
  <c r="CM32" i="7"/>
  <c r="CL32" i="7"/>
  <c r="CK32" i="7"/>
  <c r="CV32" i="7" s="1"/>
  <c r="CJ32" i="7"/>
  <c r="CI32" i="7"/>
  <c r="K32" i="7"/>
  <c r="J32" i="7"/>
  <c r="I32" i="7"/>
  <c r="G32" i="7"/>
  <c r="DD31" i="7"/>
  <c r="DC31" i="7"/>
  <c r="DB31" i="7"/>
  <c r="DA31" i="7"/>
  <c r="CW31" i="7"/>
  <c r="CU31" i="7"/>
  <c r="CQ31" i="7"/>
  <c r="CP31" i="7"/>
  <c r="CO31" i="7"/>
  <c r="CY31" i="7" s="1"/>
  <c r="CN31" i="7"/>
  <c r="CM31" i="7"/>
  <c r="CL31" i="7"/>
  <c r="CK31" i="7"/>
  <c r="CV31" i="7" s="1"/>
  <c r="CJ31" i="7"/>
  <c r="CI31" i="7"/>
  <c r="CS31" i="7" s="1"/>
  <c r="K31" i="7"/>
  <c r="J31" i="7"/>
  <c r="I31" i="7"/>
  <c r="G31" i="7"/>
  <c r="DD30" i="7"/>
  <c r="DC30" i="7"/>
  <c r="DB30" i="7"/>
  <c r="DA30" i="7"/>
  <c r="CW30" i="7"/>
  <c r="CQ30" i="7"/>
  <c r="CP30" i="7"/>
  <c r="CO30" i="7"/>
  <c r="CY30" i="7" s="1"/>
  <c r="CN30" i="7"/>
  <c r="CM30" i="7"/>
  <c r="CL30" i="7"/>
  <c r="CK30" i="7"/>
  <c r="CV30" i="7" s="1"/>
  <c r="CJ30" i="7"/>
  <c r="CI30" i="7"/>
  <c r="K30" i="7"/>
  <c r="J30" i="7"/>
  <c r="I30" i="7"/>
  <c r="G30" i="7"/>
  <c r="DD29" i="7"/>
  <c r="DC29" i="7"/>
  <c r="DB29" i="7"/>
  <c r="DA29" i="7"/>
  <c r="CY29" i="7"/>
  <c r="CW29" i="7"/>
  <c r="CQ29" i="7"/>
  <c r="CP29" i="7"/>
  <c r="CO29" i="7"/>
  <c r="CN29" i="7"/>
  <c r="CM29" i="7"/>
  <c r="CL29" i="7"/>
  <c r="CK29" i="7"/>
  <c r="CV29" i="7" s="1"/>
  <c r="CJ29" i="7"/>
  <c r="CI29" i="7"/>
  <c r="K29" i="7"/>
  <c r="J29" i="7"/>
  <c r="I29" i="7"/>
  <c r="G29" i="7"/>
  <c r="DD28" i="7"/>
  <c r="DC28" i="7"/>
  <c r="DB28" i="7"/>
  <c r="DA28" i="7"/>
  <c r="CW28" i="7"/>
  <c r="CU28" i="7"/>
  <c r="CQ28" i="7"/>
  <c r="CP28" i="7"/>
  <c r="CO28" i="7"/>
  <c r="CY28" i="7" s="1"/>
  <c r="CN28" i="7"/>
  <c r="CM28" i="7"/>
  <c r="CL28" i="7"/>
  <c r="CK28" i="7"/>
  <c r="CV28" i="7" s="1"/>
  <c r="CJ28" i="7"/>
  <c r="CI28" i="7"/>
  <c r="CR28" i="7" s="1"/>
  <c r="K28" i="7"/>
  <c r="J28" i="7"/>
  <c r="I28" i="7"/>
  <c r="G28" i="7"/>
  <c r="DD27" i="7"/>
  <c r="DC27" i="7"/>
  <c r="DB27" i="7"/>
  <c r="DA27" i="7"/>
  <c r="CW27" i="7"/>
  <c r="CU27" i="7"/>
  <c r="CQ27" i="7"/>
  <c r="CP27" i="7"/>
  <c r="CO27" i="7"/>
  <c r="CY27" i="7" s="1"/>
  <c r="CN27" i="7"/>
  <c r="CM27" i="7"/>
  <c r="CL27" i="7"/>
  <c r="CK27" i="7"/>
  <c r="CV27" i="7" s="1"/>
  <c r="CJ27" i="7"/>
  <c r="CI27" i="7"/>
  <c r="CS27" i="7" s="1"/>
  <c r="K27" i="7"/>
  <c r="J27" i="7"/>
  <c r="I27" i="7"/>
  <c r="G27" i="7"/>
  <c r="DD26" i="7"/>
  <c r="DC26" i="7"/>
  <c r="DB26" i="7"/>
  <c r="DA26" i="7"/>
  <c r="CW26" i="7"/>
  <c r="CQ26" i="7"/>
  <c r="CP26" i="7"/>
  <c r="CO26" i="7"/>
  <c r="CY26" i="7" s="1"/>
  <c r="CN26" i="7"/>
  <c r="CM26" i="7"/>
  <c r="CL26" i="7"/>
  <c r="CK26" i="7"/>
  <c r="CV26" i="7" s="1"/>
  <c r="CJ26" i="7"/>
  <c r="CI26" i="7"/>
  <c r="K26" i="7"/>
  <c r="J26" i="7"/>
  <c r="I26" i="7"/>
  <c r="G26" i="7"/>
  <c r="DD25" i="7"/>
  <c r="DC25" i="7"/>
  <c r="DB25" i="7"/>
  <c r="DA25" i="7"/>
  <c r="CY25" i="7"/>
  <c r="CW25" i="7"/>
  <c r="CS25" i="7"/>
  <c r="CQ25" i="7"/>
  <c r="CP25" i="7"/>
  <c r="CO25" i="7"/>
  <c r="CN25" i="7"/>
  <c r="CM25" i="7"/>
  <c r="CL25" i="7"/>
  <c r="CK25" i="7"/>
  <c r="CV25" i="7" s="1"/>
  <c r="CJ25" i="7"/>
  <c r="CI25" i="7"/>
  <c r="K25" i="7"/>
  <c r="J25" i="7"/>
  <c r="I25" i="7"/>
  <c r="G25" i="7"/>
  <c r="DD24" i="7"/>
  <c r="DC24" i="7"/>
  <c r="DB24" i="7"/>
  <c r="DA24" i="7"/>
  <c r="CW24" i="7"/>
  <c r="CU24" i="7"/>
  <c r="CQ24" i="7"/>
  <c r="CP24" i="7"/>
  <c r="CO24" i="7"/>
  <c r="CY24" i="7" s="1"/>
  <c r="CN24" i="7"/>
  <c r="CM24" i="7"/>
  <c r="CL24" i="7"/>
  <c r="CK24" i="7"/>
  <c r="CV24" i="7" s="1"/>
  <c r="CJ24" i="7"/>
  <c r="CI24" i="7"/>
  <c r="K24" i="7"/>
  <c r="J24" i="7"/>
  <c r="I24" i="7"/>
  <c r="G24" i="7"/>
  <c r="DD23" i="7"/>
  <c r="DC23" i="7"/>
  <c r="DB23" i="7"/>
  <c r="DA23" i="7"/>
  <c r="CW23" i="7"/>
  <c r="CU23" i="7"/>
  <c r="CQ23" i="7"/>
  <c r="CP23" i="7"/>
  <c r="CO23" i="7"/>
  <c r="CY23" i="7" s="1"/>
  <c r="CN23" i="7"/>
  <c r="CM23" i="7"/>
  <c r="CL23" i="7"/>
  <c r="CK23" i="7"/>
  <c r="CV23" i="7" s="1"/>
  <c r="CJ23" i="7"/>
  <c r="CI23" i="7"/>
  <c r="CS23" i="7" s="1"/>
  <c r="K23" i="7"/>
  <c r="J23" i="7"/>
  <c r="I23" i="7"/>
  <c r="G23" i="7"/>
  <c r="DD22" i="7"/>
  <c r="DC22" i="7"/>
  <c r="DB22" i="7"/>
  <c r="DA22" i="7"/>
  <c r="CY22" i="7"/>
  <c r="CW22" i="7"/>
  <c r="CQ22" i="7"/>
  <c r="CP22" i="7"/>
  <c r="CO22" i="7"/>
  <c r="CN22" i="7"/>
  <c r="CM22" i="7"/>
  <c r="CL22" i="7"/>
  <c r="CK22" i="7"/>
  <c r="CV22" i="7" s="1"/>
  <c r="CJ22" i="7"/>
  <c r="CI22" i="7"/>
  <c r="K22" i="7"/>
  <c r="J22" i="7"/>
  <c r="I22" i="7"/>
  <c r="G22" i="7"/>
  <c r="DD21" i="7"/>
  <c r="DC21" i="7"/>
  <c r="DB21" i="7"/>
  <c r="DA21" i="7"/>
  <c r="CY21" i="7"/>
  <c r="CW21" i="7"/>
  <c r="CQ21" i="7"/>
  <c r="CP21" i="7"/>
  <c r="CO21" i="7"/>
  <c r="CN21" i="7"/>
  <c r="CM21" i="7"/>
  <c r="CL21" i="7"/>
  <c r="CK21" i="7"/>
  <c r="CV21" i="7" s="1"/>
  <c r="CJ21" i="7"/>
  <c r="CI21" i="7"/>
  <c r="CS21" i="7" s="1"/>
  <c r="K21" i="7"/>
  <c r="J21" i="7"/>
  <c r="I21" i="7"/>
  <c r="G21" i="7"/>
  <c r="DD20" i="7"/>
  <c r="DC20" i="7"/>
  <c r="DB20" i="7"/>
  <c r="DA20" i="7"/>
  <c r="CW20" i="7"/>
  <c r="CU20" i="7"/>
  <c r="CQ20" i="7"/>
  <c r="CP20" i="7"/>
  <c r="CO20" i="7"/>
  <c r="CY20" i="7" s="1"/>
  <c r="CN20" i="7"/>
  <c r="CM20" i="7"/>
  <c r="CL20" i="7"/>
  <c r="CK20" i="7"/>
  <c r="CV20" i="7" s="1"/>
  <c r="CJ20" i="7"/>
  <c r="CI20" i="7"/>
  <c r="K20" i="7"/>
  <c r="J20" i="7"/>
  <c r="I20" i="7"/>
  <c r="G20" i="7"/>
  <c r="DD19" i="7"/>
  <c r="DC19" i="7"/>
  <c r="DB19" i="7"/>
  <c r="DA19" i="7"/>
  <c r="CW19" i="7"/>
  <c r="CU19" i="7"/>
  <c r="CQ19" i="7"/>
  <c r="CP19" i="7"/>
  <c r="CO19" i="7"/>
  <c r="CY19" i="7" s="1"/>
  <c r="CN19" i="7"/>
  <c r="CM19" i="7"/>
  <c r="CL19" i="7"/>
  <c r="CK19" i="7"/>
  <c r="CV19" i="7" s="1"/>
  <c r="CJ19" i="7"/>
  <c r="CI19" i="7"/>
  <c r="CS19" i="7" s="1"/>
  <c r="K19" i="7"/>
  <c r="J19" i="7"/>
  <c r="I19" i="7"/>
  <c r="G19" i="7"/>
  <c r="DD18" i="7"/>
  <c r="DC18" i="7"/>
  <c r="DB18" i="7"/>
  <c r="DA18" i="7"/>
  <c r="CY18" i="7"/>
  <c r="CW18" i="7"/>
  <c r="CQ18" i="7"/>
  <c r="CP18" i="7"/>
  <c r="CO18" i="7"/>
  <c r="CN18" i="7"/>
  <c r="CM18" i="7"/>
  <c r="CL18" i="7"/>
  <c r="CK18" i="7"/>
  <c r="CV18" i="7" s="1"/>
  <c r="CJ18" i="7"/>
  <c r="CI18" i="7"/>
  <c r="K18" i="7"/>
  <c r="J18" i="7"/>
  <c r="I18" i="7"/>
  <c r="G18" i="7"/>
  <c r="DD17" i="7"/>
  <c r="DC17" i="7"/>
  <c r="DB17" i="7"/>
  <c r="DA17" i="7"/>
  <c r="CY17" i="7"/>
  <c r="CW17" i="7"/>
  <c r="CU17" i="7"/>
  <c r="CS17" i="7"/>
  <c r="CQ17" i="7"/>
  <c r="CP17" i="7"/>
  <c r="CO17" i="7"/>
  <c r="CN17" i="7"/>
  <c r="CM17" i="7"/>
  <c r="CL17" i="7"/>
  <c r="CK17" i="7"/>
  <c r="CV17" i="7" s="1"/>
  <c r="CJ17" i="7"/>
  <c r="CI17" i="7"/>
  <c r="K17" i="7"/>
  <c r="J17" i="7"/>
  <c r="I17" i="7"/>
  <c r="G17" i="7"/>
  <c r="DD16" i="7"/>
  <c r="DC16" i="7"/>
  <c r="DB16" i="7"/>
  <c r="DA16" i="7"/>
  <c r="CW16" i="7"/>
  <c r="CU16" i="7"/>
  <c r="CQ16" i="7"/>
  <c r="CP16" i="7"/>
  <c r="CO16" i="7"/>
  <c r="CY16" i="7" s="1"/>
  <c r="CN16" i="7"/>
  <c r="CM16" i="7"/>
  <c r="CL16" i="7"/>
  <c r="CK16" i="7"/>
  <c r="CV16" i="7" s="1"/>
  <c r="CJ16" i="7"/>
  <c r="CI16" i="7"/>
  <c r="K16" i="7"/>
  <c r="J16" i="7"/>
  <c r="I16" i="7"/>
  <c r="G16" i="7"/>
  <c r="DD15" i="7"/>
  <c r="DC15" i="7"/>
  <c r="DB15" i="7"/>
  <c r="DA15" i="7"/>
  <c r="CW15" i="7"/>
  <c r="CU15" i="7"/>
  <c r="CQ15" i="7"/>
  <c r="CP15" i="7"/>
  <c r="CO15" i="7"/>
  <c r="CY15" i="7" s="1"/>
  <c r="CN15" i="7"/>
  <c r="CM15" i="7"/>
  <c r="CL15" i="7"/>
  <c r="CK15" i="7"/>
  <c r="CV15" i="7" s="1"/>
  <c r="CJ15" i="7"/>
  <c r="CI15" i="7"/>
  <c r="K15" i="7"/>
  <c r="J15" i="7"/>
  <c r="I15" i="7"/>
  <c r="G15" i="7"/>
  <c r="DD14" i="7"/>
  <c r="DC14" i="7"/>
  <c r="DB14" i="7"/>
  <c r="DA14" i="7"/>
  <c r="CY14" i="7"/>
  <c r="CW14" i="7"/>
  <c r="CQ14" i="7"/>
  <c r="CP14" i="7"/>
  <c r="CO14" i="7"/>
  <c r="CN14" i="7"/>
  <c r="CM14" i="7"/>
  <c r="CL14" i="7"/>
  <c r="CK14" i="7"/>
  <c r="CV14" i="7" s="1"/>
  <c r="CJ14" i="7"/>
  <c r="CI14" i="7"/>
  <c r="K14" i="7"/>
  <c r="J14" i="7"/>
  <c r="I14" i="7"/>
  <c r="G14" i="7"/>
  <c r="DD13" i="7"/>
  <c r="DC13" i="7"/>
  <c r="DB13" i="7"/>
  <c r="DA13" i="7"/>
  <c r="CY13" i="7"/>
  <c r="CW13" i="7"/>
  <c r="CQ13" i="7"/>
  <c r="CP13" i="7"/>
  <c r="CO13" i="7"/>
  <c r="CN13" i="7"/>
  <c r="CM13" i="7"/>
  <c r="CL13" i="7"/>
  <c r="CK13" i="7"/>
  <c r="CV13" i="7" s="1"/>
  <c r="CJ13" i="7"/>
  <c r="CI13" i="7"/>
  <c r="CR13" i="7" s="1"/>
  <c r="K13" i="7"/>
  <c r="J13" i="7"/>
  <c r="I13" i="7"/>
  <c r="G13" i="7"/>
  <c r="DD12" i="7"/>
  <c r="DC12" i="7"/>
  <c r="DB12" i="7"/>
  <c r="DA12" i="7"/>
  <c r="CY12" i="7"/>
  <c r="CW12" i="7"/>
  <c r="CS12" i="7"/>
  <c r="CQ12" i="7"/>
  <c r="CP12" i="7"/>
  <c r="CO12" i="7"/>
  <c r="CN12" i="7"/>
  <c r="CM12" i="7"/>
  <c r="CL12" i="7"/>
  <c r="CK12" i="7"/>
  <c r="CV12" i="7" s="1"/>
  <c r="CJ12" i="7"/>
  <c r="CI12" i="7"/>
  <c r="K12" i="7"/>
  <c r="J12" i="7"/>
  <c r="I12" i="7"/>
  <c r="G12" i="7"/>
  <c r="DD11" i="7"/>
  <c r="DB11" i="7"/>
  <c r="DA11" i="7"/>
  <c r="CU11" i="7"/>
  <c r="CQ11" i="7"/>
  <c r="CP11" i="7"/>
  <c r="CO11" i="7"/>
  <c r="CY11" i="7" s="1"/>
  <c r="CN11" i="7"/>
  <c r="CM11" i="7"/>
  <c r="CL11" i="7"/>
  <c r="DC11" i="7" s="1"/>
  <c r="CK11" i="7"/>
  <c r="CV11" i="7" s="1"/>
  <c r="CJ11" i="7"/>
  <c r="CI11" i="7"/>
  <c r="K11" i="7"/>
  <c r="J11" i="7"/>
  <c r="I11" i="7"/>
  <c r="G11" i="7"/>
  <c r="DD10" i="7"/>
  <c r="DC10" i="7"/>
  <c r="DB10" i="7"/>
  <c r="DA10" i="7"/>
  <c r="CY10" i="7"/>
  <c r="CW10" i="7"/>
  <c r="CV10" i="7"/>
  <c r="CQ10" i="7"/>
  <c r="CP10" i="7"/>
  <c r="CO10" i="7"/>
  <c r="CN10" i="7"/>
  <c r="CM10" i="7"/>
  <c r="CL10" i="7"/>
  <c r="CK10" i="7"/>
  <c r="CJ10" i="7"/>
  <c r="CI10" i="7"/>
  <c r="CR10" i="7" s="1"/>
  <c r="K10" i="7"/>
  <c r="J10" i="7"/>
  <c r="I10" i="7"/>
  <c r="G10" i="7"/>
  <c r="DD9" i="7"/>
  <c r="DC9" i="7"/>
  <c r="DB9" i="7"/>
  <c r="DA9" i="7"/>
  <c r="CW9" i="7"/>
  <c r="CU9" i="7"/>
  <c r="CQ9" i="7"/>
  <c r="CP9" i="7"/>
  <c r="CO9" i="7"/>
  <c r="CY9" i="7" s="1"/>
  <c r="CN9" i="7"/>
  <c r="CM9" i="7"/>
  <c r="CL9" i="7"/>
  <c r="CK9" i="7"/>
  <c r="CV9" i="7" s="1"/>
  <c r="CJ9" i="7"/>
  <c r="CI9" i="7"/>
  <c r="K9" i="7"/>
  <c r="J9" i="7"/>
  <c r="I9" i="7"/>
  <c r="G9" i="7"/>
  <c r="DD8" i="7"/>
  <c r="DC8" i="7"/>
  <c r="DB8" i="7"/>
  <c r="DA8" i="7"/>
  <c r="CY8" i="7"/>
  <c r="CW8" i="7"/>
  <c r="CU8" i="7"/>
  <c r="CQ8" i="7"/>
  <c r="CP8" i="7"/>
  <c r="CO8" i="7"/>
  <c r="CN8" i="7"/>
  <c r="CM8" i="7"/>
  <c r="CL8" i="7"/>
  <c r="CK8" i="7"/>
  <c r="CV8" i="7" s="1"/>
  <c r="CJ8" i="7"/>
  <c r="CR8" i="7" s="1"/>
  <c r="CI8" i="7"/>
  <c r="K8" i="7"/>
  <c r="J8" i="7"/>
  <c r="I8" i="7"/>
  <c r="G8" i="7"/>
  <c r="DD7" i="7"/>
  <c r="DC7" i="7"/>
  <c r="DB7" i="7"/>
  <c r="DA7" i="7"/>
  <c r="CW7" i="7"/>
  <c r="CU7" i="7"/>
  <c r="CQ7" i="7"/>
  <c r="CP7" i="7"/>
  <c r="CO7" i="7"/>
  <c r="CY7" i="7" s="1"/>
  <c r="CN7" i="7"/>
  <c r="CM7" i="7"/>
  <c r="CL7" i="7"/>
  <c r="CK7" i="7"/>
  <c r="CV7" i="7" s="1"/>
  <c r="CJ7" i="7"/>
  <c r="CS7" i="7" s="1"/>
  <c r="CI7" i="7"/>
  <c r="K7" i="7"/>
  <c r="J7" i="7"/>
  <c r="I7" i="7"/>
  <c r="G7" i="7"/>
  <c r="DD6" i="7"/>
  <c r="DC6" i="7"/>
  <c r="DB6" i="7"/>
  <c r="DA6" i="7"/>
  <c r="CY6" i="7"/>
  <c r="CW6" i="7"/>
  <c r="CV6" i="7"/>
  <c r="CQ6" i="7"/>
  <c r="CP6" i="7"/>
  <c r="CO6" i="7"/>
  <c r="CN6" i="7"/>
  <c r="CM6" i="7"/>
  <c r="CL6" i="7"/>
  <c r="CK6" i="7"/>
  <c r="CJ6" i="7"/>
  <c r="CI6" i="7"/>
  <c r="CU6" i="7" s="1"/>
  <c r="K6" i="7"/>
  <c r="J6" i="7"/>
  <c r="I6" i="7"/>
  <c r="G6" i="7"/>
  <c r="DD5" i="7"/>
  <c r="DC5" i="7"/>
  <c r="DB5" i="7"/>
  <c r="DA5" i="7"/>
  <c r="CW5" i="7"/>
  <c r="CQ5" i="7"/>
  <c r="CP5" i="7"/>
  <c r="CO5" i="7"/>
  <c r="CY5" i="7" s="1"/>
  <c r="CN5" i="7"/>
  <c r="CM5" i="7"/>
  <c r="CL5" i="7"/>
  <c r="CK5" i="7"/>
  <c r="CV5" i="7" s="1"/>
  <c r="CJ5" i="7"/>
  <c r="CS5" i="7" s="1"/>
  <c r="CI5" i="7"/>
  <c r="CU5" i="7" s="1"/>
  <c r="K5" i="7"/>
  <c r="J5" i="7"/>
  <c r="I5" i="7"/>
  <c r="G5" i="7"/>
  <c r="DD4" i="7"/>
  <c r="DB4" i="7"/>
  <c r="DA4" i="7"/>
  <c r="CY4" i="7"/>
  <c r="CU4" i="7"/>
  <c r="CQ4" i="7"/>
  <c r="CP4" i="7"/>
  <c r="CO4" i="7"/>
  <c r="CN4" i="7"/>
  <c r="CM4" i="7"/>
  <c r="CL4" i="7"/>
  <c r="CW4" i="7" s="1"/>
  <c r="CK4" i="7"/>
  <c r="CV4" i="7" s="1"/>
  <c r="CJ4" i="7"/>
  <c r="CI4" i="7"/>
  <c r="CS4" i="7" s="1"/>
  <c r="K4" i="7"/>
  <c r="J4" i="7"/>
  <c r="I4" i="7"/>
  <c r="G4" i="7"/>
  <c r="DD3" i="7"/>
  <c r="DC3" i="7"/>
  <c r="DB3" i="7"/>
  <c r="DB119" i="7" s="1"/>
  <c r="DA3" i="7"/>
  <c r="CW3" i="7"/>
  <c r="CV3" i="7"/>
  <c r="CU3" i="7"/>
  <c r="CQ3" i="7"/>
  <c r="CP3" i="7"/>
  <c r="CO3" i="7"/>
  <c r="CY3" i="7" s="1"/>
  <c r="CN3" i="7"/>
  <c r="CN119" i="7" s="1"/>
  <c r="CM3" i="7"/>
  <c r="CL3" i="7"/>
  <c r="CK3" i="7"/>
  <c r="CJ3" i="7"/>
  <c r="CI3" i="7"/>
  <c r="K3" i="7"/>
  <c r="J3" i="7"/>
  <c r="I3" i="7"/>
  <c r="G3" i="7"/>
  <c r="T94" i="9" l="1"/>
  <c r="V94" i="9"/>
  <c r="I118" i="9"/>
  <c r="S118" i="9"/>
  <c r="K118" i="9"/>
  <c r="G118" i="9"/>
  <c r="CH88" i="8"/>
  <c r="CH119" i="8" s="1"/>
  <c r="CH104" i="8"/>
  <c r="CI8" i="8"/>
  <c r="CU8" i="8" s="1"/>
  <c r="CI24" i="8"/>
  <c r="CU24" i="8" s="1"/>
  <c r="CI32" i="8"/>
  <c r="CU32" i="8" s="1"/>
  <c r="CI56" i="8"/>
  <c r="CU56" i="8" s="1"/>
  <c r="CI64" i="8"/>
  <c r="CI72" i="8"/>
  <c r="CU72" i="8" s="1"/>
  <c r="CI112" i="8"/>
  <c r="CU112" i="8" s="1"/>
  <c r="DD5" i="8"/>
  <c r="N119" i="8"/>
  <c r="DA55" i="8"/>
  <c r="DA80" i="8"/>
  <c r="CK104" i="8"/>
  <c r="CV104" i="8" s="1"/>
  <c r="BG119" i="8"/>
  <c r="CN3" i="8"/>
  <c r="DD21" i="8"/>
  <c r="CM37" i="8"/>
  <c r="CI35" i="8"/>
  <c r="CU35" i="8" s="1"/>
  <c r="DD51" i="8"/>
  <c r="DD59" i="8"/>
  <c r="CI75" i="8"/>
  <c r="CU75" i="8" s="1"/>
  <c r="CI13" i="8"/>
  <c r="CU13" i="8" s="1"/>
  <c r="DD27" i="8"/>
  <c r="DA35" i="8"/>
  <c r="CI53" i="8"/>
  <c r="CU53" i="8" s="1"/>
  <c r="DD67" i="8"/>
  <c r="DA75" i="8"/>
  <c r="CI83" i="8"/>
  <c r="CU83" i="8" s="1"/>
  <c r="CI91" i="8"/>
  <c r="CU91" i="8" s="1"/>
  <c r="CI107" i="8"/>
  <c r="CU107" i="8" s="1"/>
  <c r="CI115" i="8"/>
  <c r="CU115" i="8" s="1"/>
  <c r="CI25" i="8"/>
  <c r="CU25" i="8" s="1"/>
  <c r="CI57" i="8"/>
  <c r="CU57" i="8" s="1"/>
  <c r="CI65" i="8"/>
  <c r="CI73" i="8"/>
  <c r="CI113" i="8"/>
  <c r="CI21" i="8"/>
  <c r="CU21" i="8" s="1"/>
  <c r="DD45" i="8"/>
  <c r="DA53" i="8"/>
  <c r="DA61" i="8"/>
  <c r="DA77" i="8"/>
  <c r="CI85" i="8"/>
  <c r="CI109" i="8"/>
  <c r="CS109" i="8" s="1"/>
  <c r="CZ109" i="8" s="1"/>
  <c r="DA117" i="8"/>
  <c r="CI5" i="8"/>
  <c r="CU5" i="8" s="1"/>
  <c r="DA11" i="8"/>
  <c r="DA13" i="8"/>
  <c r="CI69" i="8"/>
  <c r="CI99" i="8"/>
  <c r="CU99" i="8" s="1"/>
  <c r="CI7" i="8"/>
  <c r="CR7" i="8" s="1"/>
  <c r="CI31" i="8"/>
  <c r="CU31" i="8" s="1"/>
  <c r="CI95" i="8"/>
  <c r="CU95" i="8" s="1"/>
  <c r="DA5" i="8"/>
  <c r="DA19" i="8"/>
  <c r="DA43" i="8"/>
  <c r="DA69" i="8"/>
  <c r="DA99" i="8"/>
  <c r="CI51" i="8"/>
  <c r="CU51" i="8" s="1"/>
  <c r="CI59" i="8"/>
  <c r="CU59" i="8" s="1"/>
  <c r="V119" i="8"/>
  <c r="Y120" i="8" s="1"/>
  <c r="DD4" i="8"/>
  <c r="CJ36" i="8"/>
  <c r="CS36" i="8" s="1"/>
  <c r="CJ55" i="8"/>
  <c r="CJ76" i="8"/>
  <c r="CJ92" i="8"/>
  <c r="DD16" i="8"/>
  <c r="DD40" i="8"/>
  <c r="DA48" i="8"/>
  <c r="DD80" i="8"/>
  <c r="DD88" i="8"/>
  <c r="DD96" i="8"/>
  <c r="DA104" i="8"/>
  <c r="DD28" i="8"/>
  <c r="DD36" i="8"/>
  <c r="DD44" i="8"/>
  <c r="DA60" i="8"/>
  <c r="DD100" i="8"/>
  <c r="DD108" i="8"/>
  <c r="DA116" i="8"/>
  <c r="CS20" i="8"/>
  <c r="CZ20" i="8" s="1"/>
  <c r="CJ68" i="8"/>
  <c r="DA68" i="8"/>
  <c r="DA92" i="8"/>
  <c r="CJ108" i="8"/>
  <c r="DD9" i="8"/>
  <c r="DD17" i="8"/>
  <c r="DD33" i="8"/>
  <c r="DD41" i="8"/>
  <c r="DA49" i="8"/>
  <c r="DD81" i="8"/>
  <c r="DD89" i="8"/>
  <c r="DD97" i="8"/>
  <c r="DA105" i="8"/>
  <c r="CJ20" i="8"/>
  <c r="DA20" i="8"/>
  <c r="CJ25" i="8"/>
  <c r="CJ65" i="8"/>
  <c r="CJ119" i="8" s="1"/>
  <c r="CJ73" i="8"/>
  <c r="CJ28" i="8"/>
  <c r="CJ52" i="8"/>
  <c r="CJ57" i="8"/>
  <c r="DA57" i="8"/>
  <c r="CJ60" i="8"/>
  <c r="CJ105" i="8"/>
  <c r="DA3" i="8"/>
  <c r="DD15" i="8"/>
  <c r="DD23" i="8"/>
  <c r="DD39" i="8"/>
  <c r="DD47" i="8"/>
  <c r="DD55" i="8"/>
  <c r="DD63" i="8"/>
  <c r="DD71" i="8"/>
  <c r="DA79" i="8"/>
  <c r="DA87" i="8"/>
  <c r="DD103" i="8"/>
  <c r="DD111" i="8"/>
  <c r="CJ84" i="8"/>
  <c r="DA84" i="8"/>
  <c r="CJ49" i="8"/>
  <c r="CJ4" i="8"/>
  <c r="CJ100" i="8"/>
  <c r="DA52" i="8"/>
  <c r="DA76" i="8"/>
  <c r="CI86" i="8"/>
  <c r="CU86" i="8" s="1"/>
  <c r="CI87" i="8"/>
  <c r="CU87" i="8" s="1"/>
  <c r="CI102" i="8"/>
  <c r="CU102" i="8" s="1"/>
  <c r="DD116" i="8"/>
  <c r="CI23" i="8"/>
  <c r="CU23" i="8" s="1"/>
  <c r="DD29" i="8"/>
  <c r="CI37" i="8"/>
  <c r="CU37" i="8" s="1"/>
  <c r="CI45" i="8"/>
  <c r="CU45" i="8" s="1"/>
  <c r="DD77" i="8"/>
  <c r="DD85" i="8"/>
  <c r="DD93" i="8"/>
  <c r="DD101" i="8"/>
  <c r="DA109" i="8"/>
  <c r="DD117" i="8"/>
  <c r="DA23" i="8"/>
  <c r="DA63" i="8"/>
  <c r="CI100" i="8"/>
  <c r="CU100" i="8" s="1"/>
  <c r="CI108" i="8"/>
  <c r="CU108" i="8" s="1"/>
  <c r="DD7" i="8"/>
  <c r="DA15" i="8"/>
  <c r="DD31" i="8"/>
  <c r="DA39" i="8"/>
  <c r="DA47" i="8"/>
  <c r="CI55" i="8"/>
  <c r="CU55" i="8" s="1"/>
  <c r="CI63" i="8"/>
  <c r="CU63" i="8" s="1"/>
  <c r="CI71" i="8"/>
  <c r="CU71" i="8" s="1"/>
  <c r="DD79" i="8"/>
  <c r="DD87" i="8"/>
  <c r="DD95" i="8"/>
  <c r="DA103" i="8"/>
  <c r="DA111" i="8"/>
  <c r="DA71" i="8"/>
  <c r="CI79" i="8"/>
  <c r="CU79" i="8" s="1"/>
  <c r="DA24" i="8"/>
  <c r="DD48" i="8"/>
  <c r="DA56" i="8"/>
  <c r="DA64" i="8"/>
  <c r="DA65" i="8"/>
  <c r="DA72" i="8"/>
  <c r="DA73" i="8"/>
  <c r="CI80" i="8"/>
  <c r="CU80" i="8" s="1"/>
  <c r="CI81" i="8"/>
  <c r="DA112" i="8"/>
  <c r="DD56" i="8"/>
  <c r="DD72" i="8"/>
  <c r="DA89" i="8"/>
  <c r="CI96" i="8"/>
  <c r="CU96" i="8" s="1"/>
  <c r="DD112" i="8"/>
  <c r="DA7" i="8"/>
  <c r="DA8" i="8"/>
  <c r="DA9" i="8"/>
  <c r="CI15" i="8"/>
  <c r="CU15" i="8" s="1"/>
  <c r="DD25" i="8"/>
  <c r="DA29" i="8"/>
  <c r="DA31" i="8"/>
  <c r="DA32" i="8"/>
  <c r="DA33" i="8"/>
  <c r="DA93" i="8"/>
  <c r="DA94" i="8"/>
  <c r="DA95" i="8"/>
  <c r="DA96" i="8"/>
  <c r="DD113" i="8"/>
  <c r="DD64" i="8"/>
  <c r="DA88" i="8"/>
  <c r="CI16" i="8"/>
  <c r="CU16" i="8" s="1"/>
  <c r="CI17" i="8"/>
  <c r="CU17" i="8" s="1"/>
  <c r="CS37" i="8"/>
  <c r="CZ37" i="8" s="1"/>
  <c r="CI39" i="8"/>
  <c r="CU39" i="8" s="1"/>
  <c r="CI40" i="8"/>
  <c r="CU40" i="8" s="1"/>
  <c r="CI41" i="8"/>
  <c r="CU41" i="8" s="1"/>
  <c r="DA97" i="8"/>
  <c r="CI101" i="8"/>
  <c r="CS101" i="8" s="1"/>
  <c r="CZ101" i="8" s="1"/>
  <c r="DD8" i="8"/>
  <c r="DA16" i="8"/>
  <c r="DA17" i="8"/>
  <c r="DD32" i="8"/>
  <c r="DA40" i="8"/>
  <c r="DA41" i="8"/>
  <c r="CI47" i="8"/>
  <c r="CU47" i="8" s="1"/>
  <c r="CI48" i="8"/>
  <c r="CU48" i="8" s="1"/>
  <c r="CI49" i="8"/>
  <c r="CU49" i="8" s="1"/>
  <c r="DA101" i="8"/>
  <c r="CR102" i="8"/>
  <c r="CI103" i="8"/>
  <c r="CU103" i="8" s="1"/>
  <c r="CI104" i="8"/>
  <c r="CU104" i="8" s="1"/>
  <c r="DD24" i="8"/>
  <c r="CI105" i="8"/>
  <c r="CR105" i="8" s="1"/>
  <c r="CI111" i="8"/>
  <c r="CU111" i="8" s="1"/>
  <c r="CI3" i="8"/>
  <c r="CU3" i="8" s="1"/>
  <c r="DD3" i="8"/>
  <c r="M119" i="8"/>
  <c r="DC62" i="8"/>
  <c r="DC90" i="8"/>
  <c r="CS94" i="8"/>
  <c r="CT94" i="8" s="1"/>
  <c r="CX94" i="8" s="1"/>
  <c r="CR106" i="8"/>
  <c r="CR82" i="8"/>
  <c r="DC63" i="8"/>
  <c r="CR110" i="8"/>
  <c r="DC114" i="8"/>
  <c r="CS9" i="8"/>
  <c r="CT9" i="8" s="1"/>
  <c r="CS33" i="8"/>
  <c r="CZ33" i="8" s="1"/>
  <c r="CR86" i="8"/>
  <c r="DC94" i="8"/>
  <c r="CS98" i="8"/>
  <c r="CT98" i="8" s="1"/>
  <c r="CX98" i="8" s="1"/>
  <c r="DC56" i="8"/>
  <c r="DC66" i="8"/>
  <c r="CW11" i="8"/>
  <c r="CS62" i="8"/>
  <c r="CT62" i="8" s="1"/>
  <c r="CX62" i="8" s="1"/>
  <c r="CS90" i="8"/>
  <c r="CZ90" i="8" s="1"/>
  <c r="DC8" i="8"/>
  <c r="CR13" i="8"/>
  <c r="CR20" i="8"/>
  <c r="CU20" i="8"/>
  <c r="CW23" i="8"/>
  <c r="DC59" i="8"/>
  <c r="CR64" i="8"/>
  <c r="CS67" i="8"/>
  <c r="CZ67" i="8" s="1"/>
  <c r="CW74" i="8"/>
  <c r="CW78" i="8"/>
  <c r="CR90" i="8"/>
  <c r="CU90" i="8"/>
  <c r="CR94" i="8"/>
  <c r="CU94" i="8"/>
  <c r="CR98" i="8"/>
  <c r="CU98" i="8"/>
  <c r="CS117" i="8"/>
  <c r="CZ117" i="8" s="1"/>
  <c r="I119" i="8"/>
  <c r="CW82" i="8"/>
  <c r="CW86" i="8"/>
  <c r="CW102" i="8"/>
  <c r="CW106" i="8"/>
  <c r="CW110" i="8"/>
  <c r="CR114" i="8"/>
  <c r="DC115" i="8"/>
  <c r="CS116" i="8"/>
  <c r="CZ116" i="8" s="1"/>
  <c r="CR4" i="8"/>
  <c r="CR10" i="8"/>
  <c r="CR14" i="8"/>
  <c r="CS21" i="8"/>
  <c r="CS29" i="8"/>
  <c r="CZ29" i="8" s="1"/>
  <c r="CR42" i="8"/>
  <c r="CR46" i="8"/>
  <c r="CR50" i="8"/>
  <c r="CR54" i="8"/>
  <c r="CU62" i="8"/>
  <c r="CR118" i="8"/>
  <c r="CW118" i="8"/>
  <c r="DC12" i="8"/>
  <c r="CR24" i="8"/>
  <c r="G119" i="8"/>
  <c r="CM119" i="8"/>
  <c r="CS4" i="8"/>
  <c r="CZ4" i="8" s="1"/>
  <c r="CR11" i="8"/>
  <c r="CR30" i="8"/>
  <c r="CR34" i="8"/>
  <c r="CR38" i="8"/>
  <c r="CS69" i="8"/>
  <c r="CT69" i="8" s="1"/>
  <c r="CX69" i="8" s="1"/>
  <c r="DC70" i="8"/>
  <c r="BV120" i="8"/>
  <c r="CR5" i="8"/>
  <c r="CR18" i="8"/>
  <c r="CR26" i="8"/>
  <c r="CS43" i="8"/>
  <c r="CT43" i="8" s="1"/>
  <c r="CX43" i="8" s="1"/>
  <c r="CS51" i="8"/>
  <c r="CT51" i="8" s="1"/>
  <c r="CS55" i="8"/>
  <c r="CZ55" i="8" s="1"/>
  <c r="CR66" i="8"/>
  <c r="CS70" i="8"/>
  <c r="CS77" i="8"/>
  <c r="CZ77" i="8" s="1"/>
  <c r="CR95" i="8"/>
  <c r="CR103" i="8"/>
  <c r="CV111" i="8"/>
  <c r="CW15" i="8"/>
  <c r="CR22" i="8"/>
  <c r="CW43" i="8"/>
  <c r="CS44" i="8"/>
  <c r="CZ44" i="8" s="1"/>
  <c r="CW47" i="8"/>
  <c r="CW51" i="8"/>
  <c r="CS52" i="8"/>
  <c r="CZ52" i="8" s="1"/>
  <c r="CW55" i="8"/>
  <c r="CS56" i="8"/>
  <c r="CZ56" i="8" s="1"/>
  <c r="CR70" i="8"/>
  <c r="CS74" i="8"/>
  <c r="CT74" i="8" s="1"/>
  <c r="CX74" i="8" s="1"/>
  <c r="CS78" i="8"/>
  <c r="CS85" i="8"/>
  <c r="CZ85" i="8" s="1"/>
  <c r="CS16" i="8"/>
  <c r="CZ16" i="8" s="1"/>
  <c r="CW31" i="8"/>
  <c r="CW35" i="8"/>
  <c r="CW39" i="8"/>
  <c r="CS60" i="8"/>
  <c r="CT60" i="8" s="1"/>
  <c r="CR74" i="8"/>
  <c r="CR78" i="8"/>
  <c r="CS82" i="8"/>
  <c r="CT82" i="8" s="1"/>
  <c r="CS86" i="8"/>
  <c r="CS93" i="8"/>
  <c r="CZ93" i="8" s="1"/>
  <c r="CS102" i="8"/>
  <c r="CS106" i="8"/>
  <c r="CV112" i="8"/>
  <c r="CV115" i="8"/>
  <c r="CK123" i="8"/>
  <c r="CK119" i="8"/>
  <c r="CV119" i="8" s="1"/>
  <c r="CW113" i="8"/>
  <c r="DC113" i="8"/>
  <c r="CL119" i="8"/>
  <c r="CW119" i="8" s="1"/>
  <c r="DB119" i="8"/>
  <c r="CU10" i="8"/>
  <c r="CS10" i="8"/>
  <c r="CT20" i="8"/>
  <c r="CW28" i="8"/>
  <c r="DC28" i="8"/>
  <c r="CR33" i="8"/>
  <c r="CW41" i="8"/>
  <c r="DC41" i="8"/>
  <c r="CW45" i="8"/>
  <c r="DC45" i="8"/>
  <c r="CW49" i="8"/>
  <c r="DC49" i="8"/>
  <c r="CW53" i="8"/>
  <c r="DC53" i="8"/>
  <c r="CS13" i="8"/>
  <c r="CW24" i="8"/>
  <c r="DC24" i="8"/>
  <c r="CR29" i="8"/>
  <c r="CR35" i="8"/>
  <c r="CW37" i="8"/>
  <c r="DC37" i="8"/>
  <c r="CN119" i="8"/>
  <c r="CV3" i="8"/>
  <c r="DC4" i="8"/>
  <c r="CS5" i="8"/>
  <c r="CR6" i="8"/>
  <c r="CR9" i="8"/>
  <c r="CW13" i="8"/>
  <c r="DC13" i="8"/>
  <c r="CW16" i="8"/>
  <c r="DC16" i="8"/>
  <c r="CW20" i="8"/>
  <c r="DC20" i="8"/>
  <c r="CS25" i="8"/>
  <c r="CR25" i="8"/>
  <c r="CR31" i="8"/>
  <c r="CW33" i="8"/>
  <c r="DC33" i="8"/>
  <c r="CR44" i="8"/>
  <c r="CS3" i="8"/>
  <c r="CW14" i="8"/>
  <c r="DC14" i="8"/>
  <c r="J119" i="8"/>
  <c r="CO119" i="8"/>
  <c r="CY119" i="8" s="1"/>
  <c r="CW3" i="8"/>
  <c r="DC5" i="8"/>
  <c r="CS6" i="8"/>
  <c r="CW10" i="8"/>
  <c r="DC10" i="8"/>
  <c r="CS12" i="8"/>
  <c r="CR17" i="8"/>
  <c r="CR21" i="8"/>
  <c r="CR27" i="8"/>
  <c r="CW29" i="8"/>
  <c r="DC29" i="8"/>
  <c r="CR40" i="8"/>
  <c r="CW32" i="8"/>
  <c r="DC32" i="8"/>
  <c r="CU60" i="8"/>
  <c r="CR60" i="8"/>
  <c r="K119" i="8"/>
  <c r="CP119" i="8"/>
  <c r="F137" i="8" s="1"/>
  <c r="CV4" i="8"/>
  <c r="DC7" i="8"/>
  <c r="CW9" i="8"/>
  <c r="DC9" i="8"/>
  <c r="CW25" i="8"/>
  <c r="DC25" i="8"/>
  <c r="CR36" i="8"/>
  <c r="CW44" i="8"/>
  <c r="DC44" i="8"/>
  <c r="CW48" i="8"/>
  <c r="DC48" i="8"/>
  <c r="CW52" i="8"/>
  <c r="DC52" i="8"/>
  <c r="CW61" i="8"/>
  <c r="CW105" i="8"/>
  <c r="DC105" i="8"/>
  <c r="CQ119" i="8"/>
  <c r="CY3" i="8"/>
  <c r="CW17" i="8"/>
  <c r="DC17" i="8"/>
  <c r="CR19" i="8"/>
  <c r="CW21" i="8"/>
  <c r="DC21" i="8"/>
  <c r="CS28" i="8"/>
  <c r="CR32" i="8"/>
  <c r="CW40" i="8"/>
  <c r="DC40" i="8"/>
  <c r="CW6" i="8"/>
  <c r="CU14" i="8"/>
  <c r="CS14" i="8"/>
  <c r="CS24" i="8"/>
  <c r="CR28" i="8"/>
  <c r="CW36" i="8"/>
  <c r="DC36" i="8"/>
  <c r="CS41" i="8"/>
  <c r="CS49" i="8"/>
  <c r="CR49" i="8"/>
  <c r="CS53" i="8"/>
  <c r="CR53" i="8"/>
  <c r="CR62" i="8"/>
  <c r="DC58" i="8"/>
  <c r="CW73" i="8"/>
  <c r="DC73" i="8"/>
  <c r="CW81" i="8"/>
  <c r="DC81" i="8"/>
  <c r="CW89" i="8"/>
  <c r="DC89" i="8"/>
  <c r="CW97" i="8"/>
  <c r="DC97" i="8"/>
  <c r="CS110" i="8"/>
  <c r="E136" i="8"/>
  <c r="CS18" i="8"/>
  <c r="CS22" i="8"/>
  <c r="CS26" i="8"/>
  <c r="CS30" i="8"/>
  <c r="CS34" i="8"/>
  <c r="CS38" i="8"/>
  <c r="CS42" i="8"/>
  <c r="CS46" i="8"/>
  <c r="CS50" i="8"/>
  <c r="CS54" i="8"/>
  <c r="CW57" i="8"/>
  <c r="DC60" i="8"/>
  <c r="CW60" i="8"/>
  <c r="CR63" i="8"/>
  <c r="CS63" i="8"/>
  <c r="CR71" i="8"/>
  <c r="CR79" i="8"/>
  <c r="CR87" i="8"/>
  <c r="CW109" i="8"/>
  <c r="DC109" i="8"/>
  <c r="E134" i="8"/>
  <c r="CR43" i="8"/>
  <c r="CR51" i="8"/>
  <c r="CR55" i="8"/>
  <c r="CS11" i="8"/>
  <c r="DC18" i="8"/>
  <c r="CS19" i="8"/>
  <c r="DC22" i="8"/>
  <c r="CS23" i="8"/>
  <c r="DC26" i="8"/>
  <c r="CS27" i="8"/>
  <c r="DC30" i="8"/>
  <c r="DC34" i="8"/>
  <c r="CS35" i="8"/>
  <c r="DC38" i="8"/>
  <c r="DC42" i="8"/>
  <c r="DC46" i="8"/>
  <c r="DC50" i="8"/>
  <c r="DC54" i="8"/>
  <c r="CW69" i="8"/>
  <c r="DC69" i="8"/>
  <c r="CW77" i="8"/>
  <c r="DC77" i="8"/>
  <c r="CW85" i="8"/>
  <c r="DC85" i="8"/>
  <c r="CW93" i="8"/>
  <c r="DC93" i="8"/>
  <c r="CW101" i="8"/>
  <c r="DC101" i="8"/>
  <c r="CS105" i="8"/>
  <c r="CR107" i="8"/>
  <c r="CS113" i="8"/>
  <c r="CW117" i="8"/>
  <c r="DC117" i="8"/>
  <c r="AJ120" i="8"/>
  <c r="CR12" i="8"/>
  <c r="CR16" i="8"/>
  <c r="CR52" i="8"/>
  <c r="CR56" i="8"/>
  <c r="CS58" i="8"/>
  <c r="CW65" i="8"/>
  <c r="CR67" i="8"/>
  <c r="CS81" i="8"/>
  <c r="CS89" i="8"/>
  <c r="CS97" i="8"/>
  <c r="CR57" i="8"/>
  <c r="CR58" i="8"/>
  <c r="CS61" i="8"/>
  <c r="CR61" i="8"/>
  <c r="CU61" i="8"/>
  <c r="CU64" i="8"/>
  <c r="CS64" i="8"/>
  <c r="CS66" i="8"/>
  <c r="CR75" i="8"/>
  <c r="CR83" i="8"/>
  <c r="CR91" i="8"/>
  <c r="CS114" i="8"/>
  <c r="CW64" i="8"/>
  <c r="CU65" i="8"/>
  <c r="CW68" i="8"/>
  <c r="CU69" i="8"/>
  <c r="CW72" i="8"/>
  <c r="CU73" i="8"/>
  <c r="CW76" i="8"/>
  <c r="CU77" i="8"/>
  <c r="CW80" i="8"/>
  <c r="CU81" i="8"/>
  <c r="CW84" i="8"/>
  <c r="CU85" i="8"/>
  <c r="CW88" i="8"/>
  <c r="CU89" i="8"/>
  <c r="CW92" i="8"/>
  <c r="CU93" i="8"/>
  <c r="CW96" i="8"/>
  <c r="CU97" i="8"/>
  <c r="CW100" i="8"/>
  <c r="CW104" i="8"/>
  <c r="CW108" i="8"/>
  <c r="CU109" i="8"/>
  <c r="CW112" i="8"/>
  <c r="CU113" i="8"/>
  <c r="CW116" i="8"/>
  <c r="CU117" i="8"/>
  <c r="CS118" i="8"/>
  <c r="CS71" i="8"/>
  <c r="CS75" i="8"/>
  <c r="CS79" i="8"/>
  <c r="CS83" i="8"/>
  <c r="CS87" i="8"/>
  <c r="CS91" i="8"/>
  <c r="CS95" i="8"/>
  <c r="CS99" i="8"/>
  <c r="CS103" i="8"/>
  <c r="CS107" i="8"/>
  <c r="CR68" i="8"/>
  <c r="CR72" i="8"/>
  <c r="CR76" i="8"/>
  <c r="CR84" i="8"/>
  <c r="CR88" i="8"/>
  <c r="CR92" i="8"/>
  <c r="CR96" i="8"/>
  <c r="CR108" i="8"/>
  <c r="CR112" i="8"/>
  <c r="CR116" i="8"/>
  <c r="X120" i="8"/>
  <c r="DC67" i="8"/>
  <c r="CS68" i="8"/>
  <c r="DC71" i="8"/>
  <c r="CS72" i="8"/>
  <c r="DC75" i="8"/>
  <c r="CS76" i="8"/>
  <c r="DC79" i="8"/>
  <c r="DC83" i="8"/>
  <c r="CS84" i="8"/>
  <c r="DC87" i="8"/>
  <c r="CS88" i="8"/>
  <c r="DC91" i="8"/>
  <c r="CS92" i="8"/>
  <c r="DC95" i="8"/>
  <c r="CS96" i="8"/>
  <c r="DC99" i="8"/>
  <c r="CS100" i="8"/>
  <c r="DC103" i="8"/>
  <c r="DC107" i="8"/>
  <c r="CR65" i="8"/>
  <c r="CR69" i="8"/>
  <c r="CR77" i="8"/>
  <c r="CR81" i="8"/>
  <c r="CR85" i="8"/>
  <c r="CR89" i="8"/>
  <c r="CR93" i="8"/>
  <c r="CR97" i="8"/>
  <c r="CR109" i="8"/>
  <c r="CR113" i="8"/>
  <c r="CR117" i="8"/>
  <c r="CT21" i="7"/>
  <c r="CX21" i="7" s="1"/>
  <c r="CZ21" i="7"/>
  <c r="CT37" i="7"/>
  <c r="CX37" i="7" s="1"/>
  <c r="CZ37" i="7"/>
  <c r="CZ4" i="7"/>
  <c r="CT4" i="7"/>
  <c r="CX4" i="7" s="1"/>
  <c r="CZ7" i="7"/>
  <c r="CT7" i="7"/>
  <c r="CX7" i="7" s="1"/>
  <c r="CZ5" i="7"/>
  <c r="CT5" i="7"/>
  <c r="CX5" i="7" s="1"/>
  <c r="J119" i="7"/>
  <c r="DC4" i="7"/>
  <c r="CU30" i="7"/>
  <c r="CS30" i="7"/>
  <c r="CR30" i="7"/>
  <c r="CU46" i="7"/>
  <c r="CS46" i="7"/>
  <c r="CR46" i="7"/>
  <c r="K119" i="7"/>
  <c r="CP119" i="7"/>
  <c r="F135" i="7" s="1"/>
  <c r="CR6" i="7"/>
  <c r="CR9" i="7"/>
  <c r="CU10" i="7"/>
  <c r="CW11" i="7"/>
  <c r="CS13" i="7"/>
  <c r="CS15" i="7"/>
  <c r="CR15" i="7"/>
  <c r="CR17" i="7"/>
  <c r="CT19" i="7"/>
  <c r="CX19" i="7" s="1"/>
  <c r="CZ19" i="7"/>
  <c r="CS28" i="7"/>
  <c r="CT35" i="7"/>
  <c r="CX35" i="7" s="1"/>
  <c r="CZ35" i="7"/>
  <c r="CS44" i="7"/>
  <c r="CT72" i="7"/>
  <c r="CX72" i="7" s="1"/>
  <c r="CZ72" i="7"/>
  <c r="CW74" i="7"/>
  <c r="DC74" i="7"/>
  <c r="CT39" i="7"/>
  <c r="CX39" i="7" s="1"/>
  <c r="CZ39" i="7"/>
  <c r="CT41" i="7"/>
  <c r="CX41" i="7" s="1"/>
  <c r="CZ41" i="7"/>
  <c r="CZ48" i="7"/>
  <c r="CT48" i="7"/>
  <c r="CX48" i="7" s="1"/>
  <c r="CT87" i="7"/>
  <c r="CX87" i="7" s="1"/>
  <c r="CZ87" i="7"/>
  <c r="CU37" i="7"/>
  <c r="CR37" i="7"/>
  <c r="CW73" i="7"/>
  <c r="DC73" i="7"/>
  <c r="CI119" i="7"/>
  <c r="CQ119" i="7"/>
  <c r="CS6" i="7"/>
  <c r="CR7" i="7"/>
  <c r="CS9" i="7"/>
  <c r="CU13" i="7"/>
  <c r="CT17" i="7"/>
  <c r="CX17" i="7" s="1"/>
  <c r="CZ17" i="7"/>
  <c r="CR24" i="7"/>
  <c r="CU26" i="7"/>
  <c r="CS26" i="7"/>
  <c r="CR26" i="7"/>
  <c r="CU33" i="7"/>
  <c r="CR33" i="7"/>
  <c r="CR40" i="7"/>
  <c r="CU42" i="7"/>
  <c r="CS42" i="7"/>
  <c r="CR42" i="7"/>
  <c r="CR51" i="7"/>
  <c r="CU53" i="7"/>
  <c r="CR53" i="7"/>
  <c r="CR82" i="7"/>
  <c r="CS89" i="7"/>
  <c r="CR108" i="7"/>
  <c r="CR5" i="7"/>
  <c r="CT23" i="7"/>
  <c r="CX23" i="7" s="1"/>
  <c r="CZ23" i="7"/>
  <c r="CZ32" i="7"/>
  <c r="CT32" i="7"/>
  <c r="CX32" i="7" s="1"/>
  <c r="CT68" i="7"/>
  <c r="CX68" i="7" s="1"/>
  <c r="CZ68" i="7"/>
  <c r="CW70" i="7"/>
  <c r="DC70" i="7"/>
  <c r="CS10" i="7"/>
  <c r="CU21" i="7"/>
  <c r="CR21" i="7"/>
  <c r="CJ119" i="7"/>
  <c r="CR3" i="7"/>
  <c r="CR12" i="7"/>
  <c r="CS24" i="7"/>
  <c r="CT31" i="7"/>
  <c r="CX31" i="7" s="1"/>
  <c r="CZ31" i="7"/>
  <c r="CS33" i="7"/>
  <c r="CS40" i="7"/>
  <c r="CR47" i="7"/>
  <c r="CU49" i="7"/>
  <c r="CR49" i="7"/>
  <c r="CS53" i="7"/>
  <c r="CR55" i="7"/>
  <c r="CT116" i="7"/>
  <c r="CZ116" i="7"/>
  <c r="CR87" i="7"/>
  <c r="CO119" i="7"/>
  <c r="CY119" i="7" s="1"/>
  <c r="CK121" i="7"/>
  <c r="CK119" i="7"/>
  <c r="CV119" i="7" s="1"/>
  <c r="CS3" i="7"/>
  <c r="CS8" i="7"/>
  <c r="CZ12" i="7"/>
  <c r="CT12" i="7"/>
  <c r="CX12" i="7" s="1"/>
  <c r="CR20" i="7"/>
  <c r="CU22" i="7"/>
  <c r="CS22" i="7"/>
  <c r="CR22" i="7"/>
  <c r="CU29" i="7"/>
  <c r="CR29" i="7"/>
  <c r="CR36" i="7"/>
  <c r="CU38" i="7"/>
  <c r="CS38" i="7"/>
  <c r="CR38" i="7"/>
  <c r="CU45" i="7"/>
  <c r="CR45" i="7"/>
  <c r="CT49" i="7"/>
  <c r="CX49" i="7" s="1"/>
  <c r="CZ49" i="7"/>
  <c r="CT51" i="7"/>
  <c r="CX51" i="7" s="1"/>
  <c r="CZ51" i="7"/>
  <c r="CW82" i="7"/>
  <c r="DC82" i="7"/>
  <c r="CW89" i="7"/>
  <c r="DC89" i="7"/>
  <c r="CW101" i="7"/>
  <c r="DC101" i="7"/>
  <c r="CT25" i="7"/>
  <c r="CX25" i="7" s="1"/>
  <c r="CZ25" i="7"/>
  <c r="CU50" i="7"/>
  <c r="CS50" i="7"/>
  <c r="CR50" i="7"/>
  <c r="DA119" i="7"/>
  <c r="CL119" i="7"/>
  <c r="CW119" i="7" s="1"/>
  <c r="CR4" i="7"/>
  <c r="CR11" i="7"/>
  <c r="CU12" i="7"/>
  <c r="CU14" i="7"/>
  <c r="CR14" i="7"/>
  <c r="CR16" i="7"/>
  <c r="CS20" i="7"/>
  <c r="CT27" i="7"/>
  <c r="CX27" i="7" s="1"/>
  <c r="CZ27" i="7"/>
  <c r="CS29" i="7"/>
  <c r="CS36" i="7"/>
  <c r="CT43" i="7"/>
  <c r="CX43" i="7" s="1"/>
  <c r="CZ43" i="7"/>
  <c r="CS45" i="7"/>
  <c r="CT47" i="7"/>
  <c r="CX47" i="7" s="1"/>
  <c r="CZ47" i="7"/>
  <c r="CR52" i="7"/>
  <c r="CX61" i="7"/>
  <c r="CW66" i="7"/>
  <c r="DC66" i="7"/>
  <c r="CR103" i="7"/>
  <c r="G119" i="7"/>
  <c r="CM119" i="7"/>
  <c r="CM121" i="7" s="1"/>
  <c r="CS11" i="7"/>
  <c r="CS14" i="7"/>
  <c r="CS16" i="7"/>
  <c r="CU18" i="7"/>
  <c r="CS18" i="7"/>
  <c r="CR18" i="7"/>
  <c r="CU25" i="7"/>
  <c r="CR25" i="7"/>
  <c r="CR32" i="7"/>
  <c r="CU34" i="7"/>
  <c r="CS34" i="7"/>
  <c r="CR34" i="7"/>
  <c r="CU41" i="7"/>
  <c r="CR41" i="7"/>
  <c r="CR48" i="7"/>
  <c r="CS52" i="7"/>
  <c r="CS56" i="7"/>
  <c r="CU56" i="7"/>
  <c r="CR56" i="7"/>
  <c r="CZ59" i="7"/>
  <c r="CT59" i="7"/>
  <c r="CR59" i="7"/>
  <c r="CR64" i="7"/>
  <c r="CX67" i="7"/>
  <c r="CW69" i="7"/>
  <c r="DC69" i="7"/>
  <c r="CX99" i="7"/>
  <c r="CR99" i="7"/>
  <c r="CZ105" i="7"/>
  <c r="CT105" i="7"/>
  <c r="CW110" i="7"/>
  <c r="DC110" i="7"/>
  <c r="CT115" i="7"/>
  <c r="CX115" i="7" s="1"/>
  <c r="CZ115" i="7"/>
  <c r="CV47" i="7"/>
  <c r="CV51" i="7"/>
  <c r="CS54" i="7"/>
  <c r="CR57" i="7"/>
  <c r="CS57" i="7"/>
  <c r="CW61" i="7"/>
  <c r="DC61" i="7"/>
  <c r="CR63" i="7"/>
  <c r="CR68" i="7"/>
  <c r="CR72" i="7"/>
  <c r="CW78" i="7"/>
  <c r="DC78" i="7"/>
  <c r="CS90" i="7"/>
  <c r="CW94" i="7"/>
  <c r="CX94" i="7" s="1"/>
  <c r="DC94" i="7"/>
  <c r="CS97" i="7"/>
  <c r="CS102" i="7"/>
  <c r="CR102" i="7"/>
  <c r="CS111" i="7"/>
  <c r="CS113" i="7"/>
  <c r="CS117" i="7"/>
  <c r="Y120" i="7"/>
  <c r="DC54" i="7"/>
  <c r="DC119" i="7" s="1"/>
  <c r="CW57" i="7"/>
  <c r="DC57" i="7"/>
  <c r="CW63" i="7"/>
  <c r="CX63" i="7" s="1"/>
  <c r="DC63" i="7"/>
  <c r="CR83" i="7"/>
  <c r="CR85" i="7"/>
  <c r="CT85" i="7"/>
  <c r="CW102" i="7"/>
  <c r="DC102" i="7"/>
  <c r="CW105" i="7"/>
  <c r="DC105" i="7"/>
  <c r="CS109" i="7"/>
  <c r="E134" i="7"/>
  <c r="CU58" i="7"/>
  <c r="CS58" i="7"/>
  <c r="CR79" i="7"/>
  <c r="CR81" i="7"/>
  <c r="CW90" i="7"/>
  <c r="DC90" i="7"/>
  <c r="CR95" i="7"/>
  <c r="CW97" i="7"/>
  <c r="DC97" i="7"/>
  <c r="CS98" i="7"/>
  <c r="CR98" i="7"/>
  <c r="CW113" i="7"/>
  <c r="DC113" i="7"/>
  <c r="CW117" i="7"/>
  <c r="DC117" i="7"/>
  <c r="CR19" i="7"/>
  <c r="CR23" i="7"/>
  <c r="CR27" i="7"/>
  <c r="CR31" i="7"/>
  <c r="CR35" i="7"/>
  <c r="CR39" i="7"/>
  <c r="CR43" i="7"/>
  <c r="CR58" i="7"/>
  <c r="CW59" i="7"/>
  <c r="CS64" i="7"/>
  <c r="CT65" i="7"/>
  <c r="CR67" i="7"/>
  <c r="CR71" i="7"/>
  <c r="CR75" i="7"/>
  <c r="CT77" i="7"/>
  <c r="CS81" i="7"/>
  <c r="CT84" i="7"/>
  <c r="CX84" i="7" s="1"/>
  <c r="CZ84" i="7"/>
  <c r="CW85" i="7"/>
  <c r="DC85" i="7"/>
  <c r="CT93" i="7"/>
  <c r="CX93" i="7" s="1"/>
  <c r="CS101" i="7"/>
  <c r="CW106" i="7"/>
  <c r="DC106" i="7"/>
  <c r="E132" i="7"/>
  <c r="CW62" i="7"/>
  <c r="DC62" i="7"/>
  <c r="CR69" i="7"/>
  <c r="CR73" i="7"/>
  <c r="CT80" i="7"/>
  <c r="CX80" i="7" s="1"/>
  <c r="CZ80" i="7"/>
  <c r="CW81" i="7"/>
  <c r="DC81" i="7"/>
  <c r="CR84" i="7"/>
  <c r="CW98" i="7"/>
  <c r="DC98" i="7"/>
  <c r="CR101" i="7"/>
  <c r="CW109" i="7"/>
  <c r="DC109" i="7"/>
  <c r="CW58" i="7"/>
  <c r="DC58" i="7"/>
  <c r="CS60" i="7"/>
  <c r="CR61" i="7"/>
  <c r="CW65" i="7"/>
  <c r="DC65" i="7"/>
  <c r="CW67" i="7"/>
  <c r="DC67" i="7"/>
  <c r="CS69" i="7"/>
  <c r="CS73" i="7"/>
  <c r="CZ75" i="7"/>
  <c r="CT76" i="7"/>
  <c r="CX76" i="7" s="1"/>
  <c r="CZ76" i="7"/>
  <c r="CW77" i="7"/>
  <c r="DC77" i="7"/>
  <c r="CR80" i="7"/>
  <c r="CW86" i="7"/>
  <c r="DC86" i="7"/>
  <c r="CR91" i="7"/>
  <c r="CW93" i="7"/>
  <c r="DC93" i="7"/>
  <c r="CT112" i="7"/>
  <c r="CX112" i="7" s="1"/>
  <c r="CZ112" i="7"/>
  <c r="CW114" i="7"/>
  <c r="DC114" i="7"/>
  <c r="CR116" i="7"/>
  <c r="CW118" i="7"/>
  <c r="DC118" i="7"/>
  <c r="AJ120" i="7"/>
  <c r="CS62" i="7"/>
  <c r="CS66" i="7"/>
  <c r="CS70" i="7"/>
  <c r="CS74" i="7"/>
  <c r="CS78" i="7"/>
  <c r="CS82" i="7"/>
  <c r="CS86" i="7"/>
  <c r="CW88" i="7"/>
  <c r="CW92" i="7"/>
  <c r="CU93" i="7"/>
  <c r="CW96" i="7"/>
  <c r="CU97" i="7"/>
  <c r="CW100" i="7"/>
  <c r="CW104" i="7"/>
  <c r="CU105" i="7"/>
  <c r="CS106" i="7"/>
  <c r="CW108" i="7"/>
  <c r="CU109" i="7"/>
  <c r="CS110" i="7"/>
  <c r="CW112" i="7"/>
  <c r="CU113" i="7"/>
  <c r="CS114" i="7"/>
  <c r="CW116" i="7"/>
  <c r="CU117" i="7"/>
  <c r="CS118" i="7"/>
  <c r="CS103" i="7"/>
  <c r="CS107" i="7"/>
  <c r="CR92" i="7"/>
  <c r="CR96" i="7"/>
  <c r="CR100" i="7"/>
  <c r="CR104" i="7"/>
  <c r="CR112" i="7"/>
  <c r="X120" i="7"/>
  <c r="DC71" i="7"/>
  <c r="DC75" i="7"/>
  <c r="DC79" i="7"/>
  <c r="DC83" i="7"/>
  <c r="DC87" i="7"/>
  <c r="CS88" i="7"/>
  <c r="DC91" i="7"/>
  <c r="CS92" i="7"/>
  <c r="DC95" i="7"/>
  <c r="CS96" i="7"/>
  <c r="DC99" i="7"/>
  <c r="CS100" i="7"/>
  <c r="DC103" i="7"/>
  <c r="CS104" i="7"/>
  <c r="DC107" i="7"/>
  <c r="CS108" i="7"/>
  <c r="DC111" i="7"/>
  <c r="CR89" i="7"/>
  <c r="CR97" i="7"/>
  <c r="CR105" i="7"/>
  <c r="CR109" i="7"/>
  <c r="CR113" i="7"/>
  <c r="CR117" i="7"/>
  <c r="CS31" i="8" l="1"/>
  <c r="CZ31" i="8" s="1"/>
  <c r="CR8" i="8"/>
  <c r="CS57" i="8"/>
  <c r="CT57" i="8" s="1"/>
  <c r="CR45" i="8"/>
  <c r="CR59" i="8"/>
  <c r="CS32" i="8"/>
  <c r="CS8" i="8"/>
  <c r="CR99" i="8"/>
  <c r="CS45" i="8"/>
  <c r="CT45" i="8" s="1"/>
  <c r="CX45" i="8" s="1"/>
  <c r="CS59" i="8"/>
  <c r="CZ59" i="8" s="1"/>
  <c r="CR39" i="8"/>
  <c r="CS39" i="8"/>
  <c r="CR23" i="8"/>
  <c r="CS112" i="8"/>
  <c r="CZ112" i="8" s="1"/>
  <c r="CS73" i="8"/>
  <c r="CS7" i="8"/>
  <c r="CZ7" i="8" s="1"/>
  <c r="CU7" i="8"/>
  <c r="CR3" i="8"/>
  <c r="E135" i="8"/>
  <c r="E142" i="8" s="1"/>
  <c r="G136" i="8" s="1"/>
  <c r="CM123" i="8"/>
  <c r="CZ98" i="8"/>
  <c r="CT117" i="8"/>
  <c r="CR100" i="8"/>
  <c r="CS115" i="8"/>
  <c r="CT115" i="8" s="1"/>
  <c r="CX115" i="8" s="1"/>
  <c r="CR115" i="8"/>
  <c r="CS108" i="8"/>
  <c r="CT108" i="8" s="1"/>
  <c r="CX108" i="8" s="1"/>
  <c r="CS65" i="8"/>
  <c r="CT112" i="8"/>
  <c r="CX112" i="8" s="1"/>
  <c r="CT77" i="8"/>
  <c r="CX77" i="8" s="1"/>
  <c r="CR73" i="8"/>
  <c r="CT67" i="8"/>
  <c r="CX67" i="8" s="1"/>
  <c r="CT116" i="8"/>
  <c r="CX116" i="8" s="1"/>
  <c r="CZ94" i="8"/>
  <c r="CT29" i="8"/>
  <c r="CX29" i="8" s="1"/>
  <c r="CZ9" i="8"/>
  <c r="CT33" i="8"/>
  <c r="CX33" i="8" s="1"/>
  <c r="CT90" i="8"/>
  <c r="CX90" i="8" s="1"/>
  <c r="CS15" i="8"/>
  <c r="CT15" i="8" s="1"/>
  <c r="CX15" i="8" s="1"/>
  <c r="CT37" i="8"/>
  <c r="CX37" i="8" s="1"/>
  <c r="CT59" i="8"/>
  <c r="CX59" i="8" s="1"/>
  <c r="CR37" i="8"/>
  <c r="CS17" i="8"/>
  <c r="CZ17" i="8" s="1"/>
  <c r="CT93" i="8"/>
  <c r="CX93" i="8" s="1"/>
  <c r="CR15" i="8"/>
  <c r="CR104" i="8"/>
  <c r="CT16" i="8"/>
  <c r="CX16" i="8" s="1"/>
  <c r="DA119" i="8"/>
  <c r="CS104" i="8"/>
  <c r="CZ104" i="8" s="1"/>
  <c r="CR41" i="8"/>
  <c r="CZ69" i="8"/>
  <c r="CS40" i="8"/>
  <c r="CZ40" i="8" s="1"/>
  <c r="CR47" i="8"/>
  <c r="CT56" i="8"/>
  <c r="CX56" i="8" s="1"/>
  <c r="CT4" i="8"/>
  <c r="CX4" i="8" s="1"/>
  <c r="CU105" i="8"/>
  <c r="CS48" i="8"/>
  <c r="CZ48" i="8" s="1"/>
  <c r="CS111" i="8"/>
  <c r="CT111" i="8" s="1"/>
  <c r="CX111" i="8" s="1"/>
  <c r="CS47" i="8"/>
  <c r="CT47" i="8" s="1"/>
  <c r="CX47" i="8" s="1"/>
  <c r="CS80" i="8"/>
  <c r="CZ80" i="8" s="1"/>
  <c r="CR101" i="8"/>
  <c r="CU101" i="8"/>
  <c r="CR111" i="8"/>
  <c r="CR48" i="8"/>
  <c r="CZ82" i="8"/>
  <c r="CZ62" i="8"/>
  <c r="CR80" i="8"/>
  <c r="CI119" i="8"/>
  <c r="CS120" i="8" s="1"/>
  <c r="CX82" i="8"/>
  <c r="CZ43" i="8"/>
  <c r="CT44" i="8"/>
  <c r="CX44" i="8" s="1"/>
  <c r="CT101" i="8"/>
  <c r="CX101" i="8" s="1"/>
  <c r="CZ60" i="8"/>
  <c r="CX57" i="8"/>
  <c r="CX51" i="8"/>
  <c r="CX60" i="8"/>
  <c r="CT109" i="8"/>
  <c r="CX109" i="8" s="1"/>
  <c r="CT78" i="8"/>
  <c r="CX78" i="8" s="1"/>
  <c r="CZ78" i="8"/>
  <c r="CT52" i="8"/>
  <c r="CX52" i="8" s="1"/>
  <c r="CT55" i="8"/>
  <c r="CX55" i="8" s="1"/>
  <c r="CT106" i="8"/>
  <c r="CX106" i="8" s="1"/>
  <c r="CZ106" i="8"/>
  <c r="CZ74" i="8"/>
  <c r="CZ51" i="8"/>
  <c r="CT102" i="8"/>
  <c r="CX102" i="8" s="1"/>
  <c r="CZ102" i="8"/>
  <c r="CT85" i="8"/>
  <c r="CX85" i="8" s="1"/>
  <c r="CZ57" i="8"/>
  <c r="DC119" i="8"/>
  <c r="CT86" i="8"/>
  <c r="CX86" i="8" s="1"/>
  <c r="CZ86" i="8"/>
  <c r="CT70" i="8"/>
  <c r="CX70" i="8" s="1"/>
  <c r="CZ70" i="8"/>
  <c r="CZ21" i="8"/>
  <c r="CT21" i="8"/>
  <c r="CX21" i="8" s="1"/>
  <c r="CZ45" i="8"/>
  <c r="CZ12" i="8"/>
  <c r="CT12" i="8"/>
  <c r="CX12" i="8" s="1"/>
  <c r="CT5" i="8"/>
  <c r="CX5" i="8" s="1"/>
  <c r="CZ5" i="8"/>
  <c r="CT76" i="8"/>
  <c r="CX76" i="8" s="1"/>
  <c r="CZ76" i="8"/>
  <c r="CT91" i="8"/>
  <c r="CX91" i="8" s="1"/>
  <c r="CZ91" i="8"/>
  <c r="CZ73" i="8"/>
  <c r="CT73" i="8"/>
  <c r="CX73" i="8" s="1"/>
  <c r="CZ41" i="8"/>
  <c r="CT41" i="8"/>
  <c r="CX41" i="8" s="1"/>
  <c r="CZ28" i="8"/>
  <c r="CT28" i="8"/>
  <c r="CX28" i="8" s="1"/>
  <c r="CZ36" i="8"/>
  <c r="CT36" i="8"/>
  <c r="CX36" i="8" s="1"/>
  <c r="CT96" i="8"/>
  <c r="CX96" i="8" s="1"/>
  <c r="CZ96" i="8"/>
  <c r="CT99" i="8"/>
  <c r="CX99" i="8" s="1"/>
  <c r="CZ99" i="8"/>
  <c r="CT118" i="8"/>
  <c r="CX118" i="8" s="1"/>
  <c r="CZ118" i="8"/>
  <c r="CT114" i="8"/>
  <c r="CX114" i="8" s="1"/>
  <c r="CZ114" i="8"/>
  <c r="CZ89" i="8"/>
  <c r="CT89" i="8"/>
  <c r="CX89" i="8" s="1"/>
  <c r="CT31" i="8"/>
  <c r="CX31" i="8" s="1"/>
  <c r="CT46" i="8"/>
  <c r="CX46" i="8" s="1"/>
  <c r="CZ46" i="8"/>
  <c r="CT95" i="8"/>
  <c r="CX95" i="8" s="1"/>
  <c r="CZ95" i="8"/>
  <c r="CZ81" i="8"/>
  <c r="CT81" i="8"/>
  <c r="CX81" i="8" s="1"/>
  <c r="CZ113" i="8"/>
  <c r="CT113" i="8"/>
  <c r="CX113" i="8" s="1"/>
  <c r="CT11" i="8"/>
  <c r="CX11" i="8" s="1"/>
  <c r="CZ11" i="8"/>
  <c r="CZ63" i="8"/>
  <c r="CT63" i="8"/>
  <c r="CX63" i="8" s="1"/>
  <c r="CT42" i="8"/>
  <c r="CX42" i="8" s="1"/>
  <c r="CZ42" i="8"/>
  <c r="CZ3" i="8"/>
  <c r="CT3" i="8"/>
  <c r="CX3" i="8" s="1"/>
  <c r="CZ10" i="8"/>
  <c r="CT10" i="8"/>
  <c r="CX10" i="8" s="1"/>
  <c r="CZ61" i="8"/>
  <c r="CT61" i="8"/>
  <c r="CX61" i="8" s="1"/>
  <c r="CT88" i="8"/>
  <c r="CX88" i="8" s="1"/>
  <c r="CZ88" i="8"/>
  <c r="CT72" i="8"/>
  <c r="CX72" i="8" s="1"/>
  <c r="CZ72" i="8"/>
  <c r="CT83" i="8"/>
  <c r="CX83" i="8" s="1"/>
  <c r="CZ83" i="8"/>
  <c r="CT39" i="8"/>
  <c r="CX39" i="8" s="1"/>
  <c r="CZ39" i="8"/>
  <c r="CT23" i="8"/>
  <c r="CX23" i="8" s="1"/>
  <c r="CZ23" i="8"/>
  <c r="CT30" i="8"/>
  <c r="CX30" i="8" s="1"/>
  <c r="CZ30" i="8"/>
  <c r="CZ53" i="8"/>
  <c r="CT53" i="8"/>
  <c r="CX53" i="8" s="1"/>
  <c r="CT8" i="8"/>
  <c r="CX8" i="8" s="1"/>
  <c r="CZ8" i="8"/>
  <c r="CT27" i="8"/>
  <c r="CX27" i="8" s="1"/>
  <c r="CZ27" i="8"/>
  <c r="CT38" i="8"/>
  <c r="CX38" i="8" s="1"/>
  <c r="CZ38" i="8"/>
  <c r="CT110" i="8"/>
  <c r="CX110" i="8" s="1"/>
  <c r="CZ110" i="8"/>
  <c r="CT79" i="8"/>
  <c r="CX79" i="8" s="1"/>
  <c r="CZ79" i="8"/>
  <c r="CZ105" i="8"/>
  <c r="CT105" i="8"/>
  <c r="CX105" i="8" s="1"/>
  <c r="CT26" i="8"/>
  <c r="CX26" i="8" s="1"/>
  <c r="CZ26" i="8"/>
  <c r="CX117" i="8"/>
  <c r="CT92" i="8"/>
  <c r="CX92" i="8" s="1"/>
  <c r="CZ92" i="8"/>
  <c r="CT87" i="8"/>
  <c r="CX87" i="8" s="1"/>
  <c r="CZ87" i="8"/>
  <c r="CT100" i="8"/>
  <c r="CX100" i="8" s="1"/>
  <c r="CZ100" i="8"/>
  <c r="CT84" i="8"/>
  <c r="CX84" i="8" s="1"/>
  <c r="CZ84" i="8"/>
  <c r="CT68" i="8"/>
  <c r="CX68" i="8" s="1"/>
  <c r="CZ68" i="8"/>
  <c r="CT107" i="8"/>
  <c r="CX107" i="8" s="1"/>
  <c r="CZ107" i="8"/>
  <c r="CT75" i="8"/>
  <c r="CX75" i="8" s="1"/>
  <c r="CZ75" i="8"/>
  <c r="CT66" i="8"/>
  <c r="CX66" i="8" s="1"/>
  <c r="CZ66" i="8"/>
  <c r="CT35" i="8"/>
  <c r="CX35" i="8" s="1"/>
  <c r="CZ35" i="8"/>
  <c r="CT19" i="8"/>
  <c r="CX19" i="8" s="1"/>
  <c r="CZ19" i="8"/>
  <c r="CT54" i="8"/>
  <c r="CX54" i="8" s="1"/>
  <c r="CZ54" i="8"/>
  <c r="CT22" i="8"/>
  <c r="CX22" i="8" s="1"/>
  <c r="CZ22" i="8"/>
  <c r="CZ49" i="8"/>
  <c r="CT49" i="8"/>
  <c r="CX49" i="8" s="1"/>
  <c r="CZ24" i="8"/>
  <c r="CT24" i="8"/>
  <c r="CX24" i="8" s="1"/>
  <c r="CZ6" i="8"/>
  <c r="CT6" i="8"/>
  <c r="CX6" i="8" s="1"/>
  <c r="CZ25" i="8"/>
  <c r="CT25" i="8"/>
  <c r="CX25" i="8" s="1"/>
  <c r="CZ13" i="8"/>
  <c r="CT13" i="8"/>
  <c r="CX13" i="8" s="1"/>
  <c r="CT34" i="8"/>
  <c r="CX34" i="8" s="1"/>
  <c r="CZ34" i="8"/>
  <c r="CT103" i="8"/>
  <c r="CX103" i="8" s="1"/>
  <c r="CZ103" i="8"/>
  <c r="CT71" i="8"/>
  <c r="CX71" i="8" s="1"/>
  <c r="CZ71" i="8"/>
  <c r="CT64" i="8"/>
  <c r="CX64" i="8" s="1"/>
  <c r="CZ64" i="8"/>
  <c r="CZ97" i="8"/>
  <c r="CT97" i="8"/>
  <c r="CX97" i="8" s="1"/>
  <c r="CZ58" i="8"/>
  <c r="CT58" i="8"/>
  <c r="CX58" i="8" s="1"/>
  <c r="CT50" i="8"/>
  <c r="CX50" i="8" s="1"/>
  <c r="CZ50" i="8"/>
  <c r="CT18" i="8"/>
  <c r="CX18" i="8" s="1"/>
  <c r="CZ18" i="8"/>
  <c r="CZ14" i="8"/>
  <c r="CT14" i="8"/>
  <c r="CX14" i="8" s="1"/>
  <c r="CZ32" i="8"/>
  <c r="CT32" i="8"/>
  <c r="CX32" i="8" s="1"/>
  <c r="CX20" i="8"/>
  <c r="CX9" i="8"/>
  <c r="CZ102" i="7"/>
  <c r="CT102" i="7"/>
  <c r="CX102" i="7" s="1"/>
  <c r="CZ36" i="7"/>
  <c r="CT36" i="7"/>
  <c r="CX36" i="7" s="1"/>
  <c r="CZ28" i="7"/>
  <c r="CT28" i="7"/>
  <c r="CX28" i="7" s="1"/>
  <c r="CZ106" i="7"/>
  <c r="CT106" i="7"/>
  <c r="CX106" i="7" s="1"/>
  <c r="CZ11" i="7"/>
  <c r="CT11" i="7"/>
  <c r="CX11" i="7" s="1"/>
  <c r="CT114" i="7"/>
  <c r="CX114" i="7" s="1"/>
  <c r="CZ114" i="7"/>
  <c r="CT82" i="7"/>
  <c r="CX82" i="7" s="1"/>
  <c r="CZ82" i="7"/>
  <c r="CT60" i="7"/>
  <c r="CX60" i="7" s="1"/>
  <c r="CZ60" i="7"/>
  <c r="CX65" i="7"/>
  <c r="CZ98" i="7"/>
  <c r="CT98" i="7"/>
  <c r="CX98" i="7" s="1"/>
  <c r="CT58" i="7"/>
  <c r="CX58" i="7" s="1"/>
  <c r="CZ58" i="7"/>
  <c r="CX85" i="7"/>
  <c r="CZ52" i="7"/>
  <c r="CT52" i="7"/>
  <c r="CX52" i="7" s="1"/>
  <c r="CT8" i="7"/>
  <c r="CX8" i="7" s="1"/>
  <c r="CZ8" i="7"/>
  <c r="CT10" i="7"/>
  <c r="CX10" i="7" s="1"/>
  <c r="CZ10" i="7"/>
  <c r="CT92" i="7"/>
  <c r="CX92" i="7" s="1"/>
  <c r="CZ92" i="7"/>
  <c r="CT118" i="7"/>
  <c r="CX118" i="7" s="1"/>
  <c r="CZ118" i="7"/>
  <c r="CZ101" i="7"/>
  <c r="CT101" i="7"/>
  <c r="CX101" i="7" s="1"/>
  <c r="CT34" i="7"/>
  <c r="CX34" i="7" s="1"/>
  <c r="CZ34" i="7"/>
  <c r="CZ97" i="7"/>
  <c r="CT97" i="7"/>
  <c r="CX97" i="7" s="1"/>
  <c r="CZ40" i="7"/>
  <c r="CT40" i="7"/>
  <c r="CX40" i="7" s="1"/>
  <c r="CT30" i="7"/>
  <c r="CX30" i="7" s="1"/>
  <c r="CZ30" i="7"/>
  <c r="CT86" i="7"/>
  <c r="CX86" i="7" s="1"/>
  <c r="CZ86" i="7"/>
  <c r="CX116" i="7"/>
  <c r="CT33" i="7"/>
  <c r="CX33" i="7" s="1"/>
  <c r="CZ33" i="7"/>
  <c r="CT6" i="7"/>
  <c r="CX6" i="7" s="1"/>
  <c r="CZ6" i="7"/>
  <c r="CT100" i="7"/>
  <c r="CX100" i="7" s="1"/>
  <c r="CZ100" i="7"/>
  <c r="CZ78" i="7"/>
  <c r="CT78" i="7"/>
  <c r="CX78" i="7" s="1"/>
  <c r="CZ73" i="7"/>
  <c r="CT73" i="7"/>
  <c r="CX73" i="7" s="1"/>
  <c r="CT64" i="7"/>
  <c r="CX64" i="7" s="1"/>
  <c r="CZ64" i="7"/>
  <c r="CZ117" i="7"/>
  <c r="CT117" i="7"/>
  <c r="CX117" i="7" s="1"/>
  <c r="CZ90" i="7"/>
  <c r="CT90" i="7"/>
  <c r="CX90" i="7" s="1"/>
  <c r="CZ57" i="7"/>
  <c r="CT57" i="7"/>
  <c r="CX57" i="7" s="1"/>
  <c r="CZ20" i="7"/>
  <c r="CT20" i="7"/>
  <c r="CX20" i="7" s="1"/>
  <c r="DC120" i="7"/>
  <c r="CS119" i="7"/>
  <c r="CT3" i="7"/>
  <c r="CX3" i="7" s="1"/>
  <c r="CZ3" i="7"/>
  <c r="CT42" i="7"/>
  <c r="CX42" i="7" s="1"/>
  <c r="CZ42" i="7"/>
  <c r="CS120" i="7"/>
  <c r="CU119" i="7"/>
  <c r="CR119" i="7"/>
  <c r="CT62" i="7"/>
  <c r="CX62" i="7" s="1"/>
  <c r="CZ62" i="7"/>
  <c r="CT29" i="7"/>
  <c r="CX29" i="7" s="1"/>
  <c r="CZ29" i="7"/>
  <c r="CT88" i="7"/>
  <c r="CX88" i="7" s="1"/>
  <c r="CZ88" i="7"/>
  <c r="CZ74" i="7"/>
  <c r="CT74" i="7"/>
  <c r="CX74" i="7" s="1"/>
  <c r="CZ69" i="7"/>
  <c r="CT69" i="7"/>
  <c r="CX69" i="7" s="1"/>
  <c r="G134" i="7"/>
  <c r="CZ113" i="7"/>
  <c r="CT113" i="7"/>
  <c r="CX113" i="7" s="1"/>
  <c r="CX105" i="7"/>
  <c r="CT45" i="7"/>
  <c r="CX45" i="7" s="1"/>
  <c r="CZ45" i="7"/>
  <c r="CT53" i="7"/>
  <c r="CX53" i="7" s="1"/>
  <c r="CZ53" i="7"/>
  <c r="CZ24" i="7"/>
  <c r="CT24" i="7"/>
  <c r="CX24" i="7" s="1"/>
  <c r="CZ44" i="7"/>
  <c r="CT44" i="7"/>
  <c r="CX44" i="7" s="1"/>
  <c r="CT15" i="7"/>
  <c r="CX15" i="7" s="1"/>
  <c r="CZ15" i="7"/>
  <c r="CT108" i="7"/>
  <c r="CX108" i="7" s="1"/>
  <c r="CZ108" i="7"/>
  <c r="CZ16" i="7"/>
  <c r="CT16" i="7"/>
  <c r="CX16" i="7" s="1"/>
  <c r="CT38" i="7"/>
  <c r="CX38" i="7" s="1"/>
  <c r="CZ38" i="7"/>
  <c r="CT9" i="7"/>
  <c r="CX9" i="7" s="1"/>
  <c r="CZ9" i="7"/>
  <c r="CT14" i="7"/>
  <c r="CX14" i="7" s="1"/>
  <c r="CZ14" i="7"/>
  <c r="CT104" i="7"/>
  <c r="CX104" i="7" s="1"/>
  <c r="CZ104" i="7"/>
  <c r="CZ56" i="7"/>
  <c r="CT56" i="7"/>
  <c r="CX56" i="7" s="1"/>
  <c r="CT26" i="7"/>
  <c r="CX26" i="7" s="1"/>
  <c r="CZ26" i="7"/>
  <c r="CT96" i="7"/>
  <c r="CX96" i="7" s="1"/>
  <c r="CZ96" i="7"/>
  <c r="CT107" i="7"/>
  <c r="CX107" i="7" s="1"/>
  <c r="CZ107" i="7"/>
  <c r="CT110" i="7"/>
  <c r="CX110" i="7" s="1"/>
  <c r="CZ110" i="7"/>
  <c r="CZ70" i="7"/>
  <c r="CT70" i="7"/>
  <c r="CX70" i="7" s="1"/>
  <c r="CZ81" i="7"/>
  <c r="CT81" i="7"/>
  <c r="CX81" i="7" s="1"/>
  <c r="CZ109" i="7"/>
  <c r="CT109" i="7"/>
  <c r="CX109" i="7" s="1"/>
  <c r="CT111" i="7"/>
  <c r="CX111" i="7" s="1"/>
  <c r="CZ111" i="7"/>
  <c r="CT54" i="7"/>
  <c r="CX54" i="7" s="1"/>
  <c r="CZ54" i="7"/>
  <c r="CX59" i="7"/>
  <c r="CT18" i="7"/>
  <c r="CX18" i="7" s="1"/>
  <c r="CZ18" i="7"/>
  <c r="CT50" i="7"/>
  <c r="CX50" i="7" s="1"/>
  <c r="CZ50" i="7"/>
  <c r="CT22" i="7"/>
  <c r="CX22" i="7" s="1"/>
  <c r="CZ22" i="7"/>
  <c r="CZ89" i="7"/>
  <c r="CT89" i="7"/>
  <c r="CX89" i="7" s="1"/>
  <c r="CT13" i="7"/>
  <c r="CX13" i="7" s="1"/>
  <c r="CZ13" i="7"/>
  <c r="CT46" i="7"/>
  <c r="CX46" i="7" s="1"/>
  <c r="CZ46" i="7"/>
  <c r="E140" i="7"/>
  <c r="H135" i="7" s="1"/>
  <c r="G132" i="7"/>
  <c r="CT103" i="7"/>
  <c r="CX103" i="7" s="1"/>
  <c r="CZ103" i="7"/>
  <c r="CZ66" i="7"/>
  <c r="CT66" i="7"/>
  <c r="CX66" i="7" s="1"/>
  <c r="CX77" i="7"/>
  <c r="CR120" i="7"/>
  <c r="CT7" i="8" l="1"/>
  <c r="CX7" i="8" s="1"/>
  <c r="CT104" i="8"/>
  <c r="CX104" i="8" s="1"/>
  <c r="CT17" i="8"/>
  <c r="CX17" i="8" s="1"/>
  <c r="CZ108" i="8"/>
  <c r="CZ115" i="8"/>
  <c r="CT80" i="8"/>
  <c r="CX80" i="8" s="1"/>
  <c r="CZ47" i="8"/>
  <c r="CZ65" i="8"/>
  <c r="CT65" i="8"/>
  <c r="CX65" i="8" s="1"/>
  <c r="CZ111" i="8"/>
  <c r="DC120" i="8"/>
  <c r="CR120" i="8"/>
  <c r="CT40" i="8"/>
  <c r="CX40" i="8" s="1"/>
  <c r="CZ15" i="8"/>
  <c r="CS119" i="8"/>
  <c r="CZ119" i="8" s="1"/>
  <c r="CT48" i="8"/>
  <c r="CX48" i="8" s="1"/>
  <c r="CR119" i="8"/>
  <c r="CU119" i="8"/>
  <c r="G135" i="8"/>
  <c r="H137" i="8"/>
  <c r="G134" i="8"/>
  <c r="H140" i="8"/>
  <c r="H139" i="8"/>
  <c r="H138" i="8"/>
  <c r="G141" i="8"/>
  <c r="CZ119" i="7"/>
  <c r="CT119" i="7"/>
  <c r="CX119" i="7" s="1"/>
  <c r="H138" i="7"/>
  <c r="H137" i="7"/>
  <c r="H136" i="7"/>
  <c r="G139" i="7"/>
  <c r="G133" i="7"/>
  <c r="CT119" i="8" l="1"/>
  <c r="CX119" i="8" s="1"/>
  <c r="FW122" i="2" l="1"/>
  <c r="FW123" i="2" s="1"/>
  <c r="FW122" i="1"/>
  <c r="HC120" i="1"/>
  <c r="EW119" i="1"/>
  <c r="EW122" i="1"/>
  <c r="NC125" i="2"/>
  <c r="NA125" i="2"/>
  <c r="MY125" i="2"/>
  <c r="MW125" i="2"/>
  <c r="MU125" i="2"/>
  <c r="MS125" i="2"/>
  <c r="MQ125" i="2"/>
  <c r="MO125" i="2"/>
  <c r="MM125" i="2"/>
  <c r="MK125" i="2"/>
  <c r="MI125" i="2"/>
  <c r="MG125" i="2"/>
  <c r="ME125" i="2"/>
  <c r="MC125" i="2"/>
  <c r="MA125" i="2"/>
  <c r="LY125" i="2"/>
  <c r="LW125" i="2"/>
  <c r="LU125" i="2"/>
  <c r="LS125" i="2"/>
  <c r="LQ125" i="2"/>
  <c r="LO125" i="2"/>
  <c r="LM125" i="2"/>
  <c r="LK125" i="2"/>
  <c r="LI125" i="2"/>
  <c r="LG125" i="2"/>
  <c r="LE125" i="2"/>
  <c r="LC125" i="2"/>
  <c r="LA125" i="2"/>
  <c r="KY125" i="2"/>
  <c r="KW125" i="2"/>
  <c r="KU125" i="2"/>
  <c r="KS125" i="2"/>
  <c r="KQ125" i="2"/>
  <c r="KO125" i="2"/>
  <c r="KM125" i="2"/>
  <c r="KK125" i="2"/>
  <c r="KI125" i="2"/>
  <c r="KG125" i="2"/>
  <c r="KE125" i="2"/>
  <c r="KC125" i="2"/>
  <c r="KA125" i="2"/>
  <c r="JY125" i="2"/>
  <c r="JW125" i="2"/>
  <c r="JU125" i="2"/>
  <c r="JS125" i="2"/>
  <c r="JQ125" i="2"/>
  <c r="JO125" i="2"/>
  <c r="JM125" i="2"/>
  <c r="JK125" i="2"/>
  <c r="JI125" i="2"/>
  <c r="JG125" i="2"/>
  <c r="JE125" i="2"/>
  <c r="JC125" i="2"/>
  <c r="JA125" i="2"/>
  <c r="IY125" i="2"/>
  <c r="IC125" i="2"/>
  <c r="IA125" i="2"/>
  <c r="EW122" i="2"/>
  <c r="EW123" i="2" s="1"/>
  <c r="ES125" i="2"/>
  <c r="EG118" i="2"/>
  <c r="EG117" i="2"/>
  <c r="EG116" i="2"/>
  <c r="EG115" i="2"/>
  <c r="EG114" i="2"/>
  <c r="EG113" i="2"/>
  <c r="EG112" i="2"/>
  <c r="EG111" i="2"/>
  <c r="EG110" i="2"/>
  <c r="EG109" i="2"/>
  <c r="EG108" i="2"/>
  <c r="EG107" i="2"/>
  <c r="EG106" i="2"/>
  <c r="EG105" i="2"/>
  <c r="EG104" i="2"/>
  <c r="EG103" i="2"/>
  <c r="EG102" i="2"/>
  <c r="EG101" i="2"/>
  <c r="EG100" i="2"/>
  <c r="EG99" i="2"/>
  <c r="EG98" i="2"/>
  <c r="EG97" i="2"/>
  <c r="EG96" i="2"/>
  <c r="EG95" i="2"/>
  <c r="EG94" i="2"/>
  <c r="EG93" i="2"/>
  <c r="EG92" i="2"/>
  <c r="EG91" i="2"/>
  <c r="EG90" i="2"/>
  <c r="EG89" i="2"/>
  <c r="EG88" i="2"/>
  <c r="EG87" i="2"/>
  <c r="EG86" i="2"/>
  <c r="EG85" i="2"/>
  <c r="EG84" i="2"/>
  <c r="EG83" i="2"/>
  <c r="EG82" i="2"/>
  <c r="EG81" i="2"/>
  <c r="EG80" i="2"/>
  <c r="EG79" i="2"/>
  <c r="EG78" i="2"/>
  <c r="EG77" i="2"/>
  <c r="EG76" i="2"/>
  <c r="EG75" i="2"/>
  <c r="EG74" i="2"/>
  <c r="EG73" i="2"/>
  <c r="EG72" i="2"/>
  <c r="EG71" i="2"/>
  <c r="EG70" i="2"/>
  <c r="EG69" i="2"/>
  <c r="EG68" i="2"/>
  <c r="EG67" i="2"/>
  <c r="EG66" i="2"/>
  <c r="EG65" i="2"/>
  <c r="EG64" i="2"/>
  <c r="EG63" i="2"/>
  <c r="EG62" i="2"/>
  <c r="EG61" i="2"/>
  <c r="EG60" i="2"/>
  <c r="EG59" i="2"/>
  <c r="EG58" i="2"/>
  <c r="EG57" i="2"/>
  <c r="EG56" i="2"/>
  <c r="EG55" i="2"/>
  <c r="EG54" i="2"/>
  <c r="EG53" i="2"/>
  <c r="EG52" i="2"/>
  <c r="EG51" i="2"/>
  <c r="EG50" i="2"/>
  <c r="EG49" i="2"/>
  <c r="EG48" i="2"/>
  <c r="EG47" i="2"/>
  <c r="EG46" i="2"/>
  <c r="EG45" i="2"/>
  <c r="EG44" i="2"/>
  <c r="EG43" i="2"/>
  <c r="EG42" i="2"/>
  <c r="EG41" i="2"/>
  <c r="EG40" i="2"/>
  <c r="EG39" i="2"/>
  <c r="EG38" i="2"/>
  <c r="EG37" i="2"/>
  <c r="EG36" i="2"/>
  <c r="EG35" i="2"/>
  <c r="EG34" i="2"/>
  <c r="EG33" i="2"/>
  <c r="EG32" i="2"/>
  <c r="EG31" i="2"/>
  <c r="EG30" i="2"/>
  <c r="EG29" i="2"/>
  <c r="EG28" i="2"/>
  <c r="EG27" i="2"/>
  <c r="EG26" i="2"/>
  <c r="EG25" i="2"/>
  <c r="EG24" i="2"/>
  <c r="EG23" i="2"/>
  <c r="EG22" i="2"/>
  <c r="EG21" i="2"/>
  <c r="EG20" i="2"/>
  <c r="EG19" i="2"/>
  <c r="EG18" i="2"/>
  <c r="EG17" i="2"/>
  <c r="EG16" i="2"/>
  <c r="EG15" i="2"/>
  <c r="EG14" i="2"/>
  <c r="EG13" i="2"/>
  <c r="EG12" i="2"/>
  <c r="EG11" i="2"/>
  <c r="EG10" i="2"/>
  <c r="EG9" i="2"/>
  <c r="EG8" i="2"/>
  <c r="EG7" i="2"/>
  <c r="EG6" i="2"/>
  <c r="EG5" i="2"/>
  <c r="EG4" i="2"/>
  <c r="EG3" i="2"/>
  <c r="DU118" i="2"/>
  <c r="DU117" i="2"/>
  <c r="DU116" i="2"/>
  <c r="DU115" i="2"/>
  <c r="DU114" i="2"/>
  <c r="DU113" i="2"/>
  <c r="DU112" i="2"/>
  <c r="DU111" i="2"/>
  <c r="DU110" i="2"/>
  <c r="DU109" i="2"/>
  <c r="DU108" i="2"/>
  <c r="DU107" i="2"/>
  <c r="DU106" i="2"/>
  <c r="DU105" i="2"/>
  <c r="DU104" i="2"/>
  <c r="DU103" i="2"/>
  <c r="DU102" i="2"/>
  <c r="DU101" i="2"/>
  <c r="DU100" i="2"/>
  <c r="DU99" i="2"/>
  <c r="DU98" i="2"/>
  <c r="DU97" i="2"/>
  <c r="DU96" i="2"/>
  <c r="DU95" i="2"/>
  <c r="DU94" i="2"/>
  <c r="DU93" i="2"/>
  <c r="DU92" i="2"/>
  <c r="DU91" i="2"/>
  <c r="DU90" i="2"/>
  <c r="DU89" i="2"/>
  <c r="DU88" i="2"/>
  <c r="DU87" i="2"/>
  <c r="DU86" i="2"/>
  <c r="DU85" i="2"/>
  <c r="DU84" i="2"/>
  <c r="DU83" i="2"/>
  <c r="DU82" i="2"/>
  <c r="DU81" i="2"/>
  <c r="DU80" i="2"/>
  <c r="DU79" i="2"/>
  <c r="DU78" i="2"/>
  <c r="DU77" i="2"/>
  <c r="DU76" i="2"/>
  <c r="DU75" i="2"/>
  <c r="DU74" i="2"/>
  <c r="DU73" i="2"/>
  <c r="DU72" i="2"/>
  <c r="DU71" i="2"/>
  <c r="DU70" i="2"/>
  <c r="DU69" i="2"/>
  <c r="DU68" i="2"/>
  <c r="DU67" i="2"/>
  <c r="DU66" i="2"/>
  <c r="DU65" i="2"/>
  <c r="DU64" i="2"/>
  <c r="DU63" i="2"/>
  <c r="DU62" i="2"/>
  <c r="DU61" i="2"/>
  <c r="DU60" i="2"/>
  <c r="DU59" i="2"/>
  <c r="DU58" i="2"/>
  <c r="DU57" i="2"/>
  <c r="DU56" i="2"/>
  <c r="DU55" i="2"/>
  <c r="DU54" i="2"/>
  <c r="DU53" i="2"/>
  <c r="DU52" i="2"/>
  <c r="DU51" i="2"/>
  <c r="DU50" i="2"/>
  <c r="DU49" i="2"/>
  <c r="DU48" i="2"/>
  <c r="DU47" i="2"/>
  <c r="DU46" i="2"/>
  <c r="DU45" i="2"/>
  <c r="DU44" i="2"/>
  <c r="DU43" i="2"/>
  <c r="DU42" i="2"/>
  <c r="DU41" i="2"/>
  <c r="DU40" i="2"/>
  <c r="DU39" i="2"/>
  <c r="DU38" i="2"/>
  <c r="DU37" i="2"/>
  <c r="DU36" i="2"/>
  <c r="DU35" i="2"/>
  <c r="DU34" i="2"/>
  <c r="DU33" i="2"/>
  <c r="DU32" i="2"/>
  <c r="DU31" i="2"/>
  <c r="DU30" i="2"/>
  <c r="DU29" i="2"/>
  <c r="DU28" i="2"/>
  <c r="DU27" i="2"/>
  <c r="DU26" i="2"/>
  <c r="DU25" i="2"/>
  <c r="DU24" i="2"/>
  <c r="DU23" i="2"/>
  <c r="DU22" i="2"/>
  <c r="DU21" i="2"/>
  <c r="DU20" i="2"/>
  <c r="DU19" i="2"/>
  <c r="DU18" i="2"/>
  <c r="DU17" i="2"/>
  <c r="DU16" i="2"/>
  <c r="DU15" i="2"/>
  <c r="DU14" i="2"/>
  <c r="DU13" i="2"/>
  <c r="DU12" i="2"/>
  <c r="DU11" i="2"/>
  <c r="DU10" i="2"/>
  <c r="DU9" i="2"/>
  <c r="DU8" i="2"/>
  <c r="DU7" i="2"/>
  <c r="DU6" i="2"/>
  <c r="DU5" i="2"/>
  <c r="DU4" i="2"/>
  <c r="DU3" i="2"/>
  <c r="EE118" i="2"/>
  <c r="EE117" i="2"/>
  <c r="EE116" i="2"/>
  <c r="EE115" i="2"/>
  <c r="EE114" i="2"/>
  <c r="EE113" i="2"/>
  <c r="EE112" i="2"/>
  <c r="EE111" i="2"/>
  <c r="EE110" i="2"/>
  <c r="EE109" i="2"/>
  <c r="EE108" i="2"/>
  <c r="EE107" i="2"/>
  <c r="EE106" i="2"/>
  <c r="EE105" i="2"/>
  <c r="EE104" i="2"/>
  <c r="EE103" i="2"/>
  <c r="EE102" i="2"/>
  <c r="EE101" i="2"/>
  <c r="EE100" i="2"/>
  <c r="EE99" i="2"/>
  <c r="EE98" i="2"/>
  <c r="EE97" i="2"/>
  <c r="EE96" i="2"/>
  <c r="EE95" i="2"/>
  <c r="EE94" i="2"/>
  <c r="EE93" i="2"/>
  <c r="EE92" i="2"/>
  <c r="EE91" i="2"/>
  <c r="EE90" i="2"/>
  <c r="EE89" i="2"/>
  <c r="EE88" i="2"/>
  <c r="EE87" i="2"/>
  <c r="EE86" i="2"/>
  <c r="EE85" i="2"/>
  <c r="EE84" i="2"/>
  <c r="EE83" i="2"/>
  <c r="EE82" i="2"/>
  <c r="EE81" i="2"/>
  <c r="EE80" i="2"/>
  <c r="EE79" i="2"/>
  <c r="EE78" i="2"/>
  <c r="EE77" i="2"/>
  <c r="EE76" i="2"/>
  <c r="EE75" i="2"/>
  <c r="EE74" i="2"/>
  <c r="EE73" i="2"/>
  <c r="EE72" i="2"/>
  <c r="EE71" i="2"/>
  <c r="EE70" i="2"/>
  <c r="EE69" i="2"/>
  <c r="EE68" i="2"/>
  <c r="EE67" i="2"/>
  <c r="EE66" i="2"/>
  <c r="EE65" i="2"/>
  <c r="EE64" i="2"/>
  <c r="EE63" i="2"/>
  <c r="EE62" i="2"/>
  <c r="EE61" i="2"/>
  <c r="EE60" i="2"/>
  <c r="EE59" i="2"/>
  <c r="EE58" i="2"/>
  <c r="EE57" i="2"/>
  <c r="EE56" i="2"/>
  <c r="EE55" i="2"/>
  <c r="EE54" i="2"/>
  <c r="EE53" i="2"/>
  <c r="EE52" i="2"/>
  <c r="EE51" i="2"/>
  <c r="EE50" i="2"/>
  <c r="EE49" i="2"/>
  <c r="EE48" i="2"/>
  <c r="EE47" i="2"/>
  <c r="EE46" i="2"/>
  <c r="EE45" i="2"/>
  <c r="EE44" i="2"/>
  <c r="EE43" i="2"/>
  <c r="EE42" i="2"/>
  <c r="EE41" i="2"/>
  <c r="EE40" i="2"/>
  <c r="EE39" i="2"/>
  <c r="EE38" i="2"/>
  <c r="EE37" i="2"/>
  <c r="EE36" i="2"/>
  <c r="EE35" i="2"/>
  <c r="EE34" i="2"/>
  <c r="EE33" i="2"/>
  <c r="EE32" i="2"/>
  <c r="EE31" i="2"/>
  <c r="EE30" i="2"/>
  <c r="EE29" i="2"/>
  <c r="EE28" i="2"/>
  <c r="EE27" i="2"/>
  <c r="EE26" i="2"/>
  <c r="EE25" i="2"/>
  <c r="EE24" i="2"/>
  <c r="EE23" i="2"/>
  <c r="EE22" i="2"/>
  <c r="EE21" i="2"/>
  <c r="EE20" i="2"/>
  <c r="EE19" i="2"/>
  <c r="EE18" i="2"/>
  <c r="EE17" i="2"/>
  <c r="EE16" i="2"/>
  <c r="EE15" i="2"/>
  <c r="EE14" i="2"/>
  <c r="EE13" i="2"/>
  <c r="EE12" i="2"/>
  <c r="EE11" i="2"/>
  <c r="EE10" i="2"/>
  <c r="EE9" i="2"/>
  <c r="EE8" i="2"/>
  <c r="EE7" i="2"/>
  <c r="EE6" i="2"/>
  <c r="EE5" i="2"/>
  <c r="EE4" i="2"/>
  <c r="EE3" i="2"/>
  <c r="CW118" i="2"/>
  <c r="CW117" i="2"/>
  <c r="CW116" i="2"/>
  <c r="CW115" i="2"/>
  <c r="CW114" i="2"/>
  <c r="CW113" i="2"/>
  <c r="CW112" i="2"/>
  <c r="CW111" i="2"/>
  <c r="CW110" i="2"/>
  <c r="CW109" i="2"/>
  <c r="CW108" i="2"/>
  <c r="CW107" i="2"/>
  <c r="CW106" i="2"/>
  <c r="CW105" i="2"/>
  <c r="CW104" i="2"/>
  <c r="CW103" i="2"/>
  <c r="CW102" i="2"/>
  <c r="CW101" i="2"/>
  <c r="CW100" i="2"/>
  <c r="CW99" i="2"/>
  <c r="CW98" i="2"/>
  <c r="CW97" i="2"/>
  <c r="CW96" i="2"/>
  <c r="CW95" i="2"/>
  <c r="CW94" i="2"/>
  <c r="CW93" i="2"/>
  <c r="CW92" i="2"/>
  <c r="CW91" i="2"/>
  <c r="CW90" i="2"/>
  <c r="CW89" i="2"/>
  <c r="CW88" i="2"/>
  <c r="CW87" i="2"/>
  <c r="CW86" i="2"/>
  <c r="CW85" i="2"/>
  <c r="CW84" i="2"/>
  <c r="CW83" i="2"/>
  <c r="CW82" i="2"/>
  <c r="CW81" i="2"/>
  <c r="CW80" i="2"/>
  <c r="CW79" i="2"/>
  <c r="CW78" i="2"/>
  <c r="CW77" i="2"/>
  <c r="CW76" i="2"/>
  <c r="CW75" i="2"/>
  <c r="CW74" i="2"/>
  <c r="CW73" i="2"/>
  <c r="CW72" i="2"/>
  <c r="CW71" i="2"/>
  <c r="CW70" i="2"/>
  <c r="CW69" i="2"/>
  <c r="CW68" i="2"/>
  <c r="CW67" i="2"/>
  <c r="CW66" i="2"/>
  <c r="CW65" i="2"/>
  <c r="CW64" i="2"/>
  <c r="CW63" i="2"/>
  <c r="CW62" i="2"/>
  <c r="CW61" i="2"/>
  <c r="CW60" i="2"/>
  <c r="CW59" i="2"/>
  <c r="CW58" i="2"/>
  <c r="CW57" i="2"/>
  <c r="CW56" i="2"/>
  <c r="CW55" i="2"/>
  <c r="CW54" i="2"/>
  <c r="CW53" i="2"/>
  <c r="CW52" i="2"/>
  <c r="CW51" i="2"/>
  <c r="CW50" i="2"/>
  <c r="CW49" i="2"/>
  <c r="CW48" i="2"/>
  <c r="CW47" i="2"/>
  <c r="CW46" i="2"/>
  <c r="CW45" i="2"/>
  <c r="CW44" i="2"/>
  <c r="CW43" i="2"/>
  <c r="CW42" i="2"/>
  <c r="CW41" i="2"/>
  <c r="CW40" i="2"/>
  <c r="CW39" i="2"/>
  <c r="CW38" i="2"/>
  <c r="CW37" i="2"/>
  <c r="CW36" i="2"/>
  <c r="CW35" i="2"/>
  <c r="CW34" i="2"/>
  <c r="CW33" i="2"/>
  <c r="CW32" i="2"/>
  <c r="CW31" i="2"/>
  <c r="CW30" i="2"/>
  <c r="CW29" i="2"/>
  <c r="CW28" i="2"/>
  <c r="CW27" i="2"/>
  <c r="CW26" i="2"/>
  <c r="CW25" i="2"/>
  <c r="CW24" i="2"/>
  <c r="CW23" i="2"/>
  <c r="CW22" i="2"/>
  <c r="CW21" i="2"/>
  <c r="CW20" i="2"/>
  <c r="CW19" i="2"/>
  <c r="CW18" i="2"/>
  <c r="CW17" i="2"/>
  <c r="CW16" i="2"/>
  <c r="CW15" i="2"/>
  <c r="CW14" i="2"/>
  <c r="CW13" i="2"/>
  <c r="CW12" i="2"/>
  <c r="CW11" i="2"/>
  <c r="CW10" i="2"/>
  <c r="CW9" i="2"/>
  <c r="CW8" i="2"/>
  <c r="CW7" i="2"/>
  <c r="CW6" i="2"/>
  <c r="CW5" i="2"/>
  <c r="CW4" i="2"/>
  <c r="CW3" i="2"/>
  <c r="EA125" i="2"/>
  <c r="DY125" i="2"/>
  <c r="DW125" i="2"/>
  <c r="DQ125" i="2"/>
  <c r="DO125" i="2"/>
  <c r="DM125" i="2"/>
  <c r="DK125" i="2"/>
  <c r="DI125" i="2"/>
  <c r="CS125" i="2"/>
  <c r="CQ125" i="2"/>
  <c r="CO125" i="2"/>
  <c r="CM125" i="2"/>
  <c r="CK125" i="2"/>
  <c r="CI125" i="2"/>
  <c r="CG125" i="2"/>
  <c r="CE125" i="2"/>
  <c r="CC125" i="2"/>
  <c r="CA125" i="2"/>
  <c r="BY125" i="2"/>
  <c r="BW125" i="2"/>
  <c r="BU125" i="2"/>
  <c r="BS125" i="2"/>
  <c r="BQ125" i="2"/>
  <c r="BO125" i="2"/>
  <c r="BM125" i="2"/>
  <c r="BK125" i="2"/>
  <c r="BI125" i="2"/>
  <c r="BG125" i="2"/>
  <c r="BE125" i="2"/>
  <c r="BC125" i="2"/>
  <c r="BA125" i="2"/>
  <c r="AY125" i="2"/>
  <c r="AW125" i="2"/>
  <c r="AU125" i="2"/>
  <c r="AS125" i="2"/>
  <c r="AQ125" i="2"/>
  <c r="AO125" i="2"/>
  <c r="AM125" i="2"/>
  <c r="AK125" i="2"/>
  <c r="AI125" i="2"/>
  <c r="AG125" i="2"/>
  <c r="AE125" i="2"/>
  <c r="AC125" i="2"/>
  <c r="AA125" i="2"/>
  <c r="Y125" i="2"/>
  <c r="W125" i="2"/>
  <c r="U125" i="2"/>
  <c r="S125" i="2"/>
  <c r="Q125" i="2"/>
  <c r="O125" i="2"/>
  <c r="M125" i="2"/>
  <c r="K125" i="2"/>
  <c r="I125" i="2"/>
  <c r="G125" i="2"/>
  <c r="E125" i="2"/>
  <c r="C125" i="2"/>
  <c r="NA123" i="2"/>
  <c r="MY123" i="2"/>
  <c r="MW123" i="2"/>
  <c r="MU123" i="2"/>
  <c r="MS123" i="2"/>
  <c r="MQ123" i="2"/>
  <c r="MO123" i="2"/>
  <c r="MM123" i="2"/>
  <c r="MK123" i="2"/>
  <c r="MI123" i="2"/>
  <c r="MG123" i="2"/>
  <c r="ME123" i="2"/>
  <c r="MC123" i="2"/>
  <c r="MA123" i="2"/>
  <c r="LY123" i="2"/>
  <c r="LW123" i="2"/>
  <c r="LU123" i="2"/>
  <c r="LS123" i="2"/>
  <c r="LQ123" i="2"/>
  <c r="LO123" i="2"/>
  <c r="LM123" i="2"/>
  <c r="LK123" i="2"/>
  <c r="LI123" i="2"/>
  <c r="LG123" i="2"/>
  <c r="LE123" i="2"/>
  <c r="LC123" i="2"/>
  <c r="LA123" i="2"/>
  <c r="KY123" i="2"/>
  <c r="KW123" i="2"/>
  <c r="KU123" i="2"/>
  <c r="KS123" i="2"/>
  <c r="KQ123" i="2"/>
  <c r="KO123" i="2"/>
  <c r="KM123" i="2"/>
  <c r="KK123" i="2"/>
  <c r="KI123" i="2"/>
  <c r="KG123" i="2"/>
  <c r="KE123" i="2"/>
  <c r="KC123" i="2"/>
  <c r="KA123" i="2"/>
  <c r="JY123" i="2"/>
  <c r="JW123" i="2"/>
  <c r="JU123" i="2"/>
  <c r="JS123" i="2"/>
  <c r="JQ123" i="2"/>
  <c r="JO123" i="2"/>
  <c r="JM123" i="2"/>
  <c r="JK123" i="2"/>
  <c r="JI123" i="2"/>
  <c r="JG123" i="2"/>
  <c r="JE123" i="2"/>
  <c r="JC123" i="2"/>
  <c r="JA123" i="2"/>
  <c r="IY123" i="2"/>
  <c r="IC123" i="2"/>
  <c r="IA123" i="2"/>
  <c r="ES123" i="2"/>
  <c r="EA123" i="2"/>
  <c r="DY123" i="2"/>
  <c r="DW123" i="2"/>
  <c r="DQ123" i="2"/>
  <c r="DO123" i="2"/>
  <c r="DM123" i="2"/>
  <c r="DK123" i="2"/>
  <c r="DI123" i="2"/>
  <c r="CS123" i="2"/>
  <c r="CQ123" i="2"/>
  <c r="CO123" i="2"/>
  <c r="CM123" i="2"/>
  <c r="CK123" i="2"/>
  <c r="CI123" i="2"/>
  <c r="CG123" i="2"/>
  <c r="CE123" i="2"/>
  <c r="CC123" i="2"/>
  <c r="CA123" i="2"/>
  <c r="BY123" i="2"/>
  <c r="BW123" i="2"/>
  <c r="BU123" i="2"/>
  <c r="BS123" i="2"/>
  <c r="BQ123" i="2"/>
  <c r="BO123" i="2"/>
  <c r="BM123" i="2"/>
  <c r="BK123" i="2"/>
  <c r="BI123" i="2"/>
  <c r="BG123" i="2"/>
  <c r="BE123" i="2"/>
  <c r="BC123" i="2"/>
  <c r="BA123" i="2"/>
  <c r="AY123" i="2"/>
  <c r="AW123" i="2"/>
  <c r="AU123" i="2"/>
  <c r="AS123" i="2"/>
  <c r="AQ123" i="2"/>
  <c r="AO123" i="2"/>
  <c r="AM123" i="2"/>
  <c r="AK123" i="2"/>
  <c r="AI123" i="2"/>
  <c r="AG123" i="2"/>
  <c r="AE123" i="2"/>
  <c r="AC123" i="2"/>
  <c r="AA123" i="2"/>
  <c r="Y123" i="2"/>
  <c r="W123" i="2"/>
  <c r="U123" i="2"/>
  <c r="S123" i="2"/>
  <c r="Q123" i="2"/>
  <c r="O123" i="2"/>
  <c r="M123" i="2"/>
  <c r="K123" i="2"/>
  <c r="I123" i="2"/>
  <c r="G123" i="2"/>
  <c r="E123" i="2"/>
  <c r="C123" i="2"/>
  <c r="FW43" i="2"/>
  <c r="IW122" i="2"/>
  <c r="IW123" i="2" s="1"/>
  <c r="IU122" i="2"/>
  <c r="IU123" i="2" s="1"/>
  <c r="IS122" i="2"/>
  <c r="IS123" i="2" s="1"/>
  <c r="IQ122" i="2"/>
  <c r="IQ123" i="2" s="1"/>
  <c r="IO122" i="2"/>
  <c r="IO123" i="2" s="1"/>
  <c r="IM122" i="2"/>
  <c r="IM123" i="2" s="1"/>
  <c r="IK122" i="2"/>
  <c r="IK123" i="2" s="1"/>
  <c r="II122" i="2"/>
  <c r="II123" i="2" s="1"/>
  <c r="IG122" i="2"/>
  <c r="IG123" i="2" s="1"/>
  <c r="IE122" i="2"/>
  <c r="IE123" i="2" s="1"/>
  <c r="HY122" i="2"/>
  <c r="HY123" i="2" s="1"/>
  <c r="HW122" i="2"/>
  <c r="HW123" i="2" s="1"/>
  <c r="HU122" i="2"/>
  <c r="HU123" i="2" s="1"/>
  <c r="HS122" i="2"/>
  <c r="HS123" i="2" s="1"/>
  <c r="HQ122" i="2"/>
  <c r="HQ123" i="2" s="1"/>
  <c r="HO122" i="2"/>
  <c r="HO123" i="2" s="1"/>
  <c r="HM122" i="2"/>
  <c r="HM123" i="2" s="1"/>
  <c r="HK122" i="2"/>
  <c r="HK123" i="2" s="1"/>
  <c r="HI122" i="2"/>
  <c r="HI123" i="2" s="1"/>
  <c r="HG122" i="2"/>
  <c r="HG123" i="2" s="1"/>
  <c r="HE122" i="2"/>
  <c r="HE123" i="2" s="1"/>
  <c r="HC122" i="2"/>
  <c r="HC123" i="2" s="1"/>
  <c r="HA122" i="2"/>
  <c r="HA123" i="2" s="1"/>
  <c r="GY122" i="2"/>
  <c r="GY123" i="2" s="1"/>
  <c r="GW122" i="2"/>
  <c r="GW123" i="2" s="1"/>
  <c r="GU122" i="2"/>
  <c r="GU123" i="2" s="1"/>
  <c r="GS122" i="2"/>
  <c r="GS123" i="2" s="1"/>
  <c r="GQ122" i="2"/>
  <c r="GQ123" i="2" s="1"/>
  <c r="GO122" i="2"/>
  <c r="GO123" i="2" s="1"/>
  <c r="GM122" i="2"/>
  <c r="GM123" i="2" s="1"/>
  <c r="GK122" i="2"/>
  <c r="GK123" i="2" s="1"/>
  <c r="GI122" i="2"/>
  <c r="GI123" i="2" s="1"/>
  <c r="GG122" i="2"/>
  <c r="GG123" i="2" s="1"/>
  <c r="GE122" i="2"/>
  <c r="GE123" i="2" s="1"/>
  <c r="GC122" i="2"/>
  <c r="GC123" i="2" s="1"/>
  <c r="GA122" i="2"/>
  <c r="GA123" i="2" s="1"/>
  <c r="FY122" i="2"/>
  <c r="FY123" i="2" s="1"/>
  <c r="FU122" i="2"/>
  <c r="FU123" i="2" s="1"/>
  <c r="FS122" i="2"/>
  <c r="FS123" i="2" s="1"/>
  <c r="FQ122" i="2"/>
  <c r="FQ123" i="2" s="1"/>
  <c r="FO122" i="2"/>
  <c r="FO123" i="2" s="1"/>
  <c r="FM122" i="2"/>
  <c r="FM123" i="2" s="1"/>
  <c r="FK122" i="2"/>
  <c r="FK123" i="2" s="1"/>
  <c r="FI122" i="2"/>
  <c r="FI123" i="2" s="1"/>
  <c r="FG122" i="2"/>
  <c r="FG123" i="2" s="1"/>
  <c r="FE122" i="2"/>
  <c r="FE123" i="2" s="1"/>
  <c r="FC122" i="2"/>
  <c r="FC123" i="2" s="1"/>
  <c r="FA122" i="2"/>
  <c r="FA123" i="2" s="1"/>
  <c r="EY122" i="2"/>
  <c r="EY123" i="2" s="1"/>
  <c r="EU122" i="2"/>
  <c r="EU123" i="2" s="1"/>
  <c r="EQ122" i="2"/>
  <c r="EQ123" i="2" s="1"/>
  <c r="EO122" i="2"/>
  <c r="EO123" i="2" s="1"/>
  <c r="EM122" i="2"/>
  <c r="EM123" i="2" s="1"/>
  <c r="EK122" i="2"/>
  <c r="EK123" i="2" s="1"/>
  <c r="EI122" i="2"/>
  <c r="EI123" i="2" s="1"/>
  <c r="EG122" i="2"/>
  <c r="EG123" i="2" s="1"/>
  <c r="EE122" i="2"/>
  <c r="EE123" i="2" s="1"/>
  <c r="EC122" i="2"/>
  <c r="EC123" i="2" s="1"/>
  <c r="DU122" i="2"/>
  <c r="DU123" i="2" s="1"/>
  <c r="DS122" i="2"/>
  <c r="DS123" i="2" s="1"/>
  <c r="DG122" i="2"/>
  <c r="DG123" i="2" s="1"/>
  <c r="DE122" i="2"/>
  <c r="DE123" i="2" s="1"/>
  <c r="DC122" i="2"/>
  <c r="DC123" i="2" s="1"/>
  <c r="DA122" i="2"/>
  <c r="DA123" i="2" s="1"/>
  <c r="CY122" i="2"/>
  <c r="CY123" i="2" s="1"/>
  <c r="CW122" i="2"/>
  <c r="CW123" i="2" s="1"/>
  <c r="CU122" i="2"/>
  <c r="B123" i="1"/>
  <c r="CU107" i="2" l="1"/>
  <c r="FW117" i="2"/>
  <c r="CY105" i="2"/>
  <c r="FA83" i="2"/>
  <c r="CU13" i="2"/>
  <c r="DS61" i="2"/>
  <c r="CU91" i="2"/>
  <c r="EQ35" i="2"/>
  <c r="FW118" i="2"/>
  <c r="DA11" i="2"/>
  <c r="DC71" i="2"/>
  <c r="DC103" i="2"/>
  <c r="CU4" i="2"/>
  <c r="DG113" i="2"/>
  <c r="FW114" i="2"/>
  <c r="CU21" i="2"/>
  <c r="NG21" i="2" s="1"/>
  <c r="CY7" i="2"/>
  <c r="DA33" i="2"/>
  <c r="DE19" i="2"/>
  <c r="EC9" i="2"/>
  <c r="HC115" i="2"/>
  <c r="CU29" i="2"/>
  <c r="CY23" i="2"/>
  <c r="DA53" i="2"/>
  <c r="DE51" i="2"/>
  <c r="EC73" i="2"/>
  <c r="CU39" i="2"/>
  <c r="CY39" i="2"/>
  <c r="DA75" i="2"/>
  <c r="DE83" i="2"/>
  <c r="EI21" i="2"/>
  <c r="CU50" i="2"/>
  <c r="CY55" i="2"/>
  <c r="DA97" i="2"/>
  <c r="DE115" i="2"/>
  <c r="EI85" i="2"/>
  <c r="CU61" i="2"/>
  <c r="CY71" i="2"/>
  <c r="DC7" i="2"/>
  <c r="DG31" i="2"/>
  <c r="NL31" i="2" s="1"/>
  <c r="EK33" i="2"/>
  <c r="CU8" i="2"/>
  <c r="CU75" i="2"/>
  <c r="CY87" i="2"/>
  <c r="DC39" i="2"/>
  <c r="DG63" i="2"/>
  <c r="EM27" i="2"/>
  <c r="CU11" i="2"/>
  <c r="CU19" i="2"/>
  <c r="CU27" i="2"/>
  <c r="CU37" i="2"/>
  <c r="CU47" i="2"/>
  <c r="CU58" i="2"/>
  <c r="CU71" i="2"/>
  <c r="CU87" i="2"/>
  <c r="CU103" i="2"/>
  <c r="CY3" i="2"/>
  <c r="CY19" i="2"/>
  <c r="CY35" i="2"/>
  <c r="CY51" i="2"/>
  <c r="CY67" i="2"/>
  <c r="CY83" i="2"/>
  <c r="CY101" i="2"/>
  <c r="DA5" i="2"/>
  <c r="DA27" i="2"/>
  <c r="DA49" i="2"/>
  <c r="DA69" i="2"/>
  <c r="DA91" i="2"/>
  <c r="DA115" i="2"/>
  <c r="DC31" i="2"/>
  <c r="DC63" i="2"/>
  <c r="DC95" i="2"/>
  <c r="DE11" i="2"/>
  <c r="DE43" i="2"/>
  <c r="DE75" i="2"/>
  <c r="DE107" i="2"/>
  <c r="DG23" i="2"/>
  <c r="DG55" i="2"/>
  <c r="DG97" i="2"/>
  <c r="DS45" i="2"/>
  <c r="DS109" i="2"/>
  <c r="EC57" i="2"/>
  <c r="EI5" i="2"/>
  <c r="EI69" i="2"/>
  <c r="EK17" i="2"/>
  <c r="EK104" i="2"/>
  <c r="EO39" i="2"/>
  <c r="EY71" i="2"/>
  <c r="FQ28" i="2"/>
  <c r="CU3" i="2"/>
  <c r="CU12" i="2"/>
  <c r="CU20" i="2"/>
  <c r="CU28" i="2"/>
  <c r="CU38" i="2"/>
  <c r="CU49" i="2"/>
  <c r="CU59" i="2"/>
  <c r="CU73" i="2"/>
  <c r="CU89" i="2"/>
  <c r="CU105" i="2"/>
  <c r="CY5" i="2"/>
  <c r="CY21" i="2"/>
  <c r="CY37" i="2"/>
  <c r="CY53" i="2"/>
  <c r="CY69" i="2"/>
  <c r="CY85" i="2"/>
  <c r="CY103" i="2"/>
  <c r="DA9" i="2"/>
  <c r="DA29" i="2"/>
  <c r="DA51" i="2"/>
  <c r="DA73" i="2"/>
  <c r="DA93" i="2"/>
  <c r="DA117" i="2"/>
  <c r="DC33" i="2"/>
  <c r="DC65" i="2"/>
  <c r="DC97" i="2"/>
  <c r="DE13" i="2"/>
  <c r="DE45" i="2"/>
  <c r="DE77" i="2"/>
  <c r="DE109" i="2"/>
  <c r="DG25" i="2"/>
  <c r="NL25" i="2" s="1"/>
  <c r="DG57" i="2"/>
  <c r="DG105" i="2"/>
  <c r="DS53" i="2"/>
  <c r="DS117" i="2"/>
  <c r="EC65" i="2"/>
  <c r="EI13" i="2"/>
  <c r="EI77" i="2"/>
  <c r="EK25" i="2"/>
  <c r="EM4" i="2"/>
  <c r="EO87" i="2"/>
  <c r="FA19" i="2"/>
  <c r="IW111" i="2"/>
  <c r="IW103" i="2"/>
  <c r="IW95" i="2"/>
  <c r="IW87" i="2"/>
  <c r="IW79" i="2"/>
  <c r="IW71" i="2"/>
  <c r="IW63" i="2"/>
  <c r="IW55" i="2"/>
  <c r="IW47" i="2"/>
  <c r="IW39" i="2"/>
  <c r="IW31" i="2"/>
  <c r="IW23" i="2"/>
  <c r="IW15" i="2"/>
  <c r="IW7" i="2"/>
  <c r="IU115" i="2"/>
  <c r="IU107" i="2"/>
  <c r="IU99" i="2"/>
  <c r="IU91" i="2"/>
  <c r="IU83" i="2"/>
  <c r="IU75" i="2"/>
  <c r="IU67" i="2"/>
  <c r="IU59" i="2"/>
  <c r="IU51" i="2"/>
  <c r="IU43" i="2"/>
  <c r="IU35" i="2"/>
  <c r="IU27" i="2"/>
  <c r="IU19" i="2"/>
  <c r="IU11" i="2"/>
  <c r="IW118" i="2"/>
  <c r="IW110" i="2"/>
  <c r="IW102" i="2"/>
  <c r="IW94" i="2"/>
  <c r="IW86" i="2"/>
  <c r="IW78" i="2"/>
  <c r="IW70" i="2"/>
  <c r="IW62" i="2"/>
  <c r="IW54" i="2"/>
  <c r="IW46" i="2"/>
  <c r="IW38" i="2"/>
  <c r="IW30" i="2"/>
  <c r="IW22" i="2"/>
  <c r="IW14" i="2"/>
  <c r="IW6" i="2"/>
  <c r="IU114" i="2"/>
  <c r="IU106" i="2"/>
  <c r="IU98" i="2"/>
  <c r="IU90" i="2"/>
  <c r="IU82" i="2"/>
  <c r="IU74" i="2"/>
  <c r="IU66" i="2"/>
  <c r="IU58" i="2"/>
  <c r="IU50" i="2"/>
  <c r="IU42" i="2"/>
  <c r="IU34" i="2"/>
  <c r="IU26" i="2"/>
  <c r="IU18" i="2"/>
  <c r="IU10" i="2"/>
  <c r="IS118" i="2"/>
  <c r="IS110" i="2"/>
  <c r="IS102" i="2"/>
  <c r="IS94" i="2"/>
  <c r="IS86" i="2"/>
  <c r="IS78" i="2"/>
  <c r="IS70" i="2"/>
  <c r="IS62" i="2"/>
  <c r="IS54" i="2"/>
  <c r="IS46" i="2"/>
  <c r="IS38" i="2"/>
  <c r="IS30" i="2"/>
  <c r="IS22" i="2"/>
  <c r="IS14" i="2"/>
  <c r="IS6" i="2"/>
  <c r="IQ114" i="2"/>
  <c r="IQ106" i="2"/>
  <c r="IQ98" i="2"/>
  <c r="IQ90" i="2"/>
  <c r="IQ82" i="2"/>
  <c r="IQ74" i="2"/>
  <c r="IQ66" i="2"/>
  <c r="IQ58" i="2"/>
  <c r="IQ50" i="2"/>
  <c r="IQ42" i="2"/>
  <c r="IQ34" i="2"/>
  <c r="IQ26" i="2"/>
  <c r="IQ18" i="2"/>
  <c r="IQ10" i="2"/>
  <c r="IO118" i="2"/>
  <c r="IO110" i="2"/>
  <c r="IO102" i="2"/>
  <c r="IO94" i="2"/>
  <c r="IO86" i="2"/>
  <c r="IO78" i="2"/>
  <c r="IO70" i="2"/>
  <c r="IO62" i="2"/>
  <c r="IO54" i="2"/>
  <c r="IO46" i="2"/>
  <c r="IO38" i="2"/>
  <c r="IO30" i="2"/>
  <c r="IO22" i="2"/>
  <c r="IO14" i="2"/>
  <c r="IO6" i="2"/>
  <c r="IM114" i="2"/>
  <c r="IM106" i="2"/>
  <c r="IM98" i="2"/>
  <c r="IM90" i="2"/>
  <c r="IM82" i="2"/>
  <c r="IM74" i="2"/>
  <c r="IM66" i="2"/>
  <c r="IM58" i="2"/>
  <c r="IM50" i="2"/>
  <c r="IM42" i="2"/>
  <c r="IM34" i="2"/>
  <c r="IM26" i="2"/>
  <c r="IW117" i="2"/>
  <c r="IW109" i="2"/>
  <c r="IW101" i="2"/>
  <c r="IW93" i="2"/>
  <c r="IW85" i="2"/>
  <c r="IW77" i="2"/>
  <c r="IW69" i="2"/>
  <c r="IW61" i="2"/>
  <c r="IW53" i="2"/>
  <c r="IW45" i="2"/>
  <c r="IW37" i="2"/>
  <c r="IW29" i="2"/>
  <c r="IW21" i="2"/>
  <c r="IW13" i="2"/>
  <c r="IW5" i="2"/>
  <c r="IU113" i="2"/>
  <c r="IU105" i="2"/>
  <c r="IU97" i="2"/>
  <c r="IU89" i="2"/>
  <c r="IU81" i="2"/>
  <c r="IU73" i="2"/>
  <c r="IU65" i="2"/>
  <c r="IU57" i="2"/>
  <c r="IU49" i="2"/>
  <c r="IU41" i="2"/>
  <c r="IU33" i="2"/>
  <c r="IU25" i="2"/>
  <c r="IU17" i="2"/>
  <c r="IU9" i="2"/>
  <c r="IS117" i="2"/>
  <c r="IS109" i="2"/>
  <c r="IS101" i="2"/>
  <c r="IS93" i="2"/>
  <c r="IS85" i="2"/>
  <c r="IS77" i="2"/>
  <c r="IS69" i="2"/>
  <c r="IS61" i="2"/>
  <c r="IS53" i="2"/>
  <c r="IS45" i="2"/>
  <c r="IS37" i="2"/>
  <c r="IS29" i="2"/>
  <c r="IS21" i="2"/>
  <c r="IS13" i="2"/>
  <c r="IS5" i="2"/>
  <c r="IQ113" i="2"/>
  <c r="IQ105" i="2"/>
  <c r="IQ97" i="2"/>
  <c r="IQ89" i="2"/>
  <c r="IQ81" i="2"/>
  <c r="IQ73" i="2"/>
  <c r="IQ65" i="2"/>
  <c r="IQ57" i="2"/>
  <c r="IQ49" i="2"/>
  <c r="IQ41" i="2"/>
  <c r="IQ33" i="2"/>
  <c r="IQ25" i="2"/>
  <c r="IQ17" i="2"/>
  <c r="IQ9" i="2"/>
  <c r="IO117" i="2"/>
  <c r="IO109" i="2"/>
  <c r="IO101" i="2"/>
  <c r="IO93" i="2"/>
  <c r="IO85" i="2"/>
  <c r="IO77" i="2"/>
  <c r="IO69" i="2"/>
  <c r="IO61" i="2"/>
  <c r="IO53" i="2"/>
  <c r="IO45" i="2"/>
  <c r="IO37" i="2"/>
  <c r="IO29" i="2"/>
  <c r="IO21" i="2"/>
  <c r="IO13" i="2"/>
  <c r="IO5" i="2"/>
  <c r="IM113" i="2"/>
  <c r="IM105" i="2"/>
  <c r="IM97" i="2"/>
  <c r="IM89" i="2"/>
  <c r="IM81" i="2"/>
  <c r="IM73" i="2"/>
  <c r="IM65" i="2"/>
  <c r="IM57" i="2"/>
  <c r="IM49" i="2"/>
  <c r="IM41" i="2"/>
  <c r="IM33" i="2"/>
  <c r="IM25" i="2"/>
  <c r="IW113" i="2"/>
  <c r="IW99" i="2"/>
  <c r="IW88" i="2"/>
  <c r="IW74" i="2"/>
  <c r="IW60" i="2"/>
  <c r="IW49" i="2"/>
  <c r="IW35" i="2"/>
  <c r="IW24" i="2"/>
  <c r="IW10" i="2"/>
  <c r="IU112" i="2"/>
  <c r="IU101" i="2"/>
  <c r="IU87" i="2"/>
  <c r="IU76" i="2"/>
  <c r="IU62" i="2"/>
  <c r="IU48" i="2"/>
  <c r="IU37" i="2"/>
  <c r="IU23" i="2"/>
  <c r="IU12" i="2"/>
  <c r="IS115" i="2"/>
  <c r="IS105" i="2"/>
  <c r="IS95" i="2"/>
  <c r="IS83" i="2"/>
  <c r="IS73" i="2"/>
  <c r="IS63" i="2"/>
  <c r="IS51" i="2"/>
  <c r="IS41" i="2"/>
  <c r="IS31" i="2"/>
  <c r="IS19" i="2"/>
  <c r="IS9" i="2"/>
  <c r="IQ115" i="2"/>
  <c r="IQ103" i="2"/>
  <c r="IQ93" i="2"/>
  <c r="IQ83" i="2"/>
  <c r="IQ71" i="2"/>
  <c r="IQ61" i="2"/>
  <c r="IQ51" i="2"/>
  <c r="IQ39" i="2"/>
  <c r="IQ29" i="2"/>
  <c r="IQ19" i="2"/>
  <c r="IW112" i="2"/>
  <c r="IW98" i="2"/>
  <c r="IW84" i="2"/>
  <c r="IW73" i="2"/>
  <c r="IW59" i="2"/>
  <c r="IW48" i="2"/>
  <c r="IW34" i="2"/>
  <c r="IW20" i="2"/>
  <c r="IW9" i="2"/>
  <c r="IU111" i="2"/>
  <c r="IU100" i="2"/>
  <c r="IU86" i="2"/>
  <c r="IU72" i="2"/>
  <c r="IU61" i="2"/>
  <c r="IU47" i="2"/>
  <c r="IU36" i="2"/>
  <c r="IU22" i="2"/>
  <c r="IU8" i="2"/>
  <c r="IS114" i="2"/>
  <c r="IS104" i="2"/>
  <c r="IS92" i="2"/>
  <c r="IS82" i="2"/>
  <c r="IS72" i="2"/>
  <c r="IS60" i="2"/>
  <c r="IS50" i="2"/>
  <c r="IW108" i="2"/>
  <c r="IW97" i="2"/>
  <c r="IW83" i="2"/>
  <c r="IW72" i="2"/>
  <c r="IW58" i="2"/>
  <c r="IW44" i="2"/>
  <c r="IW33" i="2"/>
  <c r="IW19" i="2"/>
  <c r="IW8" i="2"/>
  <c r="IU110" i="2"/>
  <c r="IU96" i="2"/>
  <c r="IU85" i="2"/>
  <c r="IU71" i="2"/>
  <c r="IU60" i="2"/>
  <c r="IU46" i="2"/>
  <c r="IU32" i="2"/>
  <c r="IU21" i="2"/>
  <c r="IU7" i="2"/>
  <c r="IS113" i="2"/>
  <c r="IW107" i="2"/>
  <c r="IW96" i="2"/>
  <c r="IW82" i="2"/>
  <c r="IW68" i="2"/>
  <c r="IW57" i="2"/>
  <c r="IW43" i="2"/>
  <c r="IW32" i="2"/>
  <c r="IW18" i="2"/>
  <c r="IW4" i="2"/>
  <c r="IU109" i="2"/>
  <c r="IU95" i="2"/>
  <c r="IU84" i="2"/>
  <c r="IU70" i="2"/>
  <c r="IU56" i="2"/>
  <c r="IU45" i="2"/>
  <c r="IU31" i="2"/>
  <c r="IU20" i="2"/>
  <c r="IU6" i="2"/>
  <c r="IS112" i="2"/>
  <c r="IS100" i="2"/>
  <c r="IS90" i="2"/>
  <c r="IW106" i="2"/>
  <c r="IW92" i="2"/>
  <c r="IW81" i="2"/>
  <c r="IW67" i="2"/>
  <c r="IW56" i="2"/>
  <c r="IW42" i="2"/>
  <c r="IW28" i="2"/>
  <c r="IW17" i="2"/>
  <c r="IW3" i="2"/>
  <c r="IU108" i="2"/>
  <c r="IU94" i="2"/>
  <c r="IU80" i="2"/>
  <c r="IU69" i="2"/>
  <c r="IU55" i="2"/>
  <c r="IU44" i="2"/>
  <c r="IU30" i="2"/>
  <c r="IU16" i="2"/>
  <c r="IU5" i="2"/>
  <c r="IS111" i="2"/>
  <c r="IS99" i="2"/>
  <c r="IS89" i="2"/>
  <c r="IS79" i="2"/>
  <c r="IS67" i="2"/>
  <c r="IS57" i="2"/>
  <c r="IS47" i="2"/>
  <c r="IS35" i="2"/>
  <c r="IS25" i="2"/>
  <c r="IS15" i="2"/>
  <c r="IS3" i="2"/>
  <c r="IQ109" i="2"/>
  <c r="IQ99" i="2"/>
  <c r="IQ87" i="2"/>
  <c r="IQ77" i="2"/>
  <c r="IQ67" i="2"/>
  <c r="IQ55" i="2"/>
  <c r="IQ45" i="2"/>
  <c r="IQ35" i="2"/>
  <c r="IQ23" i="2"/>
  <c r="IQ13" i="2"/>
  <c r="IQ3" i="2"/>
  <c r="IO107" i="2"/>
  <c r="IO97" i="2"/>
  <c r="IO87" i="2"/>
  <c r="IO75" i="2"/>
  <c r="IO65" i="2"/>
  <c r="IO55" i="2"/>
  <c r="IO43" i="2"/>
  <c r="IO33" i="2"/>
  <c r="IO23" i="2"/>
  <c r="IO11" i="2"/>
  <c r="IM117" i="2"/>
  <c r="IM107" i="2"/>
  <c r="IM95" i="2"/>
  <c r="IM85" i="2"/>
  <c r="IM75" i="2"/>
  <c r="IM63" i="2"/>
  <c r="IM53" i="2"/>
  <c r="IM43" i="2"/>
  <c r="IM31" i="2"/>
  <c r="IM21" i="2"/>
  <c r="IM13" i="2"/>
  <c r="IM5" i="2"/>
  <c r="IK113" i="2"/>
  <c r="IK105" i="2"/>
  <c r="IK97" i="2"/>
  <c r="IK89" i="2"/>
  <c r="IK81" i="2"/>
  <c r="IK73" i="2"/>
  <c r="IK65" i="2"/>
  <c r="IK57" i="2"/>
  <c r="IK49" i="2"/>
  <c r="IK41" i="2"/>
  <c r="IK33" i="2"/>
  <c r="IK25" i="2"/>
  <c r="IK17" i="2"/>
  <c r="IK9" i="2"/>
  <c r="II117" i="2"/>
  <c r="II109" i="2"/>
  <c r="II101" i="2"/>
  <c r="II93" i="2"/>
  <c r="II85" i="2"/>
  <c r="II77" i="2"/>
  <c r="II69" i="2"/>
  <c r="II61" i="2"/>
  <c r="II53" i="2"/>
  <c r="IW105" i="2"/>
  <c r="IW75" i="2"/>
  <c r="IW40" i="2"/>
  <c r="IU118" i="2"/>
  <c r="IU88" i="2"/>
  <c r="IU53" i="2"/>
  <c r="IU15" i="2"/>
  <c r="IS106" i="2"/>
  <c r="IS84" i="2"/>
  <c r="IS66" i="2"/>
  <c r="IS49" i="2"/>
  <c r="IS34" i="2"/>
  <c r="IS20" i="2"/>
  <c r="IS7" i="2"/>
  <c r="IQ108" i="2"/>
  <c r="IQ94" i="2"/>
  <c r="IQ79" i="2"/>
  <c r="IQ64" i="2"/>
  <c r="IQ52" i="2"/>
  <c r="IQ37" i="2"/>
  <c r="IQ22" i="2"/>
  <c r="IQ8" i="2"/>
  <c r="IO113" i="2"/>
  <c r="IO100" i="2"/>
  <c r="IO89" i="2"/>
  <c r="IO76" i="2"/>
  <c r="IO64" i="2"/>
  <c r="IO51" i="2"/>
  <c r="IO40" i="2"/>
  <c r="IO27" i="2"/>
  <c r="IO16" i="2"/>
  <c r="IO3" i="2"/>
  <c r="IM108" i="2"/>
  <c r="IM94" i="2"/>
  <c r="IM83" i="2"/>
  <c r="IM70" i="2"/>
  <c r="IM59" i="2"/>
  <c r="IM46" i="2"/>
  <c r="IM35" i="2"/>
  <c r="IM22" i="2"/>
  <c r="IM12" i="2"/>
  <c r="IM3" i="2"/>
  <c r="IK110" i="2"/>
  <c r="IK101" i="2"/>
  <c r="IK92" i="2"/>
  <c r="IK83" i="2"/>
  <c r="IK74" i="2"/>
  <c r="IK64" i="2"/>
  <c r="IK55" i="2"/>
  <c r="IK46" i="2"/>
  <c r="IK37" i="2"/>
  <c r="IK28" i="2"/>
  <c r="IK19" i="2"/>
  <c r="IK10" i="2"/>
  <c r="II116" i="2"/>
  <c r="II107" i="2"/>
  <c r="II98" i="2"/>
  <c r="II89" i="2"/>
  <c r="II80" i="2"/>
  <c r="II71" i="2"/>
  <c r="II62" i="2"/>
  <c r="II52" i="2"/>
  <c r="II44" i="2"/>
  <c r="II36" i="2"/>
  <c r="II28" i="2"/>
  <c r="II20" i="2"/>
  <c r="II12" i="2"/>
  <c r="II4" i="2"/>
  <c r="IG112" i="2"/>
  <c r="IG104" i="2"/>
  <c r="IG96" i="2"/>
  <c r="IG88" i="2"/>
  <c r="IG80" i="2"/>
  <c r="IG72" i="2"/>
  <c r="IG64" i="2"/>
  <c r="IG56" i="2"/>
  <c r="IG48" i="2"/>
  <c r="IG40" i="2"/>
  <c r="IG32" i="2"/>
  <c r="IG24" i="2"/>
  <c r="IG16" i="2"/>
  <c r="IG8" i="2"/>
  <c r="IE116" i="2"/>
  <c r="IE108" i="2"/>
  <c r="IE100" i="2"/>
  <c r="IW104" i="2"/>
  <c r="IW66" i="2"/>
  <c r="IW36" i="2"/>
  <c r="IU117" i="2"/>
  <c r="IU79" i="2"/>
  <c r="IU52" i="2"/>
  <c r="IU14" i="2"/>
  <c r="IS103" i="2"/>
  <c r="IS81" i="2"/>
  <c r="IS65" i="2"/>
  <c r="IS48" i="2"/>
  <c r="IS33" i="2"/>
  <c r="IS18" i="2"/>
  <c r="IS4" i="2"/>
  <c r="IQ107" i="2"/>
  <c r="IQ92" i="2"/>
  <c r="IQ78" i="2"/>
  <c r="IQ63" i="2"/>
  <c r="IQ48" i="2"/>
  <c r="IQ36" i="2"/>
  <c r="IQ21" i="2"/>
  <c r="IQ7" i="2"/>
  <c r="IO112" i="2"/>
  <c r="IO99" i="2"/>
  <c r="IO88" i="2"/>
  <c r="IO74" i="2"/>
  <c r="IO63" i="2"/>
  <c r="IO50" i="2"/>
  <c r="IO39" i="2"/>
  <c r="IO26" i="2"/>
  <c r="IO15" i="2"/>
  <c r="IM118" i="2"/>
  <c r="IM104" i="2"/>
  <c r="IM93" i="2"/>
  <c r="IM80" i="2"/>
  <c r="IM69" i="2"/>
  <c r="IM56" i="2"/>
  <c r="IM45" i="2"/>
  <c r="IM32" i="2"/>
  <c r="IM20" i="2"/>
  <c r="IM11" i="2"/>
  <c r="IK118" i="2"/>
  <c r="IK109" i="2"/>
  <c r="IK100" i="2"/>
  <c r="IK91" i="2"/>
  <c r="IK82" i="2"/>
  <c r="IK72" i="2"/>
  <c r="IK63" i="2"/>
  <c r="IK54" i="2"/>
  <c r="IK45" i="2"/>
  <c r="IK36" i="2"/>
  <c r="IK27" i="2"/>
  <c r="IK18" i="2"/>
  <c r="IK8" i="2"/>
  <c r="II115" i="2"/>
  <c r="II106" i="2"/>
  <c r="II97" i="2"/>
  <c r="II88" i="2"/>
  <c r="II79" i="2"/>
  <c r="II70" i="2"/>
  <c r="II60" i="2"/>
  <c r="II51" i="2"/>
  <c r="II43" i="2"/>
  <c r="II35" i="2"/>
  <c r="II27" i="2"/>
  <c r="II19" i="2"/>
  <c r="II11" i="2"/>
  <c r="II3" i="2"/>
  <c r="IG111" i="2"/>
  <c r="IG103" i="2"/>
  <c r="IG95" i="2"/>
  <c r="IG87" i="2"/>
  <c r="IG79" i="2"/>
  <c r="IG71" i="2"/>
  <c r="IG63" i="2"/>
  <c r="IG55" i="2"/>
  <c r="IG47" i="2"/>
  <c r="IG39" i="2"/>
  <c r="IG31" i="2"/>
  <c r="IG23" i="2"/>
  <c r="IG15" i="2"/>
  <c r="IG7" i="2"/>
  <c r="IE115" i="2"/>
  <c r="IE107" i="2"/>
  <c r="IE99" i="2"/>
  <c r="IW100" i="2"/>
  <c r="IW65" i="2"/>
  <c r="IW27" i="2"/>
  <c r="IU116" i="2"/>
  <c r="IU78" i="2"/>
  <c r="IU40" i="2"/>
  <c r="IU13" i="2"/>
  <c r="IS98" i="2"/>
  <c r="IS80" i="2"/>
  <c r="IS64" i="2"/>
  <c r="IS44" i="2"/>
  <c r="IS32" i="2"/>
  <c r="IS17" i="2"/>
  <c r="IQ118" i="2"/>
  <c r="IQ104" i="2"/>
  <c r="IQ91" i="2"/>
  <c r="IQ76" i="2"/>
  <c r="IQ62" i="2"/>
  <c r="IQ47" i="2"/>
  <c r="IQ32" i="2"/>
  <c r="IQ20" i="2"/>
  <c r="IQ6" i="2"/>
  <c r="IO111" i="2"/>
  <c r="IO98" i="2"/>
  <c r="IO84" i="2"/>
  <c r="IO73" i="2"/>
  <c r="IO60" i="2"/>
  <c r="IO49" i="2"/>
  <c r="IO36" i="2"/>
  <c r="IO25" i="2"/>
  <c r="IO12" i="2"/>
  <c r="IM116" i="2"/>
  <c r="IM103" i="2"/>
  <c r="IM92" i="2"/>
  <c r="IM79" i="2"/>
  <c r="IM68" i="2"/>
  <c r="IM55" i="2"/>
  <c r="IM44" i="2"/>
  <c r="IM30" i="2"/>
  <c r="IM19" i="2"/>
  <c r="IM10" i="2"/>
  <c r="IK117" i="2"/>
  <c r="IK108" i="2"/>
  <c r="IK99" i="2"/>
  <c r="IK90" i="2"/>
  <c r="IK80" i="2"/>
  <c r="IK71" i="2"/>
  <c r="IK62" i="2"/>
  <c r="IK53" i="2"/>
  <c r="IK44" i="2"/>
  <c r="IK35" i="2"/>
  <c r="IK26" i="2"/>
  <c r="IK16" i="2"/>
  <c r="IK7" i="2"/>
  <c r="II114" i="2"/>
  <c r="II105" i="2"/>
  <c r="II96" i="2"/>
  <c r="II87" i="2"/>
  <c r="II78" i="2"/>
  <c r="IW91" i="2"/>
  <c r="IW64" i="2"/>
  <c r="IW26" i="2"/>
  <c r="IU104" i="2"/>
  <c r="IU77" i="2"/>
  <c r="IU39" i="2"/>
  <c r="IU4" i="2"/>
  <c r="IS97" i="2"/>
  <c r="IS76" i="2"/>
  <c r="IS59" i="2"/>
  <c r="IS43" i="2"/>
  <c r="IS28" i="2"/>
  <c r="IS16" i="2"/>
  <c r="IQ117" i="2"/>
  <c r="IQ102" i="2"/>
  <c r="IQ88" i="2"/>
  <c r="IQ75" i="2"/>
  <c r="IQ60" i="2"/>
  <c r="IQ46" i="2"/>
  <c r="IQ31" i="2"/>
  <c r="IQ16" i="2"/>
  <c r="IQ5" i="2"/>
  <c r="IO108" i="2"/>
  <c r="IO96" i="2"/>
  <c r="IO83" i="2"/>
  <c r="IO72" i="2"/>
  <c r="IO59" i="2"/>
  <c r="IO48" i="2"/>
  <c r="IO35" i="2"/>
  <c r="IO24" i="2"/>
  <c r="IO10" i="2"/>
  <c r="IM115" i="2"/>
  <c r="IM102" i="2"/>
  <c r="IM91" i="2"/>
  <c r="IM78" i="2"/>
  <c r="IM67" i="2"/>
  <c r="IM54" i="2"/>
  <c r="IM40" i="2"/>
  <c r="IM29" i="2"/>
  <c r="IM18" i="2"/>
  <c r="IM9" i="2"/>
  <c r="IK116" i="2"/>
  <c r="IK107" i="2"/>
  <c r="IK98" i="2"/>
  <c r="IK88" i="2"/>
  <c r="IK79" i="2"/>
  <c r="IK70" i="2"/>
  <c r="IK61" i="2"/>
  <c r="IK52" i="2"/>
  <c r="IK43" i="2"/>
  <c r="IK34" i="2"/>
  <c r="IK24" i="2"/>
  <c r="IK15" i="2"/>
  <c r="IK6" i="2"/>
  <c r="II113" i="2"/>
  <c r="II104" i="2"/>
  <c r="II95" i="2"/>
  <c r="II86" i="2"/>
  <c r="II76" i="2"/>
  <c r="II67" i="2"/>
  <c r="II58" i="2"/>
  <c r="II49" i="2"/>
  <c r="II41" i="2"/>
  <c r="II33" i="2"/>
  <c r="II25" i="2"/>
  <c r="II17" i="2"/>
  <c r="II9" i="2"/>
  <c r="IG117" i="2"/>
  <c r="IG109" i="2"/>
  <c r="IG101" i="2"/>
  <c r="IG93" i="2"/>
  <c r="IG85" i="2"/>
  <c r="IG77" i="2"/>
  <c r="IG69" i="2"/>
  <c r="IG61" i="2"/>
  <c r="IG53" i="2"/>
  <c r="IG45" i="2"/>
  <c r="IG37" i="2"/>
  <c r="IW115" i="2"/>
  <c r="IW80" i="2"/>
  <c r="IW50" i="2"/>
  <c r="IW12" i="2"/>
  <c r="IU93" i="2"/>
  <c r="IU63" i="2"/>
  <c r="IU28" i="2"/>
  <c r="IS108" i="2"/>
  <c r="IS88" i="2"/>
  <c r="IS71" i="2"/>
  <c r="IS55" i="2"/>
  <c r="IS39" i="2"/>
  <c r="IS24" i="2"/>
  <c r="IS10" i="2"/>
  <c r="IQ111" i="2"/>
  <c r="IQ96" i="2"/>
  <c r="IQ84" i="2"/>
  <c r="IQ69" i="2"/>
  <c r="IW89" i="2"/>
  <c r="IU103" i="2"/>
  <c r="IU24" i="2"/>
  <c r="IS74" i="2"/>
  <c r="IS27" i="2"/>
  <c r="IQ110" i="2"/>
  <c r="IQ70" i="2"/>
  <c r="IQ40" i="2"/>
  <c r="IQ12" i="2"/>
  <c r="IO104" i="2"/>
  <c r="IO80" i="2"/>
  <c r="IO56" i="2"/>
  <c r="IO31" i="2"/>
  <c r="IO7" i="2"/>
  <c r="IM99" i="2"/>
  <c r="IM72" i="2"/>
  <c r="IM48" i="2"/>
  <c r="IM24" i="2"/>
  <c r="IM6" i="2"/>
  <c r="IK103" i="2"/>
  <c r="IK85" i="2"/>
  <c r="IK67" i="2"/>
  <c r="IK48" i="2"/>
  <c r="IK30" i="2"/>
  <c r="IK12" i="2"/>
  <c r="II110" i="2"/>
  <c r="II91" i="2"/>
  <c r="II73" i="2"/>
  <c r="II57" i="2"/>
  <c r="II45" i="2"/>
  <c r="II31" i="2"/>
  <c r="II18" i="2"/>
  <c r="II6" i="2"/>
  <c r="IG108" i="2"/>
  <c r="IG97" i="2"/>
  <c r="IG83" i="2"/>
  <c r="IG70" i="2"/>
  <c r="IG58" i="2"/>
  <c r="IG44" i="2"/>
  <c r="IG33" i="2"/>
  <c r="IG21" i="2"/>
  <c r="IG11" i="2"/>
  <c r="IE117" i="2"/>
  <c r="IE105" i="2"/>
  <c r="IE95" i="2"/>
  <c r="IE87" i="2"/>
  <c r="IE79" i="2"/>
  <c r="IE71" i="2"/>
  <c r="IE63" i="2"/>
  <c r="IE55" i="2"/>
  <c r="IE47" i="2"/>
  <c r="IE39" i="2"/>
  <c r="IE31" i="2"/>
  <c r="IE23" i="2"/>
  <c r="IE15" i="2"/>
  <c r="IE7" i="2"/>
  <c r="HY115" i="2"/>
  <c r="HY107" i="2"/>
  <c r="HY99" i="2"/>
  <c r="HY91" i="2"/>
  <c r="HY83" i="2"/>
  <c r="HY75" i="2"/>
  <c r="HY67" i="2"/>
  <c r="HY59" i="2"/>
  <c r="HY51" i="2"/>
  <c r="HY43" i="2"/>
  <c r="HY35" i="2"/>
  <c r="HY27" i="2"/>
  <c r="HY19" i="2"/>
  <c r="HY11" i="2"/>
  <c r="HY3" i="2"/>
  <c r="HW111" i="2"/>
  <c r="HW103" i="2"/>
  <c r="HW95" i="2"/>
  <c r="HW87" i="2"/>
  <c r="HW79" i="2"/>
  <c r="HW71" i="2"/>
  <c r="HW63" i="2"/>
  <c r="HW55" i="2"/>
  <c r="HW47" i="2"/>
  <c r="HW39" i="2"/>
  <c r="HW31" i="2"/>
  <c r="HW23" i="2"/>
  <c r="HW15" i="2"/>
  <c r="HW7" i="2"/>
  <c r="IW76" i="2"/>
  <c r="IU102" i="2"/>
  <c r="IU3" i="2"/>
  <c r="IS68" i="2"/>
  <c r="IS26" i="2"/>
  <c r="IQ101" i="2"/>
  <c r="IQ68" i="2"/>
  <c r="IQ38" i="2"/>
  <c r="IQ11" i="2"/>
  <c r="IO103" i="2"/>
  <c r="IO79" i="2"/>
  <c r="IO52" i="2"/>
  <c r="IO28" i="2"/>
  <c r="IO4" i="2"/>
  <c r="IM96" i="2"/>
  <c r="IM71" i="2"/>
  <c r="IM47" i="2"/>
  <c r="IM23" i="2"/>
  <c r="IM4" i="2"/>
  <c r="IK102" i="2"/>
  <c r="IK84" i="2"/>
  <c r="IK66" i="2"/>
  <c r="IK47" i="2"/>
  <c r="IK29" i="2"/>
  <c r="IK11" i="2"/>
  <c r="II108" i="2"/>
  <c r="II90" i="2"/>
  <c r="II72" i="2"/>
  <c r="II56" i="2"/>
  <c r="II42" i="2"/>
  <c r="II30" i="2"/>
  <c r="II16" i="2"/>
  <c r="II5" i="2"/>
  <c r="IG107" i="2"/>
  <c r="IG94" i="2"/>
  <c r="IG82" i="2"/>
  <c r="IG68" i="2"/>
  <c r="IG57" i="2"/>
  <c r="IG43" i="2"/>
  <c r="IG30" i="2"/>
  <c r="IG20" i="2"/>
  <c r="IG10" i="2"/>
  <c r="IE114" i="2"/>
  <c r="IE104" i="2"/>
  <c r="IE94" i="2"/>
  <c r="IE86" i="2"/>
  <c r="IE78" i="2"/>
  <c r="IE70" i="2"/>
  <c r="IE62" i="2"/>
  <c r="IE54" i="2"/>
  <c r="IE46" i="2"/>
  <c r="IE38" i="2"/>
  <c r="IE30" i="2"/>
  <c r="IE22" i="2"/>
  <c r="IE14" i="2"/>
  <c r="IE6" i="2"/>
  <c r="HY114" i="2"/>
  <c r="HY106" i="2"/>
  <c r="HY98" i="2"/>
  <c r="HY90" i="2"/>
  <c r="HY82" i="2"/>
  <c r="HY74" i="2"/>
  <c r="HY66" i="2"/>
  <c r="HY58" i="2"/>
  <c r="HY50" i="2"/>
  <c r="HY42" i="2"/>
  <c r="HY34" i="2"/>
  <c r="HY26" i="2"/>
  <c r="HY18" i="2"/>
  <c r="HY10" i="2"/>
  <c r="IW52" i="2"/>
  <c r="IU92" i="2"/>
  <c r="IS116" i="2"/>
  <c r="IS58" i="2"/>
  <c r="IS23" i="2"/>
  <c r="IQ100" i="2"/>
  <c r="IQ59" i="2"/>
  <c r="IQ30" i="2"/>
  <c r="IQ4" i="2"/>
  <c r="IO95" i="2"/>
  <c r="IO71" i="2"/>
  <c r="IO47" i="2"/>
  <c r="IO20" i="2"/>
  <c r="IM112" i="2"/>
  <c r="IM88" i="2"/>
  <c r="IM64" i="2"/>
  <c r="IM39" i="2"/>
  <c r="IM17" i="2"/>
  <c r="IK115" i="2"/>
  <c r="IK96" i="2"/>
  <c r="IK78" i="2"/>
  <c r="IK60" i="2"/>
  <c r="IK42" i="2"/>
  <c r="IK23" i="2"/>
  <c r="IK5" i="2"/>
  <c r="II103" i="2"/>
  <c r="II84" i="2"/>
  <c r="II68" i="2"/>
  <c r="II55" i="2"/>
  <c r="II40" i="2"/>
  <c r="II29" i="2"/>
  <c r="II15" i="2"/>
  <c r="IG118" i="2"/>
  <c r="IG106" i="2"/>
  <c r="IG92" i="2"/>
  <c r="IG81" i="2"/>
  <c r="IG67" i="2"/>
  <c r="IG54" i="2"/>
  <c r="IG42" i="2"/>
  <c r="IG29" i="2"/>
  <c r="IG19" i="2"/>
  <c r="IG9" i="2"/>
  <c r="IE113" i="2"/>
  <c r="IE103" i="2"/>
  <c r="IE93" i="2"/>
  <c r="IE85" i="2"/>
  <c r="IE77" i="2"/>
  <c r="IE69" i="2"/>
  <c r="IE61" i="2"/>
  <c r="IE53" i="2"/>
  <c r="IE45" i="2"/>
  <c r="IE37" i="2"/>
  <c r="IE29" i="2"/>
  <c r="IE21" i="2"/>
  <c r="IW51" i="2"/>
  <c r="IU68" i="2"/>
  <c r="IS107" i="2"/>
  <c r="IS56" i="2"/>
  <c r="IS12" i="2"/>
  <c r="IQ95" i="2"/>
  <c r="IQ56" i="2"/>
  <c r="IQ28" i="2"/>
  <c r="IO116" i="2"/>
  <c r="IO92" i="2"/>
  <c r="IO68" i="2"/>
  <c r="IO44" i="2"/>
  <c r="IO19" i="2"/>
  <c r="IM111" i="2"/>
  <c r="IM87" i="2"/>
  <c r="IM62" i="2"/>
  <c r="IM38" i="2"/>
  <c r="IM16" i="2"/>
  <c r="IK114" i="2"/>
  <c r="IK95" i="2"/>
  <c r="IK77" i="2"/>
  <c r="IK59" i="2"/>
  <c r="IK40" i="2"/>
  <c r="IK22" i="2"/>
  <c r="IK4" i="2"/>
  <c r="II102" i="2"/>
  <c r="II83" i="2"/>
  <c r="II66" i="2"/>
  <c r="II54" i="2"/>
  <c r="II39" i="2"/>
  <c r="II26" i="2"/>
  <c r="II14" i="2"/>
  <c r="IG116" i="2"/>
  <c r="IG105" i="2"/>
  <c r="IG91" i="2"/>
  <c r="IG78" i="2"/>
  <c r="IG66" i="2"/>
  <c r="IG52" i="2"/>
  <c r="IG41" i="2"/>
  <c r="IG28" i="2"/>
  <c r="IG18" i="2"/>
  <c r="IG6" i="2"/>
  <c r="IE112" i="2"/>
  <c r="IE102" i="2"/>
  <c r="IE92" i="2"/>
  <c r="IE84" i="2"/>
  <c r="IE76" i="2"/>
  <c r="IE68" i="2"/>
  <c r="IE60" i="2"/>
  <c r="IE52" i="2"/>
  <c r="IE44" i="2"/>
  <c r="IE36" i="2"/>
  <c r="IE28" i="2"/>
  <c r="IE20" i="2"/>
  <c r="IE12" i="2"/>
  <c r="IE4" i="2"/>
  <c r="HY112" i="2"/>
  <c r="HY104" i="2"/>
  <c r="HY96" i="2"/>
  <c r="HY88" i="2"/>
  <c r="HY80" i="2"/>
  <c r="HY72" i="2"/>
  <c r="HY64" i="2"/>
  <c r="HY56" i="2"/>
  <c r="HY48" i="2"/>
  <c r="HY40" i="2"/>
  <c r="HY32" i="2"/>
  <c r="HY24" i="2"/>
  <c r="HY16" i="2"/>
  <c r="HY8" i="2"/>
  <c r="HW116" i="2"/>
  <c r="IW41" i="2"/>
  <c r="IU64" i="2"/>
  <c r="IS96" i="2"/>
  <c r="IS52" i="2"/>
  <c r="IS11" i="2"/>
  <c r="IQ86" i="2"/>
  <c r="IQ54" i="2"/>
  <c r="IQ27" i="2"/>
  <c r="IO115" i="2"/>
  <c r="IO91" i="2"/>
  <c r="IO67" i="2"/>
  <c r="IO42" i="2"/>
  <c r="IO18" i="2"/>
  <c r="IM110" i="2"/>
  <c r="IM86" i="2"/>
  <c r="IM61" i="2"/>
  <c r="IM37" i="2"/>
  <c r="IM15" i="2"/>
  <c r="IK112" i="2"/>
  <c r="IK94" i="2"/>
  <c r="IK76" i="2"/>
  <c r="IK58" i="2"/>
  <c r="IK39" i="2"/>
  <c r="IK21" i="2"/>
  <c r="IK3" i="2"/>
  <c r="II100" i="2"/>
  <c r="II82" i="2"/>
  <c r="II65" i="2"/>
  <c r="II50" i="2"/>
  <c r="II38" i="2"/>
  <c r="II24" i="2"/>
  <c r="II13" i="2"/>
  <c r="IG115" i="2"/>
  <c r="IG102" i="2"/>
  <c r="IG90" i="2"/>
  <c r="IG76" i="2"/>
  <c r="IG65" i="2"/>
  <c r="IG51" i="2"/>
  <c r="IG38" i="2"/>
  <c r="IG27" i="2"/>
  <c r="IG17" i="2"/>
  <c r="IG5" i="2"/>
  <c r="IE111" i="2"/>
  <c r="IE101" i="2"/>
  <c r="IE91" i="2"/>
  <c r="IE83" i="2"/>
  <c r="IE75" i="2"/>
  <c r="IE67" i="2"/>
  <c r="IE59" i="2"/>
  <c r="IE51" i="2"/>
  <c r="IE43" i="2"/>
  <c r="IE35" i="2"/>
  <c r="IE27" i="2"/>
  <c r="IE19" i="2"/>
  <c r="IE11" i="2"/>
  <c r="IE3" i="2"/>
  <c r="HY111" i="2"/>
  <c r="HY103" i="2"/>
  <c r="HY95" i="2"/>
  <c r="HY87" i="2"/>
  <c r="HY79" i="2"/>
  <c r="HY71" i="2"/>
  <c r="HY63" i="2"/>
  <c r="HY55" i="2"/>
  <c r="HY47" i="2"/>
  <c r="HY39" i="2"/>
  <c r="HY31" i="2"/>
  <c r="HY23" i="2"/>
  <c r="HY15" i="2"/>
  <c r="HY7" i="2"/>
  <c r="HW115" i="2"/>
  <c r="HW107" i="2"/>
  <c r="HW99" i="2"/>
  <c r="IW114" i="2"/>
  <c r="IW16" i="2"/>
  <c r="IU38" i="2"/>
  <c r="IS87" i="2"/>
  <c r="IS40" i="2"/>
  <c r="IQ116" i="2"/>
  <c r="IQ80" i="2"/>
  <c r="IQ44" i="2"/>
  <c r="IQ15" i="2"/>
  <c r="IO106" i="2"/>
  <c r="IO82" i="2"/>
  <c r="IO58" i="2"/>
  <c r="IO34" i="2"/>
  <c r="IO9" i="2"/>
  <c r="IM101" i="2"/>
  <c r="IM77" i="2"/>
  <c r="IM52" i="2"/>
  <c r="IM28" i="2"/>
  <c r="IM8" i="2"/>
  <c r="IK106" i="2"/>
  <c r="IK87" i="2"/>
  <c r="IK69" i="2"/>
  <c r="IK51" i="2"/>
  <c r="IK32" i="2"/>
  <c r="IK14" i="2"/>
  <c r="II112" i="2"/>
  <c r="II94" i="2"/>
  <c r="II75" i="2"/>
  <c r="II63" i="2"/>
  <c r="II47" i="2"/>
  <c r="II34" i="2"/>
  <c r="II22" i="2"/>
  <c r="II8" i="2"/>
  <c r="IG113" i="2"/>
  <c r="IG99" i="2"/>
  <c r="IG86" i="2"/>
  <c r="IG74" i="2"/>
  <c r="IG60" i="2"/>
  <c r="IG49" i="2"/>
  <c r="IG35" i="2"/>
  <c r="IG25" i="2"/>
  <c r="IG13" i="2"/>
  <c r="IG3" i="2"/>
  <c r="IE109" i="2"/>
  <c r="IE97" i="2"/>
  <c r="IE89" i="2"/>
  <c r="IE81" i="2"/>
  <c r="IE73" i="2"/>
  <c r="IE65" i="2"/>
  <c r="IE57" i="2"/>
  <c r="IE49" i="2"/>
  <c r="IE41" i="2"/>
  <c r="IE33" i="2"/>
  <c r="IE25" i="2"/>
  <c r="IW11" i="2"/>
  <c r="IQ112" i="2"/>
  <c r="IO105" i="2"/>
  <c r="IO8" i="2"/>
  <c r="IM27" i="2"/>
  <c r="IK68" i="2"/>
  <c r="II111" i="2"/>
  <c r="IU54" i="2"/>
  <c r="IQ85" i="2"/>
  <c r="IO90" i="2"/>
  <c r="IM109" i="2"/>
  <c r="IM14" i="2"/>
  <c r="IK56" i="2"/>
  <c r="II99" i="2"/>
  <c r="II37" i="2"/>
  <c r="IG100" i="2"/>
  <c r="IG50" i="2"/>
  <c r="IG4" i="2"/>
  <c r="IE82" i="2"/>
  <c r="IE50" i="2"/>
  <c r="IE18" i="2"/>
  <c r="HY118" i="2"/>
  <c r="HY102" i="2"/>
  <c r="HY86" i="2"/>
  <c r="HY70" i="2"/>
  <c r="HY54" i="2"/>
  <c r="HY38" i="2"/>
  <c r="HY22" i="2"/>
  <c r="HY6" i="2"/>
  <c r="HW110" i="2"/>
  <c r="HW100" i="2"/>
  <c r="HW90" i="2"/>
  <c r="HW81" i="2"/>
  <c r="HW72" i="2"/>
  <c r="HW62" i="2"/>
  <c r="HW53" i="2"/>
  <c r="HW44" i="2"/>
  <c r="HW35" i="2"/>
  <c r="HW26" i="2"/>
  <c r="HW17" i="2"/>
  <c r="HW8" i="2"/>
  <c r="HU115" i="2"/>
  <c r="HU107" i="2"/>
  <c r="HU99" i="2"/>
  <c r="HU91" i="2"/>
  <c r="HU83" i="2"/>
  <c r="HU75" i="2"/>
  <c r="HU67" i="2"/>
  <c r="HU59" i="2"/>
  <c r="HU51" i="2"/>
  <c r="HU43" i="2"/>
  <c r="HU35" i="2"/>
  <c r="HU27" i="2"/>
  <c r="HU19" i="2"/>
  <c r="HU11" i="2"/>
  <c r="HU3" i="2"/>
  <c r="HS111" i="2"/>
  <c r="HS103" i="2"/>
  <c r="HS95" i="2"/>
  <c r="HS87" i="2"/>
  <c r="HS79" i="2"/>
  <c r="HS71" i="2"/>
  <c r="HS63" i="2"/>
  <c r="HS55" i="2"/>
  <c r="HS47" i="2"/>
  <c r="HS39" i="2"/>
  <c r="HS31" i="2"/>
  <c r="HS23" i="2"/>
  <c r="HS15" i="2"/>
  <c r="HS7" i="2"/>
  <c r="HQ115" i="2"/>
  <c r="HQ107" i="2"/>
  <c r="HQ99" i="2"/>
  <c r="HQ91" i="2"/>
  <c r="HQ83" i="2"/>
  <c r="HQ75" i="2"/>
  <c r="HQ67" i="2"/>
  <c r="HQ59" i="2"/>
  <c r="HQ51" i="2"/>
  <c r="HQ43" i="2"/>
  <c r="HQ35" i="2"/>
  <c r="HQ27" i="2"/>
  <c r="IU29" i="2"/>
  <c r="IQ72" i="2"/>
  <c r="IO81" i="2"/>
  <c r="IM100" i="2"/>
  <c r="IM7" i="2"/>
  <c r="IK50" i="2"/>
  <c r="II92" i="2"/>
  <c r="II32" i="2"/>
  <c r="IG98" i="2"/>
  <c r="IG46" i="2"/>
  <c r="IE118" i="2"/>
  <c r="IE80" i="2"/>
  <c r="IE48" i="2"/>
  <c r="IE17" i="2"/>
  <c r="HY117" i="2"/>
  <c r="HY101" i="2"/>
  <c r="HY85" i="2"/>
  <c r="HY69" i="2"/>
  <c r="HY53" i="2"/>
  <c r="HY37" i="2"/>
  <c r="HY21" i="2"/>
  <c r="HY5" i="2"/>
  <c r="HW109" i="2"/>
  <c r="HW98" i="2"/>
  <c r="HW89" i="2"/>
  <c r="HW80" i="2"/>
  <c r="HW70" i="2"/>
  <c r="HW61" i="2"/>
  <c r="HW52" i="2"/>
  <c r="HW43" i="2"/>
  <c r="HW34" i="2"/>
  <c r="HW25" i="2"/>
  <c r="HW16" i="2"/>
  <c r="HW6" i="2"/>
  <c r="HU114" i="2"/>
  <c r="HU106" i="2"/>
  <c r="HU98" i="2"/>
  <c r="HU90" i="2"/>
  <c r="HU82" i="2"/>
  <c r="HU74" i="2"/>
  <c r="HU66" i="2"/>
  <c r="HU58" i="2"/>
  <c r="HU50" i="2"/>
  <c r="HU42" i="2"/>
  <c r="HU34" i="2"/>
  <c r="HU26" i="2"/>
  <c r="HU18" i="2"/>
  <c r="HU10" i="2"/>
  <c r="HS118" i="2"/>
  <c r="HS110" i="2"/>
  <c r="HS102" i="2"/>
  <c r="HS94" i="2"/>
  <c r="HS86" i="2"/>
  <c r="HS78" i="2"/>
  <c r="HS70" i="2"/>
  <c r="HS62" i="2"/>
  <c r="HS54" i="2"/>
  <c r="HS46" i="2"/>
  <c r="HS38" i="2"/>
  <c r="HS30" i="2"/>
  <c r="HS22" i="2"/>
  <c r="HS14" i="2"/>
  <c r="HS6" i="2"/>
  <c r="HQ114" i="2"/>
  <c r="HQ106" i="2"/>
  <c r="HQ98" i="2"/>
  <c r="HQ90" i="2"/>
  <c r="HQ82" i="2"/>
  <c r="HQ74" i="2"/>
  <c r="HQ66" i="2"/>
  <c r="HQ58" i="2"/>
  <c r="HQ50" i="2"/>
  <c r="HQ42" i="2"/>
  <c r="HQ34" i="2"/>
  <c r="HQ26" i="2"/>
  <c r="HQ18" i="2"/>
  <c r="HQ10" i="2"/>
  <c r="HO118" i="2"/>
  <c r="HO110" i="2"/>
  <c r="HO102" i="2"/>
  <c r="HO94" i="2"/>
  <c r="HO86" i="2"/>
  <c r="HO78" i="2"/>
  <c r="HO70" i="2"/>
  <c r="HO62" i="2"/>
  <c r="IS91" i="2"/>
  <c r="IQ53" i="2"/>
  <c r="IO66" i="2"/>
  <c r="IM84" i="2"/>
  <c r="IK111" i="2"/>
  <c r="IK38" i="2"/>
  <c r="II81" i="2"/>
  <c r="II23" i="2"/>
  <c r="IG89" i="2"/>
  <c r="IG36" i="2"/>
  <c r="IE110" i="2"/>
  <c r="IE74" i="2"/>
  <c r="IE42" i="2"/>
  <c r="IE16" i="2"/>
  <c r="HY116" i="2"/>
  <c r="HY100" i="2"/>
  <c r="HY84" i="2"/>
  <c r="HY68" i="2"/>
  <c r="HY52" i="2"/>
  <c r="HY36" i="2"/>
  <c r="HY20" i="2"/>
  <c r="HY4" i="2"/>
  <c r="HW108" i="2"/>
  <c r="HW97" i="2"/>
  <c r="HW88" i="2"/>
  <c r="HW78" i="2"/>
  <c r="HW69" i="2"/>
  <c r="HW60" i="2"/>
  <c r="HW51" i="2"/>
  <c r="HW42" i="2"/>
  <c r="HW33" i="2"/>
  <c r="HW24" i="2"/>
  <c r="HW14" i="2"/>
  <c r="HW5" i="2"/>
  <c r="HU113" i="2"/>
  <c r="HU105" i="2"/>
  <c r="HU97" i="2"/>
  <c r="HU89" i="2"/>
  <c r="HU81" i="2"/>
  <c r="HU73" i="2"/>
  <c r="HU65" i="2"/>
  <c r="HU57" i="2"/>
  <c r="HU49" i="2"/>
  <c r="HU41" i="2"/>
  <c r="HU33" i="2"/>
  <c r="HU25" i="2"/>
  <c r="HU17" i="2"/>
  <c r="HU9" i="2"/>
  <c r="HS117" i="2"/>
  <c r="HS109" i="2"/>
  <c r="HS101" i="2"/>
  <c r="HS93" i="2"/>
  <c r="HS85" i="2"/>
  <c r="HS77" i="2"/>
  <c r="HS69" i="2"/>
  <c r="HS61" i="2"/>
  <c r="HS53" i="2"/>
  <c r="HS45" i="2"/>
  <c r="HS37" i="2"/>
  <c r="HS29" i="2"/>
  <c r="HS21" i="2"/>
  <c r="HS13" i="2"/>
  <c r="HS5" i="2"/>
  <c r="HQ113" i="2"/>
  <c r="HQ105" i="2"/>
  <c r="HQ97" i="2"/>
  <c r="HQ89" i="2"/>
  <c r="HQ81" i="2"/>
  <c r="HQ73" i="2"/>
  <c r="HQ65" i="2"/>
  <c r="HQ57" i="2"/>
  <c r="HQ49" i="2"/>
  <c r="HQ41" i="2"/>
  <c r="HQ33" i="2"/>
  <c r="HQ25" i="2"/>
  <c r="IS75" i="2"/>
  <c r="IQ43" i="2"/>
  <c r="IO57" i="2"/>
  <c r="IM76" i="2"/>
  <c r="IK104" i="2"/>
  <c r="IK31" i="2"/>
  <c r="II74" i="2"/>
  <c r="IW116" i="2"/>
  <c r="IS42" i="2"/>
  <c r="IQ24" i="2"/>
  <c r="IO41" i="2"/>
  <c r="IM60" i="2"/>
  <c r="IK93" i="2"/>
  <c r="IK20" i="2"/>
  <c r="II64" i="2"/>
  <c r="II10" i="2"/>
  <c r="IG75" i="2"/>
  <c r="IG26" i="2"/>
  <c r="IE98" i="2"/>
  <c r="IE66" i="2"/>
  <c r="IE34" i="2"/>
  <c r="IE10" i="2"/>
  <c r="HY110" i="2"/>
  <c r="HY94" i="2"/>
  <c r="HY78" i="2"/>
  <c r="HY62" i="2"/>
  <c r="HY46" i="2"/>
  <c r="HY30" i="2"/>
  <c r="HY14" i="2"/>
  <c r="HW117" i="2"/>
  <c r="HW105" i="2"/>
  <c r="HW94" i="2"/>
  <c r="HW85" i="2"/>
  <c r="HW76" i="2"/>
  <c r="HW67" i="2"/>
  <c r="HW58" i="2"/>
  <c r="IW90" i="2"/>
  <c r="IS36" i="2"/>
  <c r="IQ14" i="2"/>
  <c r="IO32" i="2"/>
  <c r="IM51" i="2"/>
  <c r="IK86" i="2"/>
  <c r="IK13" i="2"/>
  <c r="II59" i="2"/>
  <c r="II7" i="2"/>
  <c r="IG73" i="2"/>
  <c r="IG22" i="2"/>
  <c r="IE96" i="2"/>
  <c r="IE64" i="2"/>
  <c r="IE32" i="2"/>
  <c r="IE9" i="2"/>
  <c r="HY109" i="2"/>
  <c r="HY93" i="2"/>
  <c r="HY77" i="2"/>
  <c r="HY61" i="2"/>
  <c r="HY45" i="2"/>
  <c r="HY29" i="2"/>
  <c r="HY13" i="2"/>
  <c r="HW114" i="2"/>
  <c r="HW104" i="2"/>
  <c r="HW93" i="2"/>
  <c r="HW84" i="2"/>
  <c r="HW75" i="2"/>
  <c r="HW66" i="2"/>
  <c r="HW57" i="2"/>
  <c r="HW48" i="2"/>
  <c r="HW38" i="2"/>
  <c r="HW29" i="2"/>
  <c r="HW20" i="2"/>
  <c r="HW11" i="2"/>
  <c r="HU118" i="2"/>
  <c r="HU110" i="2"/>
  <c r="HU102" i="2"/>
  <c r="HU94" i="2"/>
  <c r="HU86" i="2"/>
  <c r="HU78" i="2"/>
  <c r="HU70" i="2"/>
  <c r="HU62" i="2"/>
  <c r="HU54" i="2"/>
  <c r="HU46" i="2"/>
  <c r="HU38" i="2"/>
  <c r="HU30" i="2"/>
  <c r="HU22" i="2"/>
  <c r="HU14" i="2"/>
  <c r="HU6" i="2"/>
  <c r="HS114" i="2"/>
  <c r="HS106" i="2"/>
  <c r="HS98" i="2"/>
  <c r="HS90" i="2"/>
  <c r="HS82" i="2"/>
  <c r="HS74" i="2"/>
  <c r="HS66" i="2"/>
  <c r="HS58" i="2"/>
  <c r="HS50" i="2"/>
  <c r="HS42" i="2"/>
  <c r="HS34" i="2"/>
  <c r="HS26" i="2"/>
  <c r="HS18" i="2"/>
  <c r="HS10" i="2"/>
  <c r="HQ118" i="2"/>
  <c r="HQ110" i="2"/>
  <c r="HQ102" i="2"/>
  <c r="HQ94" i="2"/>
  <c r="HQ86" i="2"/>
  <c r="HQ78" i="2"/>
  <c r="HQ70" i="2"/>
  <c r="HQ62" i="2"/>
  <c r="HQ54" i="2"/>
  <c r="HQ46" i="2"/>
  <c r="HQ38" i="2"/>
  <c r="HQ30" i="2"/>
  <c r="HQ22" i="2"/>
  <c r="HQ14" i="2"/>
  <c r="HQ6" i="2"/>
  <c r="HO114" i="2"/>
  <c r="HO106" i="2"/>
  <c r="HO98" i="2"/>
  <c r="HO90" i="2"/>
  <c r="HO82" i="2"/>
  <c r="HO74" i="2"/>
  <c r="HO66" i="2"/>
  <c r="HO58" i="2"/>
  <c r="HO50" i="2"/>
  <c r="IM36" i="2"/>
  <c r="IG84" i="2"/>
  <c r="IE88" i="2"/>
  <c r="IE8" i="2"/>
  <c r="HY81" i="2"/>
  <c r="HY41" i="2"/>
  <c r="HW113" i="2"/>
  <c r="HW86" i="2"/>
  <c r="HW64" i="2"/>
  <c r="HW41" i="2"/>
  <c r="HW22" i="2"/>
  <c r="HW4" i="2"/>
  <c r="HU104" i="2"/>
  <c r="HU88" i="2"/>
  <c r="HU72" i="2"/>
  <c r="HU56" i="2"/>
  <c r="HU40" i="2"/>
  <c r="HU24" i="2"/>
  <c r="HU8" i="2"/>
  <c r="HS108" i="2"/>
  <c r="HS92" i="2"/>
  <c r="HS76" i="2"/>
  <c r="HS60" i="2"/>
  <c r="HS44" i="2"/>
  <c r="HS28" i="2"/>
  <c r="HS12" i="2"/>
  <c r="HQ112" i="2"/>
  <c r="HQ96" i="2"/>
  <c r="HQ80" i="2"/>
  <c r="HQ64" i="2"/>
  <c r="HQ48" i="2"/>
  <c r="HQ32" i="2"/>
  <c r="HQ19" i="2"/>
  <c r="HQ8" i="2"/>
  <c r="HO113" i="2"/>
  <c r="HO103" i="2"/>
  <c r="HO92" i="2"/>
  <c r="HO81" i="2"/>
  <c r="HO71" i="2"/>
  <c r="HO60" i="2"/>
  <c r="HO51" i="2"/>
  <c r="HO42" i="2"/>
  <c r="HO34" i="2"/>
  <c r="HO26" i="2"/>
  <c r="HO18" i="2"/>
  <c r="HO10" i="2"/>
  <c r="HM118" i="2"/>
  <c r="HM110" i="2"/>
  <c r="HM102" i="2"/>
  <c r="HM94" i="2"/>
  <c r="HM86" i="2"/>
  <c r="HM78" i="2"/>
  <c r="HM70" i="2"/>
  <c r="HM62" i="2"/>
  <c r="HM54" i="2"/>
  <c r="HM46" i="2"/>
  <c r="HM38" i="2"/>
  <c r="HM30" i="2"/>
  <c r="HM22" i="2"/>
  <c r="HM14" i="2"/>
  <c r="HM6" i="2"/>
  <c r="HK114" i="2"/>
  <c r="HK106" i="2"/>
  <c r="HK98" i="2"/>
  <c r="HK90" i="2"/>
  <c r="HK82" i="2"/>
  <c r="HK74" i="2"/>
  <c r="HK66" i="2"/>
  <c r="HK58" i="2"/>
  <c r="HK50" i="2"/>
  <c r="HK42" i="2"/>
  <c r="HK34" i="2"/>
  <c r="HK26" i="2"/>
  <c r="HK18" i="2"/>
  <c r="HK10" i="2"/>
  <c r="HI118" i="2"/>
  <c r="HI110" i="2"/>
  <c r="HI102" i="2"/>
  <c r="HI94" i="2"/>
  <c r="HI86" i="2"/>
  <c r="HI78" i="2"/>
  <c r="HI70" i="2"/>
  <c r="HI62" i="2"/>
  <c r="HI54" i="2"/>
  <c r="HI46" i="2"/>
  <c r="HI38" i="2"/>
  <c r="HI30" i="2"/>
  <c r="HI22" i="2"/>
  <c r="HI14" i="2"/>
  <c r="HI6" i="2"/>
  <c r="IK75" i="2"/>
  <c r="II48" i="2"/>
  <c r="IG34" i="2"/>
  <c r="IE56" i="2"/>
  <c r="HY108" i="2"/>
  <c r="HY65" i="2"/>
  <c r="HY25" i="2"/>
  <c r="HW102" i="2"/>
  <c r="HW77" i="2"/>
  <c r="HW54" i="2"/>
  <c r="HW36" i="2"/>
  <c r="HW18" i="2"/>
  <c r="HU116" i="2"/>
  <c r="HU100" i="2"/>
  <c r="HU84" i="2"/>
  <c r="HU68" i="2"/>
  <c r="HU52" i="2"/>
  <c r="HU36" i="2"/>
  <c r="HU20" i="2"/>
  <c r="HU4" i="2"/>
  <c r="HS104" i="2"/>
  <c r="HS88" i="2"/>
  <c r="HS72" i="2"/>
  <c r="HS56" i="2"/>
  <c r="HS40" i="2"/>
  <c r="HS24" i="2"/>
  <c r="HS8" i="2"/>
  <c r="HQ108" i="2"/>
  <c r="HQ92" i="2"/>
  <c r="HQ76" i="2"/>
  <c r="HQ60" i="2"/>
  <c r="HQ44" i="2"/>
  <c r="HQ28" i="2"/>
  <c r="HQ15" i="2"/>
  <c r="HQ4" i="2"/>
  <c r="HO109" i="2"/>
  <c r="HO99" i="2"/>
  <c r="HO88" i="2"/>
  <c r="HO77" i="2"/>
  <c r="HO67" i="2"/>
  <c r="HO56" i="2"/>
  <c r="HO47" i="2"/>
  <c r="HO39" i="2"/>
  <c r="HO31" i="2"/>
  <c r="HO23" i="2"/>
  <c r="HO15" i="2"/>
  <c r="HO7" i="2"/>
  <c r="HM115" i="2"/>
  <c r="HM107" i="2"/>
  <c r="HM99" i="2"/>
  <c r="HM91" i="2"/>
  <c r="HM83" i="2"/>
  <c r="HM75" i="2"/>
  <c r="HM67" i="2"/>
  <c r="HM59" i="2"/>
  <c r="HM51" i="2"/>
  <c r="HM43" i="2"/>
  <c r="HM35" i="2"/>
  <c r="HM27" i="2"/>
  <c r="HM19" i="2"/>
  <c r="HM11" i="2"/>
  <c r="HM3" i="2"/>
  <c r="HK111" i="2"/>
  <c r="HK103" i="2"/>
  <c r="HK95" i="2"/>
  <c r="HK87" i="2"/>
  <c r="HK79" i="2"/>
  <c r="HK71" i="2"/>
  <c r="HK63" i="2"/>
  <c r="HK55" i="2"/>
  <c r="HK47" i="2"/>
  <c r="HK39" i="2"/>
  <c r="HK31" i="2"/>
  <c r="HK23" i="2"/>
  <c r="HK15" i="2"/>
  <c r="HK7" i="2"/>
  <c r="HI115" i="2"/>
  <c r="HI107" i="2"/>
  <c r="HI99" i="2"/>
  <c r="HI91" i="2"/>
  <c r="HI83" i="2"/>
  <c r="HI75" i="2"/>
  <c r="HI67" i="2"/>
  <c r="HI59" i="2"/>
  <c r="IW25" i="2"/>
  <c r="II46" i="2"/>
  <c r="IG14" i="2"/>
  <c r="IE40" i="2"/>
  <c r="HY105" i="2"/>
  <c r="HY60" i="2"/>
  <c r="HY17" i="2"/>
  <c r="HW101" i="2"/>
  <c r="HW74" i="2"/>
  <c r="HW50" i="2"/>
  <c r="HW32" i="2"/>
  <c r="HW13" i="2"/>
  <c r="HU112" i="2"/>
  <c r="HU96" i="2"/>
  <c r="HU80" i="2"/>
  <c r="HU64" i="2"/>
  <c r="HU48" i="2"/>
  <c r="HU32" i="2"/>
  <c r="HU16" i="2"/>
  <c r="HS116" i="2"/>
  <c r="HS100" i="2"/>
  <c r="HS84" i="2"/>
  <c r="HS68" i="2"/>
  <c r="HS52" i="2"/>
  <c r="HS36" i="2"/>
  <c r="HS20" i="2"/>
  <c r="HS4" i="2"/>
  <c r="HQ104" i="2"/>
  <c r="HQ88" i="2"/>
  <c r="HQ72" i="2"/>
  <c r="HQ56" i="2"/>
  <c r="HQ40" i="2"/>
  <c r="HQ24" i="2"/>
  <c r="HQ13" i="2"/>
  <c r="HQ3" i="2"/>
  <c r="HO108" i="2"/>
  <c r="HO97" i="2"/>
  <c r="HO87" i="2"/>
  <c r="HO76" i="2"/>
  <c r="HO65" i="2"/>
  <c r="HO55" i="2"/>
  <c r="HO46" i="2"/>
  <c r="HO38" i="2"/>
  <c r="HO30" i="2"/>
  <c r="HO22" i="2"/>
  <c r="HO14" i="2"/>
  <c r="HO6" i="2"/>
  <c r="HM114" i="2"/>
  <c r="HM106" i="2"/>
  <c r="HM98" i="2"/>
  <c r="HM90" i="2"/>
  <c r="HM82" i="2"/>
  <c r="HM74" i="2"/>
  <c r="HM66" i="2"/>
  <c r="HM58" i="2"/>
  <c r="HM50" i="2"/>
  <c r="HM42" i="2"/>
  <c r="HM34" i="2"/>
  <c r="HM26" i="2"/>
  <c r="HM18" i="2"/>
  <c r="HM10" i="2"/>
  <c r="HK118" i="2"/>
  <c r="HK110" i="2"/>
  <c r="HK102" i="2"/>
  <c r="HK94" i="2"/>
  <c r="HK86" i="2"/>
  <c r="HK78" i="2"/>
  <c r="HK70" i="2"/>
  <c r="HK62" i="2"/>
  <c r="HK54" i="2"/>
  <c r="HK46" i="2"/>
  <c r="HK38" i="2"/>
  <c r="HK30" i="2"/>
  <c r="HK22" i="2"/>
  <c r="HK14" i="2"/>
  <c r="HK6" i="2"/>
  <c r="HI114" i="2"/>
  <c r="HI106" i="2"/>
  <c r="HI98" i="2"/>
  <c r="HI90" i="2"/>
  <c r="HI82" i="2"/>
  <c r="HI74" i="2"/>
  <c r="HI66" i="2"/>
  <c r="HI58" i="2"/>
  <c r="HI50" i="2"/>
  <c r="IS8" i="2"/>
  <c r="II21" i="2"/>
  <c r="IG12" i="2"/>
  <c r="IE26" i="2"/>
  <c r="HY97" i="2"/>
  <c r="HY57" i="2"/>
  <c r="HY12" i="2"/>
  <c r="HW96" i="2"/>
  <c r="HW73" i="2"/>
  <c r="HW49" i="2"/>
  <c r="HW30" i="2"/>
  <c r="HW12" i="2"/>
  <c r="HU111" i="2"/>
  <c r="HU95" i="2"/>
  <c r="HU79" i="2"/>
  <c r="HU63" i="2"/>
  <c r="HU47" i="2"/>
  <c r="HU31" i="2"/>
  <c r="HU15" i="2"/>
  <c r="HS115" i="2"/>
  <c r="HS99" i="2"/>
  <c r="HS83" i="2"/>
  <c r="HS67" i="2"/>
  <c r="HS51" i="2"/>
  <c r="HS35" i="2"/>
  <c r="HS19" i="2"/>
  <c r="HS3" i="2"/>
  <c r="HQ103" i="2"/>
  <c r="HQ87" i="2"/>
  <c r="HQ71" i="2"/>
  <c r="HQ55" i="2"/>
  <c r="HQ39" i="2"/>
  <c r="HQ23" i="2"/>
  <c r="HQ12" i="2"/>
  <c r="HO117" i="2"/>
  <c r="HO107" i="2"/>
  <c r="HO96" i="2"/>
  <c r="HO85" i="2"/>
  <c r="HO75" i="2"/>
  <c r="HO64" i="2"/>
  <c r="HO54" i="2"/>
  <c r="HO45" i="2"/>
  <c r="HO37" i="2"/>
  <c r="HO29" i="2"/>
  <c r="HO21" i="2"/>
  <c r="HO13" i="2"/>
  <c r="HO5" i="2"/>
  <c r="HM113" i="2"/>
  <c r="HM105" i="2"/>
  <c r="HM97" i="2"/>
  <c r="HM89" i="2"/>
  <c r="HM81" i="2"/>
  <c r="HM73" i="2"/>
  <c r="HM65" i="2"/>
  <c r="HM57" i="2"/>
  <c r="HM49" i="2"/>
  <c r="HM41" i="2"/>
  <c r="HM33" i="2"/>
  <c r="HM25" i="2"/>
  <c r="HM17" i="2"/>
  <c r="HM9" i="2"/>
  <c r="HK117" i="2"/>
  <c r="IG114" i="2"/>
  <c r="IE24" i="2"/>
  <c r="HY49" i="2"/>
  <c r="HW92" i="2"/>
  <c r="HW46" i="2"/>
  <c r="HW10" i="2"/>
  <c r="HU93" i="2"/>
  <c r="HU61" i="2"/>
  <c r="HU29" i="2"/>
  <c r="HS113" i="2"/>
  <c r="HS81" i="2"/>
  <c r="HS49" i="2"/>
  <c r="HS17" i="2"/>
  <c r="HQ101" i="2"/>
  <c r="HQ69" i="2"/>
  <c r="HQ37" i="2"/>
  <c r="HQ11" i="2"/>
  <c r="HO105" i="2"/>
  <c r="HO84" i="2"/>
  <c r="HO63" i="2"/>
  <c r="HO44" i="2"/>
  <c r="HO28" i="2"/>
  <c r="HO12" i="2"/>
  <c r="HM112" i="2"/>
  <c r="HM96" i="2"/>
  <c r="HM80" i="2"/>
  <c r="HM64" i="2"/>
  <c r="HM48" i="2"/>
  <c r="HM32" i="2"/>
  <c r="HM16" i="2"/>
  <c r="HK116" i="2"/>
  <c r="HK104" i="2"/>
  <c r="HK91" i="2"/>
  <c r="HK77" i="2"/>
  <c r="HK65" i="2"/>
  <c r="HK52" i="2"/>
  <c r="HK40" i="2"/>
  <c r="HK27" i="2"/>
  <c r="HK13" i="2"/>
  <c r="HI117" i="2"/>
  <c r="HI104" i="2"/>
  <c r="HI92" i="2"/>
  <c r="HI79" i="2"/>
  <c r="HI65" i="2"/>
  <c r="HI53" i="2"/>
  <c r="HI43" i="2"/>
  <c r="HI34" i="2"/>
  <c r="HI25" i="2"/>
  <c r="HI16" i="2"/>
  <c r="HI7" i="2"/>
  <c r="HG114" i="2"/>
  <c r="HG106" i="2"/>
  <c r="HG98" i="2"/>
  <c r="HG90" i="2"/>
  <c r="HG82" i="2"/>
  <c r="HG74" i="2"/>
  <c r="HG66" i="2"/>
  <c r="HG58" i="2"/>
  <c r="HG50" i="2"/>
  <c r="HG42" i="2"/>
  <c r="HG34" i="2"/>
  <c r="HG26" i="2"/>
  <c r="HG18" i="2"/>
  <c r="HG10" i="2"/>
  <c r="HE118" i="2"/>
  <c r="HE110" i="2"/>
  <c r="HE102" i="2"/>
  <c r="HE94" i="2"/>
  <c r="HE86" i="2"/>
  <c r="HE78" i="2"/>
  <c r="HE70" i="2"/>
  <c r="HE62" i="2"/>
  <c r="HE54" i="2"/>
  <c r="HE46" i="2"/>
  <c r="HE38" i="2"/>
  <c r="IG110" i="2"/>
  <c r="IE13" i="2"/>
  <c r="HY44" i="2"/>
  <c r="HW91" i="2"/>
  <c r="HW45" i="2"/>
  <c r="HW9" i="2"/>
  <c r="HU92" i="2"/>
  <c r="HU60" i="2"/>
  <c r="HU28" i="2"/>
  <c r="HS112" i="2"/>
  <c r="HS80" i="2"/>
  <c r="HS48" i="2"/>
  <c r="HS16" i="2"/>
  <c r="HQ100" i="2"/>
  <c r="HQ68" i="2"/>
  <c r="HQ36" i="2"/>
  <c r="HQ9" i="2"/>
  <c r="HO104" i="2"/>
  <c r="HO83" i="2"/>
  <c r="HO61" i="2"/>
  <c r="HO43" i="2"/>
  <c r="HO27" i="2"/>
  <c r="HO11" i="2"/>
  <c r="HM111" i="2"/>
  <c r="HM95" i="2"/>
  <c r="HM79" i="2"/>
  <c r="HM63" i="2"/>
  <c r="HM47" i="2"/>
  <c r="HM31" i="2"/>
  <c r="HM15" i="2"/>
  <c r="HK115" i="2"/>
  <c r="HK101" i="2"/>
  <c r="HK89" i="2"/>
  <c r="HK76" i="2"/>
  <c r="HK64" i="2"/>
  <c r="HK51" i="2"/>
  <c r="HK37" i="2"/>
  <c r="HK25" i="2"/>
  <c r="HK12" i="2"/>
  <c r="HI116" i="2"/>
  <c r="HI103" i="2"/>
  <c r="HI89" i="2"/>
  <c r="HI77" i="2"/>
  <c r="HI64" i="2"/>
  <c r="HI52" i="2"/>
  <c r="HI42" i="2"/>
  <c r="HI33" i="2"/>
  <c r="HI24" i="2"/>
  <c r="HI15" i="2"/>
  <c r="HI5" i="2"/>
  <c r="HG113" i="2"/>
  <c r="HG105" i="2"/>
  <c r="HG97" i="2"/>
  <c r="HG89" i="2"/>
  <c r="HG81" i="2"/>
  <c r="HG73" i="2"/>
  <c r="HG65" i="2"/>
  <c r="HG57" i="2"/>
  <c r="HG49" i="2"/>
  <c r="HG41" i="2"/>
  <c r="HG33" i="2"/>
  <c r="HG25" i="2"/>
  <c r="HG17" i="2"/>
  <c r="HG9" i="2"/>
  <c r="HE117" i="2"/>
  <c r="HE109" i="2"/>
  <c r="HE101" i="2"/>
  <c r="HE93" i="2"/>
  <c r="HE85" i="2"/>
  <c r="HE77" i="2"/>
  <c r="HE69" i="2"/>
  <c r="HE61" i="2"/>
  <c r="HE53" i="2"/>
  <c r="HE45" i="2"/>
  <c r="HE37" i="2"/>
  <c r="HE29" i="2"/>
  <c r="HE21" i="2"/>
  <c r="HE13" i="2"/>
  <c r="HE5" i="2"/>
  <c r="HC113" i="2"/>
  <c r="HC105" i="2"/>
  <c r="HC97" i="2"/>
  <c r="HC89" i="2"/>
  <c r="HC81" i="2"/>
  <c r="HC73" i="2"/>
  <c r="HC65" i="2"/>
  <c r="HC57" i="2"/>
  <c r="HC49" i="2"/>
  <c r="IG62" i="2"/>
  <c r="IE5" i="2"/>
  <c r="HY33" i="2"/>
  <c r="HW83" i="2"/>
  <c r="HW40" i="2"/>
  <c r="HW3" i="2"/>
  <c r="HU87" i="2"/>
  <c r="HU55" i="2"/>
  <c r="HU23" i="2"/>
  <c r="HS107" i="2"/>
  <c r="HS75" i="2"/>
  <c r="HS43" i="2"/>
  <c r="HS11" i="2"/>
  <c r="HQ95" i="2"/>
  <c r="HQ63" i="2"/>
  <c r="HQ31" i="2"/>
  <c r="HQ7" i="2"/>
  <c r="HO101" i="2"/>
  <c r="HO80" i="2"/>
  <c r="HO59" i="2"/>
  <c r="HO41" i="2"/>
  <c r="HO25" i="2"/>
  <c r="HO9" i="2"/>
  <c r="HM109" i="2"/>
  <c r="HM93" i="2"/>
  <c r="HM77" i="2"/>
  <c r="HM61" i="2"/>
  <c r="HM45" i="2"/>
  <c r="HM29" i="2"/>
  <c r="HM13" i="2"/>
  <c r="HK113" i="2"/>
  <c r="HK100" i="2"/>
  <c r="HK88" i="2"/>
  <c r="HK75" i="2"/>
  <c r="HK61" i="2"/>
  <c r="HK49" i="2"/>
  <c r="HK36" i="2"/>
  <c r="HK24" i="2"/>
  <c r="HK11" i="2"/>
  <c r="HI113" i="2"/>
  <c r="HI101" i="2"/>
  <c r="HI88" i="2"/>
  <c r="HI76" i="2"/>
  <c r="HI63" i="2"/>
  <c r="HI51" i="2"/>
  <c r="HI41" i="2"/>
  <c r="HI32" i="2"/>
  <c r="HI23" i="2"/>
  <c r="HI13" i="2"/>
  <c r="HI4" i="2"/>
  <c r="HG112" i="2"/>
  <c r="HG104" i="2"/>
  <c r="HG96" i="2"/>
  <c r="HG88" i="2"/>
  <c r="HG80" i="2"/>
  <c r="HG72" i="2"/>
  <c r="HG64" i="2"/>
  <c r="HG56" i="2"/>
  <c r="HG48" i="2"/>
  <c r="HG40" i="2"/>
  <c r="HG32" i="2"/>
  <c r="HG24" i="2"/>
  <c r="HG16" i="2"/>
  <c r="HG8" i="2"/>
  <c r="HE116" i="2"/>
  <c r="HE108" i="2"/>
  <c r="HE100" i="2"/>
  <c r="HE92" i="2"/>
  <c r="HE84" i="2"/>
  <c r="HE76" i="2"/>
  <c r="HE68" i="2"/>
  <c r="HE60" i="2"/>
  <c r="HE52" i="2"/>
  <c r="HE44" i="2"/>
  <c r="HE36" i="2"/>
  <c r="HE28" i="2"/>
  <c r="HE20" i="2"/>
  <c r="HE12" i="2"/>
  <c r="HE4" i="2"/>
  <c r="IG59" i="2"/>
  <c r="HY113" i="2"/>
  <c r="HY28" i="2"/>
  <c r="HW82" i="2"/>
  <c r="HW37" i="2"/>
  <c r="HU117" i="2"/>
  <c r="HU85" i="2"/>
  <c r="HU53" i="2"/>
  <c r="HU21" i="2"/>
  <c r="HS105" i="2"/>
  <c r="HS73" i="2"/>
  <c r="HS41" i="2"/>
  <c r="HS9" i="2"/>
  <c r="HQ93" i="2"/>
  <c r="HQ61" i="2"/>
  <c r="HQ29" i="2"/>
  <c r="HQ5" i="2"/>
  <c r="HO100" i="2"/>
  <c r="HO79" i="2"/>
  <c r="HO57" i="2"/>
  <c r="HO40" i="2"/>
  <c r="HO24" i="2"/>
  <c r="HO8" i="2"/>
  <c r="HM108" i="2"/>
  <c r="HM92" i="2"/>
  <c r="HM76" i="2"/>
  <c r="HM60" i="2"/>
  <c r="HM44" i="2"/>
  <c r="HM28" i="2"/>
  <c r="HM12" i="2"/>
  <c r="HK112" i="2"/>
  <c r="HK99" i="2"/>
  <c r="HK85" i="2"/>
  <c r="HK73" i="2"/>
  <c r="HK60" i="2"/>
  <c r="HK48" i="2"/>
  <c r="HK35" i="2"/>
  <c r="HK21" i="2"/>
  <c r="HK9" i="2"/>
  <c r="HI112" i="2"/>
  <c r="HI100" i="2"/>
  <c r="HI87" i="2"/>
  <c r="HI73" i="2"/>
  <c r="HI61" i="2"/>
  <c r="HI49" i="2"/>
  <c r="HI40" i="2"/>
  <c r="HI31" i="2"/>
  <c r="HI21" i="2"/>
  <c r="HI12" i="2"/>
  <c r="HI3" i="2"/>
  <c r="HG111" i="2"/>
  <c r="HG103" i="2"/>
  <c r="HG95" i="2"/>
  <c r="HG87" i="2"/>
  <c r="HG79" i="2"/>
  <c r="HG71" i="2"/>
  <c r="HG63" i="2"/>
  <c r="HG55" i="2"/>
  <c r="HG47" i="2"/>
  <c r="HG39" i="2"/>
  <c r="HG31" i="2"/>
  <c r="HG23" i="2"/>
  <c r="HG15" i="2"/>
  <c r="HG7" i="2"/>
  <c r="HE115" i="2"/>
  <c r="HE107" i="2"/>
  <c r="HE99" i="2"/>
  <c r="HE91" i="2"/>
  <c r="HE83" i="2"/>
  <c r="HE75" i="2"/>
  <c r="HE67" i="2"/>
  <c r="HE59" i="2"/>
  <c r="HE51" i="2"/>
  <c r="HE43" i="2"/>
  <c r="HE35" i="2"/>
  <c r="HE27" i="2"/>
  <c r="HE19" i="2"/>
  <c r="HE11" i="2"/>
  <c r="HE3" i="2"/>
  <c r="HC111" i="2"/>
  <c r="HC103" i="2"/>
  <c r="HC95" i="2"/>
  <c r="HC87" i="2"/>
  <c r="HC79" i="2"/>
  <c r="HC71" i="2"/>
  <c r="IO17" i="2"/>
  <c r="IE72" i="2"/>
  <c r="HY76" i="2"/>
  <c r="HW112" i="2"/>
  <c r="HW59" i="2"/>
  <c r="HW21" i="2"/>
  <c r="HU103" i="2"/>
  <c r="HU71" i="2"/>
  <c r="HU39" i="2"/>
  <c r="HU7" i="2"/>
  <c r="HS91" i="2"/>
  <c r="HS59" i="2"/>
  <c r="HS27" i="2"/>
  <c r="HQ111" i="2"/>
  <c r="HQ79" i="2"/>
  <c r="HQ47" i="2"/>
  <c r="HQ17" i="2"/>
  <c r="HO112" i="2"/>
  <c r="HO91" i="2"/>
  <c r="HO69" i="2"/>
  <c r="HO49" i="2"/>
  <c r="HO33" i="2"/>
  <c r="HO17" i="2"/>
  <c r="HM117" i="2"/>
  <c r="HM101" i="2"/>
  <c r="HM85" i="2"/>
  <c r="HM69" i="2"/>
  <c r="HM53" i="2"/>
  <c r="HM37" i="2"/>
  <c r="HM21" i="2"/>
  <c r="HM5" i="2"/>
  <c r="HK107" i="2"/>
  <c r="HK93" i="2"/>
  <c r="HK81" i="2"/>
  <c r="HK68" i="2"/>
  <c r="HK56" i="2"/>
  <c r="HK43" i="2"/>
  <c r="HK29" i="2"/>
  <c r="HK17" i="2"/>
  <c r="HK4" i="2"/>
  <c r="HI108" i="2"/>
  <c r="HI95" i="2"/>
  <c r="HI81" i="2"/>
  <c r="HI69" i="2"/>
  <c r="HI56" i="2"/>
  <c r="HI45" i="2"/>
  <c r="HI36" i="2"/>
  <c r="HI27" i="2"/>
  <c r="HI18" i="2"/>
  <c r="HI9" i="2"/>
  <c r="HG116" i="2"/>
  <c r="HG108" i="2"/>
  <c r="HG100" i="2"/>
  <c r="HG92" i="2"/>
  <c r="HG84" i="2"/>
  <c r="HG76" i="2"/>
  <c r="HG68" i="2"/>
  <c r="HG60" i="2"/>
  <c r="HG52" i="2"/>
  <c r="HG44" i="2"/>
  <c r="HG36" i="2"/>
  <c r="HG28" i="2"/>
  <c r="HG20" i="2"/>
  <c r="HG12" i="2"/>
  <c r="IE90" i="2"/>
  <c r="HW68" i="2"/>
  <c r="HU101" i="2"/>
  <c r="HU12" i="2"/>
  <c r="HS33" i="2"/>
  <c r="HQ77" i="2"/>
  <c r="HO115" i="2"/>
  <c r="HO53" i="2"/>
  <c r="HO16" i="2"/>
  <c r="HM87" i="2"/>
  <c r="HM40" i="2"/>
  <c r="HM4" i="2"/>
  <c r="HK83" i="2"/>
  <c r="HK45" i="2"/>
  <c r="HK16" i="2"/>
  <c r="HI96" i="2"/>
  <c r="HI60" i="2"/>
  <c r="HI35" i="2"/>
  <c r="HI10" i="2"/>
  <c r="HG102" i="2"/>
  <c r="HG83" i="2"/>
  <c r="HG61" i="2"/>
  <c r="HG38" i="2"/>
  <c r="HG19" i="2"/>
  <c r="HE114" i="2"/>
  <c r="HE98" i="2"/>
  <c r="HE82" i="2"/>
  <c r="HE66" i="2"/>
  <c r="HE50" i="2"/>
  <c r="HE34" i="2"/>
  <c r="HE23" i="2"/>
  <c r="HE9" i="2"/>
  <c r="HC114" i="2"/>
  <c r="HC102" i="2"/>
  <c r="HC92" i="2"/>
  <c r="HC82" i="2"/>
  <c r="HC70" i="2"/>
  <c r="HC61" i="2"/>
  <c r="HC52" i="2"/>
  <c r="HC43" i="2"/>
  <c r="HC35" i="2"/>
  <c r="HC27" i="2"/>
  <c r="HC19" i="2"/>
  <c r="HC11" i="2"/>
  <c r="HC3" i="2"/>
  <c r="HA111" i="2"/>
  <c r="HA103" i="2"/>
  <c r="HA95" i="2"/>
  <c r="HA87" i="2"/>
  <c r="HA79" i="2"/>
  <c r="HA71" i="2"/>
  <c r="HA63" i="2"/>
  <c r="HA55" i="2"/>
  <c r="HA47" i="2"/>
  <c r="HA39" i="2"/>
  <c r="HA31" i="2"/>
  <c r="HA23" i="2"/>
  <c r="HA15" i="2"/>
  <c r="HA7" i="2"/>
  <c r="GY115" i="2"/>
  <c r="GY107" i="2"/>
  <c r="GY99" i="2"/>
  <c r="GY91" i="2"/>
  <c r="GY83" i="2"/>
  <c r="GY75" i="2"/>
  <c r="GY67" i="2"/>
  <c r="GY59" i="2"/>
  <c r="GY51" i="2"/>
  <c r="GY43" i="2"/>
  <c r="GY35" i="2"/>
  <c r="GY27" i="2"/>
  <c r="GY19" i="2"/>
  <c r="GY11" i="2"/>
  <c r="GY3" i="2"/>
  <c r="GW111" i="2"/>
  <c r="GW103" i="2"/>
  <c r="GW95" i="2"/>
  <c r="GW87" i="2"/>
  <c r="GW79" i="2"/>
  <c r="GW71" i="2"/>
  <c r="GW63" i="2"/>
  <c r="GW55" i="2"/>
  <c r="GW47" i="2"/>
  <c r="GW39" i="2"/>
  <c r="GW31" i="2"/>
  <c r="GW23" i="2"/>
  <c r="GW15" i="2"/>
  <c r="GW7" i="2"/>
  <c r="GU115" i="2"/>
  <c r="GU107" i="2"/>
  <c r="GU99" i="2"/>
  <c r="GU91" i="2"/>
  <c r="GU83" i="2"/>
  <c r="GU75" i="2"/>
  <c r="GU67" i="2"/>
  <c r="GU59" i="2"/>
  <c r="GU51" i="2"/>
  <c r="GU43" i="2"/>
  <c r="GU35" i="2"/>
  <c r="GU27" i="2"/>
  <c r="GU19" i="2"/>
  <c r="GU11" i="2"/>
  <c r="GU3" i="2"/>
  <c r="GS111" i="2"/>
  <c r="GS103" i="2"/>
  <c r="GS95" i="2"/>
  <c r="GS87" i="2"/>
  <c r="GS79" i="2"/>
  <c r="GS71" i="2"/>
  <c r="GS63" i="2"/>
  <c r="GS55" i="2"/>
  <c r="GS47" i="2"/>
  <c r="GS39" i="2"/>
  <c r="GS31" i="2"/>
  <c r="GS23" i="2"/>
  <c r="GS15" i="2"/>
  <c r="GS7" i="2"/>
  <c r="GQ115" i="2"/>
  <c r="GQ107" i="2"/>
  <c r="GQ99" i="2"/>
  <c r="GQ91" i="2"/>
  <c r="GQ83" i="2"/>
  <c r="GQ75" i="2"/>
  <c r="GQ67" i="2"/>
  <c r="GQ59" i="2"/>
  <c r="GQ51" i="2"/>
  <c r="GQ43" i="2"/>
  <c r="GQ35" i="2"/>
  <c r="GQ27" i="2"/>
  <c r="GQ19" i="2"/>
  <c r="GQ11" i="2"/>
  <c r="GQ3" i="2"/>
  <c r="GO111" i="2"/>
  <c r="GO103" i="2"/>
  <c r="GO95" i="2"/>
  <c r="GO87" i="2"/>
  <c r="GO79" i="2"/>
  <c r="GO71" i="2"/>
  <c r="GO63" i="2"/>
  <c r="GO55" i="2"/>
  <c r="GO47" i="2"/>
  <c r="GO39" i="2"/>
  <c r="GO31" i="2"/>
  <c r="GO23" i="2"/>
  <c r="GO15" i="2"/>
  <c r="GO7" i="2"/>
  <c r="GM115" i="2"/>
  <c r="GM107" i="2"/>
  <c r="GM99" i="2"/>
  <c r="GM91" i="2"/>
  <c r="GM83" i="2"/>
  <c r="GM75" i="2"/>
  <c r="GM67" i="2"/>
  <c r="GM59" i="2"/>
  <c r="GM51" i="2"/>
  <c r="GM43" i="2"/>
  <c r="GM35" i="2"/>
  <c r="GM27" i="2"/>
  <c r="GM19" i="2"/>
  <c r="GM11" i="2"/>
  <c r="GM3" i="2"/>
  <c r="GK111" i="2"/>
  <c r="GK103" i="2"/>
  <c r="IE58" i="2"/>
  <c r="HW65" i="2"/>
  <c r="HU77" i="2"/>
  <c r="HU5" i="2"/>
  <c r="HS32" i="2"/>
  <c r="HQ53" i="2"/>
  <c r="HO111" i="2"/>
  <c r="HO52" i="2"/>
  <c r="HO4" i="2"/>
  <c r="HM84" i="2"/>
  <c r="HM39" i="2"/>
  <c r="HK109" i="2"/>
  <c r="HK80" i="2"/>
  <c r="HK44" i="2"/>
  <c r="HK8" i="2"/>
  <c r="HI93" i="2"/>
  <c r="HI57" i="2"/>
  <c r="HI29" i="2"/>
  <c r="HI8" i="2"/>
  <c r="HG101" i="2"/>
  <c r="HG78" i="2"/>
  <c r="HG59" i="2"/>
  <c r="HG37" i="2"/>
  <c r="HG14" i="2"/>
  <c r="HE113" i="2"/>
  <c r="HE97" i="2"/>
  <c r="HE81" i="2"/>
  <c r="HE65" i="2"/>
  <c r="HE49" i="2"/>
  <c r="HE33" i="2"/>
  <c r="HE22" i="2"/>
  <c r="HE8" i="2"/>
  <c r="HC112" i="2"/>
  <c r="HC101" i="2"/>
  <c r="HC91" i="2"/>
  <c r="HC80" i="2"/>
  <c r="HC69" i="2"/>
  <c r="HC60" i="2"/>
  <c r="HC51" i="2"/>
  <c r="HC42" i="2"/>
  <c r="HC34" i="2"/>
  <c r="HC26" i="2"/>
  <c r="HC18" i="2"/>
  <c r="HC10" i="2"/>
  <c r="HA118" i="2"/>
  <c r="HA110" i="2"/>
  <c r="HA102" i="2"/>
  <c r="HA94" i="2"/>
  <c r="HA86" i="2"/>
  <c r="HA78" i="2"/>
  <c r="HA70" i="2"/>
  <c r="HA62" i="2"/>
  <c r="HA54" i="2"/>
  <c r="HA46" i="2"/>
  <c r="HA38" i="2"/>
  <c r="HA30" i="2"/>
  <c r="HA22" i="2"/>
  <c r="HA14" i="2"/>
  <c r="HA6" i="2"/>
  <c r="GY114" i="2"/>
  <c r="GY106" i="2"/>
  <c r="GY98" i="2"/>
  <c r="GY90" i="2"/>
  <c r="GY82" i="2"/>
  <c r="GY74" i="2"/>
  <c r="GY66" i="2"/>
  <c r="GY58" i="2"/>
  <c r="GY50" i="2"/>
  <c r="GY42" i="2"/>
  <c r="GY34" i="2"/>
  <c r="GY26" i="2"/>
  <c r="GY18" i="2"/>
  <c r="GY10" i="2"/>
  <c r="GW118" i="2"/>
  <c r="GW110" i="2"/>
  <c r="GW102" i="2"/>
  <c r="GW94" i="2"/>
  <c r="GW86" i="2"/>
  <c r="GW78" i="2"/>
  <c r="GW70" i="2"/>
  <c r="GW62" i="2"/>
  <c r="GW54" i="2"/>
  <c r="GW46" i="2"/>
  <c r="GW38" i="2"/>
  <c r="GW30" i="2"/>
  <c r="GW22" i="2"/>
  <c r="GW14" i="2"/>
  <c r="GW6" i="2"/>
  <c r="GU114" i="2"/>
  <c r="GU106" i="2"/>
  <c r="GU98" i="2"/>
  <c r="GU90" i="2"/>
  <c r="GU82" i="2"/>
  <c r="GU74" i="2"/>
  <c r="GU66" i="2"/>
  <c r="GU58" i="2"/>
  <c r="GU50" i="2"/>
  <c r="GU42" i="2"/>
  <c r="GU34" i="2"/>
  <c r="GU26" i="2"/>
  <c r="GU18" i="2"/>
  <c r="GU10" i="2"/>
  <c r="GS118" i="2"/>
  <c r="GS110" i="2"/>
  <c r="GS102" i="2"/>
  <c r="GS94" i="2"/>
  <c r="GS86" i="2"/>
  <c r="GS78" i="2"/>
  <c r="GS70" i="2"/>
  <c r="GS62" i="2"/>
  <c r="GS54" i="2"/>
  <c r="GS46" i="2"/>
  <c r="GS38" i="2"/>
  <c r="GS30" i="2"/>
  <c r="GS22" i="2"/>
  <c r="GS14" i="2"/>
  <c r="GS6" i="2"/>
  <c r="GQ114" i="2"/>
  <c r="GQ106" i="2"/>
  <c r="GQ98" i="2"/>
  <c r="GQ90" i="2"/>
  <c r="GQ82" i="2"/>
  <c r="GQ74" i="2"/>
  <c r="GQ66" i="2"/>
  <c r="GQ58" i="2"/>
  <c r="GQ50" i="2"/>
  <c r="GQ42" i="2"/>
  <c r="GQ34" i="2"/>
  <c r="GQ26" i="2"/>
  <c r="GQ18" i="2"/>
  <c r="GQ10" i="2"/>
  <c r="GO118" i="2"/>
  <c r="GO110" i="2"/>
  <c r="GO102" i="2"/>
  <c r="GO94" i="2"/>
  <c r="GO86" i="2"/>
  <c r="GO78" i="2"/>
  <c r="GO70" i="2"/>
  <c r="GO62" i="2"/>
  <c r="GO54" i="2"/>
  <c r="GO46" i="2"/>
  <c r="GO38" i="2"/>
  <c r="GO30" i="2"/>
  <c r="GO22" i="2"/>
  <c r="GO14" i="2"/>
  <c r="GO6" i="2"/>
  <c r="GM114" i="2"/>
  <c r="GM106" i="2"/>
  <c r="GM98" i="2"/>
  <c r="GM90" i="2"/>
  <c r="GM82" i="2"/>
  <c r="GM74" i="2"/>
  <c r="GM66" i="2"/>
  <c r="GM58" i="2"/>
  <c r="GM50" i="2"/>
  <c r="GM42" i="2"/>
  <c r="GM34" i="2"/>
  <c r="GM26" i="2"/>
  <c r="GM18" i="2"/>
  <c r="GM10" i="2"/>
  <c r="GK118" i="2"/>
  <c r="GK110" i="2"/>
  <c r="GK102" i="2"/>
  <c r="GK94" i="2"/>
  <c r="GK86" i="2"/>
  <c r="HY92" i="2"/>
  <c r="HW56" i="2"/>
  <c r="HU76" i="2"/>
  <c r="HS97" i="2"/>
  <c r="HS25" i="2"/>
  <c r="HQ52" i="2"/>
  <c r="HO95" i="2"/>
  <c r="HO48" i="2"/>
  <c r="HO3" i="2"/>
  <c r="HM72" i="2"/>
  <c r="HM36" i="2"/>
  <c r="HK108" i="2"/>
  <c r="HK72" i="2"/>
  <c r="HK41" i="2"/>
  <c r="HK5" i="2"/>
  <c r="HI85" i="2"/>
  <c r="HI55" i="2"/>
  <c r="HI28" i="2"/>
  <c r="HG118" i="2"/>
  <c r="HG99" i="2"/>
  <c r="HG77" i="2"/>
  <c r="HG54" i="2"/>
  <c r="HG35" i="2"/>
  <c r="HG13" i="2"/>
  <c r="HE112" i="2"/>
  <c r="HE96" i="2"/>
  <c r="HE80" i="2"/>
  <c r="HE64" i="2"/>
  <c r="HE48" i="2"/>
  <c r="HE32" i="2"/>
  <c r="HE18" i="2"/>
  <c r="HE7" i="2"/>
  <c r="HC110" i="2"/>
  <c r="HC100" i="2"/>
  <c r="HC90" i="2"/>
  <c r="HC78" i="2"/>
  <c r="HC68" i="2"/>
  <c r="HC59" i="2"/>
  <c r="HC50" i="2"/>
  <c r="HC41" i="2"/>
  <c r="HC33" i="2"/>
  <c r="HC25" i="2"/>
  <c r="HC17" i="2"/>
  <c r="HC9" i="2"/>
  <c r="HA117" i="2"/>
  <c r="HA109" i="2"/>
  <c r="HA101" i="2"/>
  <c r="HA93" i="2"/>
  <c r="HA85" i="2"/>
  <c r="HA77" i="2"/>
  <c r="HA69" i="2"/>
  <c r="HA61" i="2"/>
  <c r="HA53" i="2"/>
  <c r="HA45" i="2"/>
  <c r="HA37" i="2"/>
  <c r="HA29" i="2"/>
  <c r="HA21" i="2"/>
  <c r="HA13" i="2"/>
  <c r="HA5" i="2"/>
  <c r="GY113" i="2"/>
  <c r="GY105" i="2"/>
  <c r="GY97" i="2"/>
  <c r="GY89" i="2"/>
  <c r="GY81" i="2"/>
  <c r="GY73" i="2"/>
  <c r="GY65" i="2"/>
  <c r="GY57" i="2"/>
  <c r="GY49" i="2"/>
  <c r="GY41" i="2"/>
  <c r="GY33" i="2"/>
  <c r="GY25" i="2"/>
  <c r="GY17" i="2"/>
  <c r="GY9" i="2"/>
  <c r="GW117" i="2"/>
  <c r="GW109" i="2"/>
  <c r="GW101" i="2"/>
  <c r="GW93" i="2"/>
  <c r="GW85" i="2"/>
  <c r="GW77" i="2"/>
  <c r="GW69" i="2"/>
  <c r="GW61" i="2"/>
  <c r="GW53" i="2"/>
  <c r="GW45" i="2"/>
  <c r="GW37" i="2"/>
  <c r="GW29" i="2"/>
  <c r="GW21" i="2"/>
  <c r="GW13" i="2"/>
  <c r="GW5" i="2"/>
  <c r="GU113" i="2"/>
  <c r="GU105" i="2"/>
  <c r="GU97" i="2"/>
  <c r="GU89" i="2"/>
  <c r="GU81" i="2"/>
  <c r="GU73" i="2"/>
  <c r="GU65" i="2"/>
  <c r="GU57" i="2"/>
  <c r="GU49" i="2"/>
  <c r="GU41" i="2"/>
  <c r="GU33" i="2"/>
  <c r="GU25" i="2"/>
  <c r="GU17" i="2"/>
  <c r="GU9" i="2"/>
  <c r="GS117" i="2"/>
  <c r="GS109" i="2"/>
  <c r="GS101" i="2"/>
  <c r="GS93" i="2"/>
  <c r="GS85" i="2"/>
  <c r="GS77" i="2"/>
  <c r="GS69" i="2"/>
  <c r="GS61" i="2"/>
  <c r="GS53" i="2"/>
  <c r="GS45" i="2"/>
  <c r="GS37" i="2"/>
  <c r="GS29" i="2"/>
  <c r="GS21" i="2"/>
  <c r="GS13" i="2"/>
  <c r="GS5" i="2"/>
  <c r="GQ113" i="2"/>
  <c r="GQ105" i="2"/>
  <c r="GQ97" i="2"/>
  <c r="GQ89" i="2"/>
  <c r="GQ81" i="2"/>
  <c r="GQ73" i="2"/>
  <c r="GQ65" i="2"/>
  <c r="GQ57" i="2"/>
  <c r="GQ49" i="2"/>
  <c r="GQ41" i="2"/>
  <c r="GQ33" i="2"/>
  <c r="GQ25" i="2"/>
  <c r="GQ17" i="2"/>
  <c r="GQ9" i="2"/>
  <c r="GO117" i="2"/>
  <c r="GO109" i="2"/>
  <c r="GO101" i="2"/>
  <c r="GO93" i="2"/>
  <c r="GO85" i="2"/>
  <c r="GO77" i="2"/>
  <c r="GO69" i="2"/>
  <c r="GO61" i="2"/>
  <c r="GO53" i="2"/>
  <c r="GO45" i="2"/>
  <c r="GO37" i="2"/>
  <c r="GO29" i="2"/>
  <c r="GO21" i="2"/>
  <c r="GO13" i="2"/>
  <c r="GO5" i="2"/>
  <c r="GM113" i="2"/>
  <c r="GM105" i="2"/>
  <c r="GM97" i="2"/>
  <c r="GM89" i="2"/>
  <c r="GM81" i="2"/>
  <c r="GM73" i="2"/>
  <c r="GM65" i="2"/>
  <c r="GM57" i="2"/>
  <c r="GM49" i="2"/>
  <c r="GM41" i="2"/>
  <c r="GM33" i="2"/>
  <c r="GM25" i="2"/>
  <c r="GM17" i="2"/>
  <c r="GM9" i="2"/>
  <c r="GK117" i="2"/>
  <c r="GK109" i="2"/>
  <c r="GK101" i="2"/>
  <c r="GK93" i="2"/>
  <c r="GK85" i="2"/>
  <c r="GK77" i="2"/>
  <c r="GK69" i="2"/>
  <c r="GK61" i="2"/>
  <c r="GK53" i="2"/>
  <c r="GK45" i="2"/>
  <c r="HY89" i="2"/>
  <c r="HW28" i="2"/>
  <c r="HU69" i="2"/>
  <c r="HS96" i="2"/>
  <c r="HQ117" i="2"/>
  <c r="HQ45" i="2"/>
  <c r="HO93" i="2"/>
  <c r="HO36" i="2"/>
  <c r="HM116" i="2"/>
  <c r="HM71" i="2"/>
  <c r="HM24" i="2"/>
  <c r="HK105" i="2"/>
  <c r="HK69" i="2"/>
  <c r="HK33" i="2"/>
  <c r="HK3" i="2"/>
  <c r="HI84" i="2"/>
  <c r="HI48" i="2"/>
  <c r="HI26" i="2"/>
  <c r="HG117" i="2"/>
  <c r="HG94" i="2"/>
  <c r="HG75" i="2"/>
  <c r="HG53" i="2"/>
  <c r="HG30" i="2"/>
  <c r="HG11" i="2"/>
  <c r="HE111" i="2"/>
  <c r="HE95" i="2"/>
  <c r="HE79" i="2"/>
  <c r="HE63" i="2"/>
  <c r="HE47" i="2"/>
  <c r="HE31" i="2"/>
  <c r="HE17" i="2"/>
  <c r="HE6" i="2"/>
  <c r="HC109" i="2"/>
  <c r="HC99" i="2"/>
  <c r="HC88" i="2"/>
  <c r="HC77" i="2"/>
  <c r="HC67" i="2"/>
  <c r="HC58" i="2"/>
  <c r="HC48" i="2"/>
  <c r="HC40" i="2"/>
  <c r="HC32" i="2"/>
  <c r="HC24" i="2"/>
  <c r="HC16" i="2"/>
  <c r="HC8" i="2"/>
  <c r="HA116" i="2"/>
  <c r="HA108" i="2"/>
  <c r="HA100" i="2"/>
  <c r="HA92" i="2"/>
  <c r="HA84" i="2"/>
  <c r="HA76" i="2"/>
  <c r="HA68" i="2"/>
  <c r="HA60" i="2"/>
  <c r="HA52" i="2"/>
  <c r="HA44" i="2"/>
  <c r="HA36" i="2"/>
  <c r="HA28" i="2"/>
  <c r="HA20" i="2"/>
  <c r="HA12" i="2"/>
  <c r="HA4" i="2"/>
  <c r="GY112" i="2"/>
  <c r="GY104" i="2"/>
  <c r="GY96" i="2"/>
  <c r="GY88" i="2"/>
  <c r="GY80" i="2"/>
  <c r="GY72" i="2"/>
  <c r="GY64" i="2"/>
  <c r="GY56" i="2"/>
  <c r="GY48" i="2"/>
  <c r="GY40" i="2"/>
  <c r="GY32" i="2"/>
  <c r="GY24" i="2"/>
  <c r="GY16" i="2"/>
  <c r="GY8" i="2"/>
  <c r="GW116" i="2"/>
  <c r="GW108" i="2"/>
  <c r="GW100" i="2"/>
  <c r="GW92" i="2"/>
  <c r="GW84" i="2"/>
  <c r="GW76" i="2"/>
  <c r="GW68" i="2"/>
  <c r="GW60" i="2"/>
  <c r="GW52" i="2"/>
  <c r="GW44" i="2"/>
  <c r="GW36" i="2"/>
  <c r="GW28" i="2"/>
  <c r="GW20" i="2"/>
  <c r="GW12" i="2"/>
  <c r="GW4" i="2"/>
  <c r="GU112" i="2"/>
  <c r="GU104" i="2"/>
  <c r="GU96" i="2"/>
  <c r="GU88" i="2"/>
  <c r="GU80" i="2"/>
  <c r="GU72" i="2"/>
  <c r="GU64" i="2"/>
  <c r="GU56" i="2"/>
  <c r="GU48" i="2"/>
  <c r="GU40" i="2"/>
  <c r="GU32" i="2"/>
  <c r="GU24" i="2"/>
  <c r="GU16" i="2"/>
  <c r="GU8" i="2"/>
  <c r="GS116" i="2"/>
  <c r="GS108" i="2"/>
  <c r="GS100" i="2"/>
  <c r="GS92" i="2"/>
  <c r="GS84" i="2"/>
  <c r="GS76" i="2"/>
  <c r="GS68" i="2"/>
  <c r="GS60" i="2"/>
  <c r="GS52" i="2"/>
  <c r="GS44" i="2"/>
  <c r="GS36" i="2"/>
  <c r="GS28" i="2"/>
  <c r="GS20" i="2"/>
  <c r="GS12" i="2"/>
  <c r="GS4" i="2"/>
  <c r="GQ112" i="2"/>
  <c r="GQ104" i="2"/>
  <c r="GQ96" i="2"/>
  <c r="GQ88" i="2"/>
  <c r="GQ80" i="2"/>
  <c r="GQ72" i="2"/>
  <c r="GQ64" i="2"/>
  <c r="GQ56" i="2"/>
  <c r="GQ48" i="2"/>
  <c r="GQ40" i="2"/>
  <c r="GQ32" i="2"/>
  <c r="GQ24" i="2"/>
  <c r="GQ16" i="2"/>
  <c r="GQ8" i="2"/>
  <c r="GO116" i="2"/>
  <c r="GO108" i="2"/>
  <c r="GO100" i="2"/>
  <c r="GO92" i="2"/>
  <c r="GO84" i="2"/>
  <c r="GO76" i="2"/>
  <c r="GO68" i="2"/>
  <c r="GO60" i="2"/>
  <c r="GO52" i="2"/>
  <c r="GO44" i="2"/>
  <c r="GO36" i="2"/>
  <c r="GO28" i="2"/>
  <c r="GO20" i="2"/>
  <c r="GO12" i="2"/>
  <c r="GO4" i="2"/>
  <c r="GM112" i="2"/>
  <c r="GM104" i="2"/>
  <c r="GM96" i="2"/>
  <c r="GM88" i="2"/>
  <c r="GM80" i="2"/>
  <c r="GM72" i="2"/>
  <c r="GM64" i="2"/>
  <c r="GM56" i="2"/>
  <c r="GM48" i="2"/>
  <c r="GM40" i="2"/>
  <c r="GM32" i="2"/>
  <c r="GM24" i="2"/>
  <c r="GM16" i="2"/>
  <c r="GM8" i="2"/>
  <c r="GK116" i="2"/>
  <c r="GK108" i="2"/>
  <c r="GK100" i="2"/>
  <c r="GK92" i="2"/>
  <c r="HY73" i="2"/>
  <c r="HW27" i="2"/>
  <c r="HU45" i="2"/>
  <c r="HS89" i="2"/>
  <c r="HQ116" i="2"/>
  <c r="HQ21" i="2"/>
  <c r="HO89" i="2"/>
  <c r="HO35" i="2"/>
  <c r="HM104" i="2"/>
  <c r="HM68" i="2"/>
  <c r="HM23" i="2"/>
  <c r="HK97" i="2"/>
  <c r="HK67" i="2"/>
  <c r="HK32" i="2"/>
  <c r="HI111" i="2"/>
  <c r="HI80" i="2"/>
  <c r="HI47" i="2"/>
  <c r="HI20" i="2"/>
  <c r="HG115" i="2"/>
  <c r="HG93" i="2"/>
  <c r="HG70" i="2"/>
  <c r="HG51" i="2"/>
  <c r="HG29" i="2"/>
  <c r="HG6" i="2"/>
  <c r="HE106" i="2"/>
  <c r="HE90" i="2"/>
  <c r="HE74" i="2"/>
  <c r="HE58" i="2"/>
  <c r="HE42" i="2"/>
  <c r="HE30" i="2"/>
  <c r="HE16" i="2"/>
  <c r="HC118" i="2"/>
  <c r="HC108" i="2"/>
  <c r="HC98" i="2"/>
  <c r="HC86" i="2"/>
  <c r="HC76" i="2"/>
  <c r="HC66" i="2"/>
  <c r="HC56" i="2"/>
  <c r="HC47" i="2"/>
  <c r="HC39" i="2"/>
  <c r="HC31" i="2"/>
  <c r="HC23" i="2"/>
  <c r="HC15" i="2"/>
  <c r="HC7" i="2"/>
  <c r="HA115" i="2"/>
  <c r="HA107" i="2"/>
  <c r="HA99" i="2"/>
  <c r="HA91" i="2"/>
  <c r="HA83" i="2"/>
  <c r="HA75" i="2"/>
  <c r="HA67" i="2"/>
  <c r="HA59" i="2"/>
  <c r="HA51" i="2"/>
  <c r="HA43" i="2"/>
  <c r="HA35" i="2"/>
  <c r="HA27" i="2"/>
  <c r="HA19" i="2"/>
  <c r="HA11" i="2"/>
  <c r="HA3" i="2"/>
  <c r="GY111" i="2"/>
  <c r="GY103" i="2"/>
  <c r="GY95" i="2"/>
  <c r="GY87" i="2"/>
  <c r="GY79" i="2"/>
  <c r="GY71" i="2"/>
  <c r="GY63" i="2"/>
  <c r="GY55" i="2"/>
  <c r="GY47" i="2"/>
  <c r="GY39" i="2"/>
  <c r="GY31" i="2"/>
  <c r="GY23" i="2"/>
  <c r="GY15" i="2"/>
  <c r="GY7" i="2"/>
  <c r="GW115" i="2"/>
  <c r="GW107" i="2"/>
  <c r="GW99" i="2"/>
  <c r="GW91" i="2"/>
  <c r="GW83" i="2"/>
  <c r="GW75" i="2"/>
  <c r="GW67" i="2"/>
  <c r="GW59" i="2"/>
  <c r="GW51" i="2"/>
  <c r="GW43" i="2"/>
  <c r="GW35" i="2"/>
  <c r="GW27" i="2"/>
  <c r="GW19" i="2"/>
  <c r="GW11" i="2"/>
  <c r="GW3" i="2"/>
  <c r="GU111" i="2"/>
  <c r="GU103" i="2"/>
  <c r="GU95" i="2"/>
  <c r="GU87" i="2"/>
  <c r="GU79" i="2"/>
  <c r="GU71" i="2"/>
  <c r="GU63" i="2"/>
  <c r="GU55" i="2"/>
  <c r="GU47" i="2"/>
  <c r="GU39" i="2"/>
  <c r="GU31" i="2"/>
  <c r="GU23" i="2"/>
  <c r="GU15" i="2"/>
  <c r="GU7" i="2"/>
  <c r="GS115" i="2"/>
  <c r="GS107" i="2"/>
  <c r="GS99" i="2"/>
  <c r="GS91" i="2"/>
  <c r="GS83" i="2"/>
  <c r="GS75" i="2"/>
  <c r="GS67" i="2"/>
  <c r="GS59" i="2"/>
  <c r="GS51" i="2"/>
  <c r="GS43" i="2"/>
  <c r="GS35" i="2"/>
  <c r="GS27" i="2"/>
  <c r="GS19" i="2"/>
  <c r="GS11" i="2"/>
  <c r="GS3" i="2"/>
  <c r="GQ111" i="2"/>
  <c r="GQ103" i="2"/>
  <c r="GQ95" i="2"/>
  <c r="GQ87" i="2"/>
  <c r="GQ79" i="2"/>
  <c r="GQ71" i="2"/>
  <c r="GQ63" i="2"/>
  <c r="GQ55" i="2"/>
  <c r="GQ47" i="2"/>
  <c r="GQ39" i="2"/>
  <c r="GQ31" i="2"/>
  <c r="GQ23" i="2"/>
  <c r="GQ15" i="2"/>
  <c r="GQ7" i="2"/>
  <c r="GO115" i="2"/>
  <c r="GO107" i="2"/>
  <c r="GO99" i="2"/>
  <c r="GO91" i="2"/>
  <c r="GO83" i="2"/>
  <c r="GO75" i="2"/>
  <c r="GO67" i="2"/>
  <c r="GO59" i="2"/>
  <c r="GO51" i="2"/>
  <c r="GO43" i="2"/>
  <c r="GO35" i="2"/>
  <c r="GO27" i="2"/>
  <c r="GO19" i="2"/>
  <c r="GO11" i="2"/>
  <c r="GO3" i="2"/>
  <c r="GM111" i="2"/>
  <c r="GM103" i="2"/>
  <c r="GM95" i="2"/>
  <c r="GM87" i="2"/>
  <c r="GM79" i="2"/>
  <c r="GM71" i="2"/>
  <c r="GM63" i="2"/>
  <c r="GM55" i="2"/>
  <c r="GM47" i="2"/>
  <c r="GM39" i="2"/>
  <c r="GM31" i="2"/>
  <c r="GM23" i="2"/>
  <c r="GM15" i="2"/>
  <c r="GM7" i="2"/>
  <c r="GK115" i="2"/>
  <c r="II118" i="2"/>
  <c r="HW118" i="2"/>
  <c r="HU109" i="2"/>
  <c r="HU37" i="2"/>
  <c r="HS64" i="2"/>
  <c r="HQ85" i="2"/>
  <c r="HQ16" i="2"/>
  <c r="HO72" i="2"/>
  <c r="HO20" i="2"/>
  <c r="HM100" i="2"/>
  <c r="HM55" i="2"/>
  <c r="HM8" i="2"/>
  <c r="HK92" i="2"/>
  <c r="HK57" i="2"/>
  <c r="HK20" i="2"/>
  <c r="HI105" i="2"/>
  <c r="HI71" i="2"/>
  <c r="HI39" i="2"/>
  <c r="HI17" i="2"/>
  <c r="HG109" i="2"/>
  <c r="HG86" i="2"/>
  <c r="HG67" i="2"/>
  <c r="HG45" i="2"/>
  <c r="HG22" i="2"/>
  <c r="HG4" i="2"/>
  <c r="HE104" i="2"/>
  <c r="HE88" i="2"/>
  <c r="HE72" i="2"/>
  <c r="HE56" i="2"/>
  <c r="HE40" i="2"/>
  <c r="HE25" i="2"/>
  <c r="HE14" i="2"/>
  <c r="HC116" i="2"/>
  <c r="HC106" i="2"/>
  <c r="HC94" i="2"/>
  <c r="HC84" i="2"/>
  <c r="HC74" i="2"/>
  <c r="HC63" i="2"/>
  <c r="HC54" i="2"/>
  <c r="HC45" i="2"/>
  <c r="HC37" i="2"/>
  <c r="HC29" i="2"/>
  <c r="HC21" i="2"/>
  <c r="HC13" i="2"/>
  <c r="HC5" i="2"/>
  <c r="HA113" i="2"/>
  <c r="HA105" i="2"/>
  <c r="HA97" i="2"/>
  <c r="HA89" i="2"/>
  <c r="HA81" i="2"/>
  <c r="HA73" i="2"/>
  <c r="HA65" i="2"/>
  <c r="HA57" i="2"/>
  <c r="HA49" i="2"/>
  <c r="HA41" i="2"/>
  <c r="HA33" i="2"/>
  <c r="HA25" i="2"/>
  <c r="HA17" i="2"/>
  <c r="HA9" i="2"/>
  <c r="GY117" i="2"/>
  <c r="GY109" i="2"/>
  <c r="GY101" i="2"/>
  <c r="GY93" i="2"/>
  <c r="GY85" i="2"/>
  <c r="GY77" i="2"/>
  <c r="GY69" i="2"/>
  <c r="GY61" i="2"/>
  <c r="GY53" i="2"/>
  <c r="GY45" i="2"/>
  <c r="GY37" i="2"/>
  <c r="GY29" i="2"/>
  <c r="GY21" i="2"/>
  <c r="GY13" i="2"/>
  <c r="GY5" i="2"/>
  <c r="GW113" i="2"/>
  <c r="GW105" i="2"/>
  <c r="GW97" i="2"/>
  <c r="GW89" i="2"/>
  <c r="GW81" i="2"/>
  <c r="GW73" i="2"/>
  <c r="GW65" i="2"/>
  <c r="GW57" i="2"/>
  <c r="GW49" i="2"/>
  <c r="GW41" i="2"/>
  <c r="GW33" i="2"/>
  <c r="GW25" i="2"/>
  <c r="GW17" i="2"/>
  <c r="GW9" i="2"/>
  <c r="GU117" i="2"/>
  <c r="GU109" i="2"/>
  <c r="GU101" i="2"/>
  <c r="GU93" i="2"/>
  <c r="GU85" i="2"/>
  <c r="GU77" i="2"/>
  <c r="GU69" i="2"/>
  <c r="GU61" i="2"/>
  <c r="GU53" i="2"/>
  <c r="GU45" i="2"/>
  <c r="GU37" i="2"/>
  <c r="GU29" i="2"/>
  <c r="GU21" i="2"/>
  <c r="GU13" i="2"/>
  <c r="GU5" i="2"/>
  <c r="GS113" i="2"/>
  <c r="GS105" i="2"/>
  <c r="GS97" i="2"/>
  <c r="GS89" i="2"/>
  <c r="GS81" i="2"/>
  <c r="GS73" i="2"/>
  <c r="GS65" i="2"/>
  <c r="GS57" i="2"/>
  <c r="GS49" i="2"/>
  <c r="GS41" i="2"/>
  <c r="GS33" i="2"/>
  <c r="GS25" i="2"/>
  <c r="GS17" i="2"/>
  <c r="GS9" i="2"/>
  <c r="GQ117" i="2"/>
  <c r="GQ109" i="2"/>
  <c r="GQ101" i="2"/>
  <c r="GQ93" i="2"/>
  <c r="GQ85" i="2"/>
  <c r="GQ77" i="2"/>
  <c r="GQ69" i="2"/>
  <c r="GQ61" i="2"/>
  <c r="GQ53" i="2"/>
  <c r="GQ45" i="2"/>
  <c r="GQ37" i="2"/>
  <c r="GQ29" i="2"/>
  <c r="GQ21" i="2"/>
  <c r="GQ13" i="2"/>
  <c r="GQ5" i="2"/>
  <c r="GO113" i="2"/>
  <c r="GO105" i="2"/>
  <c r="GO97" i="2"/>
  <c r="GO89" i="2"/>
  <c r="GO81" i="2"/>
  <c r="GO73" i="2"/>
  <c r="GO65" i="2"/>
  <c r="GO57" i="2"/>
  <c r="GO49" i="2"/>
  <c r="GO41" i="2"/>
  <c r="GO33" i="2"/>
  <c r="GO25" i="2"/>
  <c r="GO17" i="2"/>
  <c r="GO9" i="2"/>
  <c r="GM117" i="2"/>
  <c r="GM109" i="2"/>
  <c r="GM101" i="2"/>
  <c r="GM93" i="2"/>
  <c r="GM85" i="2"/>
  <c r="GM77" i="2"/>
  <c r="GM69" i="2"/>
  <c r="GM61" i="2"/>
  <c r="GM53" i="2"/>
  <c r="GM45" i="2"/>
  <c r="GM37" i="2"/>
  <c r="GM29" i="2"/>
  <c r="GM21" i="2"/>
  <c r="GM13" i="2"/>
  <c r="GM5" i="2"/>
  <c r="GK113" i="2"/>
  <c r="GK105" i="2"/>
  <c r="GK97" i="2"/>
  <c r="GK89" i="2"/>
  <c r="HW106" i="2"/>
  <c r="HQ84" i="2"/>
  <c r="HM88" i="2"/>
  <c r="HK53" i="2"/>
  <c r="HI37" i="2"/>
  <c r="HG62" i="2"/>
  <c r="HE103" i="2"/>
  <c r="HE39" i="2"/>
  <c r="HC104" i="2"/>
  <c r="HC62" i="2"/>
  <c r="HC28" i="2"/>
  <c r="HA112" i="2"/>
  <c r="HA80" i="2"/>
  <c r="HA48" i="2"/>
  <c r="HA16" i="2"/>
  <c r="GY100" i="2"/>
  <c r="GY68" i="2"/>
  <c r="GY36" i="2"/>
  <c r="GY4" i="2"/>
  <c r="GW88" i="2"/>
  <c r="GW56" i="2"/>
  <c r="GW24" i="2"/>
  <c r="GU108" i="2"/>
  <c r="GU76" i="2"/>
  <c r="GU44" i="2"/>
  <c r="GU12" i="2"/>
  <c r="GS96" i="2"/>
  <c r="GS64" i="2"/>
  <c r="GS32" i="2"/>
  <c r="GQ116" i="2"/>
  <c r="GQ84" i="2"/>
  <c r="GQ52" i="2"/>
  <c r="GQ20" i="2"/>
  <c r="GO104" i="2"/>
  <c r="GO72" i="2"/>
  <c r="GO40" i="2"/>
  <c r="GO8" i="2"/>
  <c r="GM92" i="2"/>
  <c r="GM60" i="2"/>
  <c r="GM28" i="2"/>
  <c r="GK112" i="2"/>
  <c r="GK91" i="2"/>
  <c r="GK80" i="2"/>
  <c r="GK71" i="2"/>
  <c r="GK62" i="2"/>
  <c r="GK52" i="2"/>
  <c r="GK43" i="2"/>
  <c r="GK35" i="2"/>
  <c r="GK27" i="2"/>
  <c r="GK19" i="2"/>
  <c r="GK11" i="2"/>
  <c r="GK3" i="2"/>
  <c r="GI111" i="2"/>
  <c r="GI103" i="2"/>
  <c r="GI95" i="2"/>
  <c r="GI87" i="2"/>
  <c r="GI79" i="2"/>
  <c r="GI71" i="2"/>
  <c r="GI63" i="2"/>
  <c r="GI55" i="2"/>
  <c r="GI47" i="2"/>
  <c r="GI39" i="2"/>
  <c r="GI31" i="2"/>
  <c r="GI23" i="2"/>
  <c r="GI15" i="2"/>
  <c r="GI7" i="2"/>
  <c r="GG115" i="2"/>
  <c r="GG107" i="2"/>
  <c r="GG99" i="2"/>
  <c r="GG91" i="2"/>
  <c r="GG83" i="2"/>
  <c r="GG75" i="2"/>
  <c r="GG67" i="2"/>
  <c r="GG59" i="2"/>
  <c r="GG51" i="2"/>
  <c r="GG43" i="2"/>
  <c r="GG35" i="2"/>
  <c r="GG27" i="2"/>
  <c r="GG19" i="2"/>
  <c r="GG11" i="2"/>
  <c r="GG3" i="2"/>
  <c r="GE111" i="2"/>
  <c r="GE103" i="2"/>
  <c r="GE95" i="2"/>
  <c r="GE87" i="2"/>
  <c r="GE79" i="2"/>
  <c r="GE71" i="2"/>
  <c r="GE63" i="2"/>
  <c r="GE55" i="2"/>
  <c r="GE47" i="2"/>
  <c r="GE39" i="2"/>
  <c r="GE31" i="2"/>
  <c r="GE23" i="2"/>
  <c r="GE15" i="2"/>
  <c r="GE7" i="2"/>
  <c r="GC115" i="2"/>
  <c r="GC107" i="2"/>
  <c r="GC99" i="2"/>
  <c r="GC91" i="2"/>
  <c r="GC83" i="2"/>
  <c r="GC75" i="2"/>
  <c r="GC67" i="2"/>
  <c r="GC59" i="2"/>
  <c r="GC51" i="2"/>
  <c r="GC43" i="2"/>
  <c r="GC35" i="2"/>
  <c r="GC27" i="2"/>
  <c r="GC19" i="2"/>
  <c r="GC11" i="2"/>
  <c r="GC3" i="2"/>
  <c r="GA111" i="2"/>
  <c r="GA103" i="2"/>
  <c r="GA95" i="2"/>
  <c r="GA87" i="2"/>
  <c r="GA79" i="2"/>
  <c r="GA71" i="2"/>
  <c r="GA63" i="2"/>
  <c r="GA55" i="2"/>
  <c r="GA47" i="2"/>
  <c r="GA39" i="2"/>
  <c r="GA31" i="2"/>
  <c r="GA23" i="2"/>
  <c r="GA15" i="2"/>
  <c r="GA7" i="2"/>
  <c r="FY115" i="2"/>
  <c r="FY107" i="2"/>
  <c r="FY99" i="2"/>
  <c r="FY91" i="2"/>
  <c r="FY83" i="2"/>
  <c r="FY75" i="2"/>
  <c r="FY67" i="2"/>
  <c r="FY59" i="2"/>
  <c r="FY51" i="2"/>
  <c r="FY43" i="2"/>
  <c r="FY35" i="2"/>
  <c r="FY27" i="2"/>
  <c r="FY19" i="2"/>
  <c r="FY11" i="2"/>
  <c r="FY3" i="2"/>
  <c r="FW111" i="2"/>
  <c r="FW103" i="2"/>
  <c r="FW95" i="2"/>
  <c r="FW87" i="2"/>
  <c r="FW79" i="2"/>
  <c r="FW71" i="2"/>
  <c r="FW63" i="2"/>
  <c r="FW55" i="2"/>
  <c r="FW47" i="2"/>
  <c r="FW39" i="2"/>
  <c r="FW31" i="2"/>
  <c r="FW23" i="2"/>
  <c r="FW15" i="2"/>
  <c r="FW7" i="2"/>
  <c r="FU115" i="2"/>
  <c r="FU107" i="2"/>
  <c r="FU99" i="2"/>
  <c r="FU91" i="2"/>
  <c r="FU83" i="2"/>
  <c r="FU75" i="2"/>
  <c r="FU67" i="2"/>
  <c r="FU59" i="2"/>
  <c r="FU51" i="2"/>
  <c r="FU43" i="2"/>
  <c r="FU35" i="2"/>
  <c r="FU27" i="2"/>
  <c r="FU19" i="2"/>
  <c r="FU11" i="2"/>
  <c r="FU3" i="2"/>
  <c r="FS111" i="2"/>
  <c r="HW19" i="2"/>
  <c r="HQ20" i="2"/>
  <c r="HM56" i="2"/>
  <c r="HK28" i="2"/>
  <c r="HI19" i="2"/>
  <c r="HG46" i="2"/>
  <c r="HE89" i="2"/>
  <c r="HE26" i="2"/>
  <c r="HC96" i="2"/>
  <c r="HC55" i="2"/>
  <c r="HC22" i="2"/>
  <c r="HA106" i="2"/>
  <c r="HA74" i="2"/>
  <c r="HA42" i="2"/>
  <c r="HA10" i="2"/>
  <c r="GY94" i="2"/>
  <c r="GY62" i="2"/>
  <c r="GY30" i="2"/>
  <c r="GW114" i="2"/>
  <c r="GW82" i="2"/>
  <c r="GW50" i="2"/>
  <c r="GW18" i="2"/>
  <c r="GU102" i="2"/>
  <c r="GU70" i="2"/>
  <c r="GU38" i="2"/>
  <c r="GU6" i="2"/>
  <c r="GS90" i="2"/>
  <c r="GS58" i="2"/>
  <c r="GS26" i="2"/>
  <c r="GQ110" i="2"/>
  <c r="GQ78" i="2"/>
  <c r="GQ46" i="2"/>
  <c r="GQ14" i="2"/>
  <c r="GO98" i="2"/>
  <c r="GO66" i="2"/>
  <c r="GO34" i="2"/>
  <c r="GM118" i="2"/>
  <c r="GM86" i="2"/>
  <c r="GM54" i="2"/>
  <c r="GM22" i="2"/>
  <c r="GK107" i="2"/>
  <c r="GK90" i="2"/>
  <c r="GK79" i="2"/>
  <c r="GK70" i="2"/>
  <c r="GK60" i="2"/>
  <c r="GK51" i="2"/>
  <c r="GK42" i="2"/>
  <c r="GK34" i="2"/>
  <c r="GK26" i="2"/>
  <c r="GK18" i="2"/>
  <c r="GK10" i="2"/>
  <c r="GI118" i="2"/>
  <c r="GI110" i="2"/>
  <c r="GI102" i="2"/>
  <c r="GI94" i="2"/>
  <c r="GI86" i="2"/>
  <c r="GI78" i="2"/>
  <c r="GI70" i="2"/>
  <c r="GI62" i="2"/>
  <c r="GI54" i="2"/>
  <c r="GI46" i="2"/>
  <c r="GI38" i="2"/>
  <c r="GI30" i="2"/>
  <c r="GI22" i="2"/>
  <c r="GI14" i="2"/>
  <c r="GI6" i="2"/>
  <c r="GG114" i="2"/>
  <c r="GG106" i="2"/>
  <c r="GG98" i="2"/>
  <c r="GG90" i="2"/>
  <c r="GG82" i="2"/>
  <c r="GG74" i="2"/>
  <c r="GG66" i="2"/>
  <c r="GG58" i="2"/>
  <c r="GG50" i="2"/>
  <c r="GG42" i="2"/>
  <c r="GG34" i="2"/>
  <c r="GG26" i="2"/>
  <c r="GG18" i="2"/>
  <c r="GG10" i="2"/>
  <c r="GE118" i="2"/>
  <c r="GE110" i="2"/>
  <c r="GE102" i="2"/>
  <c r="GE94" i="2"/>
  <c r="GE86" i="2"/>
  <c r="GE78" i="2"/>
  <c r="GE70" i="2"/>
  <c r="GE62" i="2"/>
  <c r="GE54" i="2"/>
  <c r="GE46" i="2"/>
  <c r="GE38" i="2"/>
  <c r="GE30" i="2"/>
  <c r="GE22" i="2"/>
  <c r="GE14" i="2"/>
  <c r="GE6" i="2"/>
  <c r="GC114" i="2"/>
  <c r="GC106" i="2"/>
  <c r="GC98" i="2"/>
  <c r="GC90" i="2"/>
  <c r="GC82" i="2"/>
  <c r="GC74" i="2"/>
  <c r="GC66" i="2"/>
  <c r="GC58" i="2"/>
  <c r="GC50" i="2"/>
  <c r="GC42" i="2"/>
  <c r="GC34" i="2"/>
  <c r="GC26" i="2"/>
  <c r="GC18" i="2"/>
  <c r="GC10" i="2"/>
  <c r="GA118" i="2"/>
  <c r="GA110" i="2"/>
  <c r="GA102" i="2"/>
  <c r="GA94" i="2"/>
  <c r="GA86" i="2"/>
  <c r="GA78" i="2"/>
  <c r="GA70" i="2"/>
  <c r="GA62" i="2"/>
  <c r="GA54" i="2"/>
  <c r="GA46" i="2"/>
  <c r="GA38" i="2"/>
  <c r="GA30" i="2"/>
  <c r="GA22" i="2"/>
  <c r="GA14" i="2"/>
  <c r="GA6" i="2"/>
  <c r="FY114" i="2"/>
  <c r="FY106" i="2"/>
  <c r="FY98" i="2"/>
  <c r="FY90" i="2"/>
  <c r="FY82" i="2"/>
  <c r="FY74" i="2"/>
  <c r="FY66" i="2"/>
  <c r="FY58" i="2"/>
  <c r="FY50" i="2"/>
  <c r="FY42" i="2"/>
  <c r="FY34" i="2"/>
  <c r="FY26" i="2"/>
  <c r="FY18" i="2"/>
  <c r="FY10" i="2"/>
  <c r="FW110" i="2"/>
  <c r="FW102" i="2"/>
  <c r="FW94" i="2"/>
  <c r="FW86" i="2"/>
  <c r="FW78" i="2"/>
  <c r="FW70" i="2"/>
  <c r="FW62" i="2"/>
  <c r="FW54" i="2"/>
  <c r="FW46" i="2"/>
  <c r="FW38" i="2"/>
  <c r="FW30" i="2"/>
  <c r="FW22" i="2"/>
  <c r="FW14" i="2"/>
  <c r="FW6" i="2"/>
  <c r="FU114" i="2"/>
  <c r="FU106" i="2"/>
  <c r="FU98" i="2"/>
  <c r="FU90" i="2"/>
  <c r="FU82" i="2"/>
  <c r="FU74" i="2"/>
  <c r="FU66" i="2"/>
  <c r="FU58" i="2"/>
  <c r="FU50" i="2"/>
  <c r="FU42" i="2"/>
  <c r="FU34" i="2"/>
  <c r="FU26" i="2"/>
  <c r="FU18" i="2"/>
  <c r="FU10" i="2"/>
  <c r="FS118" i="2"/>
  <c r="FS110" i="2"/>
  <c r="FS102" i="2"/>
  <c r="HU108" i="2"/>
  <c r="HO116" i="2"/>
  <c r="HM52" i="2"/>
  <c r="HK19" i="2"/>
  <c r="HI11" i="2"/>
  <c r="HG43" i="2"/>
  <c r="HE87" i="2"/>
  <c r="HE24" i="2"/>
  <c r="HC93" i="2"/>
  <c r="HC53" i="2"/>
  <c r="HC20" i="2"/>
  <c r="HA104" i="2"/>
  <c r="HA72" i="2"/>
  <c r="HA40" i="2"/>
  <c r="HA8" i="2"/>
  <c r="GY92" i="2"/>
  <c r="GY60" i="2"/>
  <c r="GY28" i="2"/>
  <c r="GW112" i="2"/>
  <c r="GW80" i="2"/>
  <c r="GW48" i="2"/>
  <c r="GW16" i="2"/>
  <c r="GU100" i="2"/>
  <c r="GU68" i="2"/>
  <c r="GU36" i="2"/>
  <c r="GU4" i="2"/>
  <c r="GS88" i="2"/>
  <c r="GS56" i="2"/>
  <c r="GS24" i="2"/>
  <c r="GQ108" i="2"/>
  <c r="GQ76" i="2"/>
  <c r="GQ44" i="2"/>
  <c r="GQ12" i="2"/>
  <c r="GO96" i="2"/>
  <c r="GO64" i="2"/>
  <c r="GO32" i="2"/>
  <c r="GM116" i="2"/>
  <c r="GM84" i="2"/>
  <c r="GM52" i="2"/>
  <c r="GM20" i="2"/>
  <c r="GK106" i="2"/>
  <c r="GK88" i="2"/>
  <c r="GK78" i="2"/>
  <c r="GK68" i="2"/>
  <c r="GK59" i="2"/>
  <c r="GK50" i="2"/>
  <c r="GK41" i="2"/>
  <c r="GK33" i="2"/>
  <c r="GK25" i="2"/>
  <c r="GK17" i="2"/>
  <c r="GK9" i="2"/>
  <c r="GI117" i="2"/>
  <c r="GI109" i="2"/>
  <c r="GI101" i="2"/>
  <c r="GI93" i="2"/>
  <c r="GI85" i="2"/>
  <c r="GI77" i="2"/>
  <c r="GI69" i="2"/>
  <c r="GI61" i="2"/>
  <c r="GI53" i="2"/>
  <c r="GI45" i="2"/>
  <c r="GI37" i="2"/>
  <c r="GI29" i="2"/>
  <c r="GI21" i="2"/>
  <c r="GI13" i="2"/>
  <c r="GI5" i="2"/>
  <c r="GG113" i="2"/>
  <c r="GG105" i="2"/>
  <c r="GG97" i="2"/>
  <c r="GG89" i="2"/>
  <c r="GG81" i="2"/>
  <c r="GG73" i="2"/>
  <c r="GG65" i="2"/>
  <c r="GG57" i="2"/>
  <c r="GG49" i="2"/>
  <c r="GG41" i="2"/>
  <c r="GG33" i="2"/>
  <c r="GG25" i="2"/>
  <c r="GG17" i="2"/>
  <c r="GG9" i="2"/>
  <c r="GE117" i="2"/>
  <c r="GE109" i="2"/>
  <c r="GE101" i="2"/>
  <c r="GE93" i="2"/>
  <c r="GE85" i="2"/>
  <c r="GE77" i="2"/>
  <c r="GE69" i="2"/>
  <c r="GE61" i="2"/>
  <c r="GE53" i="2"/>
  <c r="GE45" i="2"/>
  <c r="GE37" i="2"/>
  <c r="GE29" i="2"/>
  <c r="GE21" i="2"/>
  <c r="GE13" i="2"/>
  <c r="GE5" i="2"/>
  <c r="GC113" i="2"/>
  <c r="GC105" i="2"/>
  <c r="GC97" i="2"/>
  <c r="GC89" i="2"/>
  <c r="GC81" i="2"/>
  <c r="GC73" i="2"/>
  <c r="GC65" i="2"/>
  <c r="GC57" i="2"/>
  <c r="GC49" i="2"/>
  <c r="GC41" i="2"/>
  <c r="GC33" i="2"/>
  <c r="GC25" i="2"/>
  <c r="GC17" i="2"/>
  <c r="GC9" i="2"/>
  <c r="GA117" i="2"/>
  <c r="GA109" i="2"/>
  <c r="GA101" i="2"/>
  <c r="GA93" i="2"/>
  <c r="GA85" i="2"/>
  <c r="GA77" i="2"/>
  <c r="GA69" i="2"/>
  <c r="GA61" i="2"/>
  <c r="GA53" i="2"/>
  <c r="GA45" i="2"/>
  <c r="GA37" i="2"/>
  <c r="GA29" i="2"/>
  <c r="GA21" i="2"/>
  <c r="GA13" i="2"/>
  <c r="GA5" i="2"/>
  <c r="FY113" i="2"/>
  <c r="FY105" i="2"/>
  <c r="FY97" i="2"/>
  <c r="FY89" i="2"/>
  <c r="FY81" i="2"/>
  <c r="FY73" i="2"/>
  <c r="FY65" i="2"/>
  <c r="FY57" i="2"/>
  <c r="FY49" i="2"/>
  <c r="FY41" i="2"/>
  <c r="FY33" i="2"/>
  <c r="FY25" i="2"/>
  <c r="FY17" i="2"/>
  <c r="FY9" i="2"/>
  <c r="FW109" i="2"/>
  <c r="FW101" i="2"/>
  <c r="FW93" i="2"/>
  <c r="FW85" i="2"/>
  <c r="FW77" i="2"/>
  <c r="FW69" i="2"/>
  <c r="FW61" i="2"/>
  <c r="FW53" i="2"/>
  <c r="FW45" i="2"/>
  <c r="FW37" i="2"/>
  <c r="FW29" i="2"/>
  <c r="FW21" i="2"/>
  <c r="FW13" i="2"/>
  <c r="FW5" i="2"/>
  <c r="FU113" i="2"/>
  <c r="FU105" i="2"/>
  <c r="FU97" i="2"/>
  <c r="FU89" i="2"/>
  <c r="FU81" i="2"/>
  <c r="FU73" i="2"/>
  <c r="FU65" i="2"/>
  <c r="FU57" i="2"/>
  <c r="FU49" i="2"/>
  <c r="FU41" i="2"/>
  <c r="FU33" i="2"/>
  <c r="FU25" i="2"/>
  <c r="FU17" i="2"/>
  <c r="FU9" i="2"/>
  <c r="FS117" i="2"/>
  <c r="FS109" i="2"/>
  <c r="FS101" i="2"/>
  <c r="HU44" i="2"/>
  <c r="HO73" i="2"/>
  <c r="HM20" i="2"/>
  <c r="HI109" i="2"/>
  <c r="HG110" i="2"/>
  <c r="HG27" i="2"/>
  <c r="HE73" i="2"/>
  <c r="HE15" i="2"/>
  <c r="HC85" i="2"/>
  <c r="HC46" i="2"/>
  <c r="HC14" i="2"/>
  <c r="HA98" i="2"/>
  <c r="HA66" i="2"/>
  <c r="HA34" i="2"/>
  <c r="GY118" i="2"/>
  <c r="GY86" i="2"/>
  <c r="GY54" i="2"/>
  <c r="GY22" i="2"/>
  <c r="GW106" i="2"/>
  <c r="GW74" i="2"/>
  <c r="GW42" i="2"/>
  <c r="GW10" i="2"/>
  <c r="GU94" i="2"/>
  <c r="GU62" i="2"/>
  <c r="GU30" i="2"/>
  <c r="GS114" i="2"/>
  <c r="GS82" i="2"/>
  <c r="GS50" i="2"/>
  <c r="GS18" i="2"/>
  <c r="GQ102" i="2"/>
  <c r="GQ70" i="2"/>
  <c r="GQ38" i="2"/>
  <c r="GQ6" i="2"/>
  <c r="GO90" i="2"/>
  <c r="GO58" i="2"/>
  <c r="GO26" i="2"/>
  <c r="GM110" i="2"/>
  <c r="GM78" i="2"/>
  <c r="GM46" i="2"/>
  <c r="GM14" i="2"/>
  <c r="GK104" i="2"/>
  <c r="GK87" i="2"/>
  <c r="GK76" i="2"/>
  <c r="GK67" i="2"/>
  <c r="GK58" i="2"/>
  <c r="GK49" i="2"/>
  <c r="GK40" i="2"/>
  <c r="GK32" i="2"/>
  <c r="GK24" i="2"/>
  <c r="GK16" i="2"/>
  <c r="GK8" i="2"/>
  <c r="GI116" i="2"/>
  <c r="GI108" i="2"/>
  <c r="GI100" i="2"/>
  <c r="GI92" i="2"/>
  <c r="GI84" i="2"/>
  <c r="GI76" i="2"/>
  <c r="GI68" i="2"/>
  <c r="GI60" i="2"/>
  <c r="GI52" i="2"/>
  <c r="GI44" i="2"/>
  <c r="GI36" i="2"/>
  <c r="GI28" i="2"/>
  <c r="GI20" i="2"/>
  <c r="GI12" i="2"/>
  <c r="GI4" i="2"/>
  <c r="GG112" i="2"/>
  <c r="GG104" i="2"/>
  <c r="GG96" i="2"/>
  <c r="GG88" i="2"/>
  <c r="GG80" i="2"/>
  <c r="GG72" i="2"/>
  <c r="GG64" i="2"/>
  <c r="GG56" i="2"/>
  <c r="GG48" i="2"/>
  <c r="GG40" i="2"/>
  <c r="GG32" i="2"/>
  <c r="GG24" i="2"/>
  <c r="GG16" i="2"/>
  <c r="GG8" i="2"/>
  <c r="GE116" i="2"/>
  <c r="GE108" i="2"/>
  <c r="GE100" i="2"/>
  <c r="GE92" i="2"/>
  <c r="GE84" i="2"/>
  <c r="GE76" i="2"/>
  <c r="GE68" i="2"/>
  <c r="GE60" i="2"/>
  <c r="GE52" i="2"/>
  <c r="GE44" i="2"/>
  <c r="GE36" i="2"/>
  <c r="GE28" i="2"/>
  <c r="GE20" i="2"/>
  <c r="GE12" i="2"/>
  <c r="GE4" i="2"/>
  <c r="GC112" i="2"/>
  <c r="GC104" i="2"/>
  <c r="GC96" i="2"/>
  <c r="GC88" i="2"/>
  <c r="GC80" i="2"/>
  <c r="GC72" i="2"/>
  <c r="GC64" i="2"/>
  <c r="GC56" i="2"/>
  <c r="GC48" i="2"/>
  <c r="GC40" i="2"/>
  <c r="GC32" i="2"/>
  <c r="GC24" i="2"/>
  <c r="GC16" i="2"/>
  <c r="GC8" i="2"/>
  <c r="GA116" i="2"/>
  <c r="GA108" i="2"/>
  <c r="GA100" i="2"/>
  <c r="GA92" i="2"/>
  <c r="GA84" i="2"/>
  <c r="GA76" i="2"/>
  <c r="GA68" i="2"/>
  <c r="GA60" i="2"/>
  <c r="GA52" i="2"/>
  <c r="GA44" i="2"/>
  <c r="GA36" i="2"/>
  <c r="GA28" i="2"/>
  <c r="GA20" i="2"/>
  <c r="GA12" i="2"/>
  <c r="GA4" i="2"/>
  <c r="FY112" i="2"/>
  <c r="FY104" i="2"/>
  <c r="FY96" i="2"/>
  <c r="FY88" i="2"/>
  <c r="FY80" i="2"/>
  <c r="FY72" i="2"/>
  <c r="FY64" i="2"/>
  <c r="FY56" i="2"/>
  <c r="FY48" i="2"/>
  <c r="FY40" i="2"/>
  <c r="FY32" i="2"/>
  <c r="FY24" i="2"/>
  <c r="FY16" i="2"/>
  <c r="FY8" i="2"/>
  <c r="FW116" i="2"/>
  <c r="FW108" i="2"/>
  <c r="FW100" i="2"/>
  <c r="FW92" i="2"/>
  <c r="FW84" i="2"/>
  <c r="FW76" i="2"/>
  <c r="FW68" i="2"/>
  <c r="FW60" i="2"/>
  <c r="FW52" i="2"/>
  <c r="FW44" i="2"/>
  <c r="FW36" i="2"/>
  <c r="FW28" i="2"/>
  <c r="FW20" i="2"/>
  <c r="FW12" i="2"/>
  <c r="FW4" i="2"/>
  <c r="FU112" i="2"/>
  <c r="FU104" i="2"/>
  <c r="FU96" i="2"/>
  <c r="FU88" i="2"/>
  <c r="FU80" i="2"/>
  <c r="FU72" i="2"/>
  <c r="FU64" i="2"/>
  <c r="FU56" i="2"/>
  <c r="FU48" i="2"/>
  <c r="FU40" i="2"/>
  <c r="FU32" i="2"/>
  <c r="FU24" i="2"/>
  <c r="FU16" i="2"/>
  <c r="FU8" i="2"/>
  <c r="FS116" i="2"/>
  <c r="HU13" i="2"/>
  <c r="HO68" i="2"/>
  <c r="HM7" i="2"/>
  <c r="HI97" i="2"/>
  <c r="HG107" i="2"/>
  <c r="HG21" i="2"/>
  <c r="HE71" i="2"/>
  <c r="HE10" i="2"/>
  <c r="HC83" i="2"/>
  <c r="HC44" i="2"/>
  <c r="HC12" i="2"/>
  <c r="HA96" i="2"/>
  <c r="HA64" i="2"/>
  <c r="HA32" i="2"/>
  <c r="GY116" i="2"/>
  <c r="GY84" i="2"/>
  <c r="GY52" i="2"/>
  <c r="GY20" i="2"/>
  <c r="GW104" i="2"/>
  <c r="GW72" i="2"/>
  <c r="GW40" i="2"/>
  <c r="GW8" i="2"/>
  <c r="GU92" i="2"/>
  <c r="GU60" i="2"/>
  <c r="GU28" i="2"/>
  <c r="GS112" i="2"/>
  <c r="GS80" i="2"/>
  <c r="GS48" i="2"/>
  <c r="GS16" i="2"/>
  <c r="GQ100" i="2"/>
  <c r="GQ68" i="2"/>
  <c r="GQ36" i="2"/>
  <c r="GQ4" i="2"/>
  <c r="GO88" i="2"/>
  <c r="GO56" i="2"/>
  <c r="GO24" i="2"/>
  <c r="GM108" i="2"/>
  <c r="GM76" i="2"/>
  <c r="GM44" i="2"/>
  <c r="GM12" i="2"/>
  <c r="GK99" i="2"/>
  <c r="GK84" i="2"/>
  <c r="GK75" i="2"/>
  <c r="GK66" i="2"/>
  <c r="GK57" i="2"/>
  <c r="GK48" i="2"/>
  <c r="GK39" i="2"/>
  <c r="GK31" i="2"/>
  <c r="GK23" i="2"/>
  <c r="GK15" i="2"/>
  <c r="GK7" i="2"/>
  <c r="GI115" i="2"/>
  <c r="GI107" i="2"/>
  <c r="GI99" i="2"/>
  <c r="GI91" i="2"/>
  <c r="GI83" i="2"/>
  <c r="GI75" i="2"/>
  <c r="GI67" i="2"/>
  <c r="GI59" i="2"/>
  <c r="GI51" i="2"/>
  <c r="GI43" i="2"/>
  <c r="GI35" i="2"/>
  <c r="GI27" i="2"/>
  <c r="GI19" i="2"/>
  <c r="GI11" i="2"/>
  <c r="GI3" i="2"/>
  <c r="GG111" i="2"/>
  <c r="GG103" i="2"/>
  <c r="GG95" i="2"/>
  <c r="GG87" i="2"/>
  <c r="GG79" i="2"/>
  <c r="GG71" i="2"/>
  <c r="GG63" i="2"/>
  <c r="GG55" i="2"/>
  <c r="GG47" i="2"/>
  <c r="GG39" i="2"/>
  <c r="GG31" i="2"/>
  <c r="GG23" i="2"/>
  <c r="GG15" i="2"/>
  <c r="GG7" i="2"/>
  <c r="GE115" i="2"/>
  <c r="GE107" i="2"/>
  <c r="GE99" i="2"/>
  <c r="GE91" i="2"/>
  <c r="GE83" i="2"/>
  <c r="GE75" i="2"/>
  <c r="GE67" i="2"/>
  <c r="GE59" i="2"/>
  <c r="GE51" i="2"/>
  <c r="GE43" i="2"/>
  <c r="GE35" i="2"/>
  <c r="GE27" i="2"/>
  <c r="GE19" i="2"/>
  <c r="GE11" i="2"/>
  <c r="GE3" i="2"/>
  <c r="GC111" i="2"/>
  <c r="GC103" i="2"/>
  <c r="GC95" i="2"/>
  <c r="GC87" i="2"/>
  <c r="GC79" i="2"/>
  <c r="GC71" i="2"/>
  <c r="GC63" i="2"/>
  <c r="GC55" i="2"/>
  <c r="GC47" i="2"/>
  <c r="GC39" i="2"/>
  <c r="GC31" i="2"/>
  <c r="GC23" i="2"/>
  <c r="GC15" i="2"/>
  <c r="GC7" i="2"/>
  <c r="GA115" i="2"/>
  <c r="GA107" i="2"/>
  <c r="GA99" i="2"/>
  <c r="GA91" i="2"/>
  <c r="GA83" i="2"/>
  <c r="GA75" i="2"/>
  <c r="GA67" i="2"/>
  <c r="GA59" i="2"/>
  <c r="GA51" i="2"/>
  <c r="GA43" i="2"/>
  <c r="GA35" i="2"/>
  <c r="GA27" i="2"/>
  <c r="GA19" i="2"/>
  <c r="GA11" i="2"/>
  <c r="GA3" i="2"/>
  <c r="FY111" i="2"/>
  <c r="FY103" i="2"/>
  <c r="FY95" i="2"/>
  <c r="FY87" i="2"/>
  <c r="FY79" i="2"/>
  <c r="FY71" i="2"/>
  <c r="FY63" i="2"/>
  <c r="FY55" i="2"/>
  <c r="FY47" i="2"/>
  <c r="FY39" i="2"/>
  <c r="FY31" i="2"/>
  <c r="FY23" i="2"/>
  <c r="FY15" i="2"/>
  <c r="FY7" i="2"/>
  <c r="FW115" i="2"/>
  <c r="FW107" i="2"/>
  <c r="FW99" i="2"/>
  <c r="FW91" i="2"/>
  <c r="FW83" i="2"/>
  <c r="FW75" i="2"/>
  <c r="FW67" i="2"/>
  <c r="IO114" i="2"/>
  <c r="HS65" i="2"/>
  <c r="HO32" i="2"/>
  <c r="HK96" i="2"/>
  <c r="HI72" i="2"/>
  <c r="HG91" i="2"/>
  <c r="HG5" i="2"/>
  <c r="HE57" i="2"/>
  <c r="HC117" i="2"/>
  <c r="HC75" i="2"/>
  <c r="HC38" i="2"/>
  <c r="HC6" i="2"/>
  <c r="HA90" i="2"/>
  <c r="HA58" i="2"/>
  <c r="HA26" i="2"/>
  <c r="GY110" i="2"/>
  <c r="GY78" i="2"/>
  <c r="GY46" i="2"/>
  <c r="GY14" i="2"/>
  <c r="GW98" i="2"/>
  <c r="GW66" i="2"/>
  <c r="GW34" i="2"/>
  <c r="GU118" i="2"/>
  <c r="GU86" i="2"/>
  <c r="GU54" i="2"/>
  <c r="GU22" i="2"/>
  <c r="GS106" i="2"/>
  <c r="GS74" i="2"/>
  <c r="GS42" i="2"/>
  <c r="GS10" i="2"/>
  <c r="GQ94" i="2"/>
  <c r="GQ62" i="2"/>
  <c r="GQ30" i="2"/>
  <c r="GO114" i="2"/>
  <c r="GO82" i="2"/>
  <c r="GO50" i="2"/>
  <c r="GO18" i="2"/>
  <c r="GM102" i="2"/>
  <c r="GM70" i="2"/>
  <c r="GM38" i="2"/>
  <c r="GM6" i="2"/>
  <c r="GK98" i="2"/>
  <c r="GK83" i="2"/>
  <c r="GK74" i="2"/>
  <c r="GK65" i="2"/>
  <c r="GK56" i="2"/>
  <c r="GK47" i="2"/>
  <c r="GK38" i="2"/>
  <c r="GK30" i="2"/>
  <c r="GK22" i="2"/>
  <c r="GK14" i="2"/>
  <c r="GK6" i="2"/>
  <c r="GI114" i="2"/>
  <c r="GI106" i="2"/>
  <c r="GI98" i="2"/>
  <c r="GI90" i="2"/>
  <c r="GI82" i="2"/>
  <c r="GI74" i="2"/>
  <c r="GI66" i="2"/>
  <c r="GI58" i="2"/>
  <c r="GI50" i="2"/>
  <c r="GI42" i="2"/>
  <c r="GI34" i="2"/>
  <c r="GI26" i="2"/>
  <c r="GI18" i="2"/>
  <c r="GI10" i="2"/>
  <c r="GG118" i="2"/>
  <c r="GG110" i="2"/>
  <c r="GG102" i="2"/>
  <c r="GG94" i="2"/>
  <c r="GG86" i="2"/>
  <c r="GG78" i="2"/>
  <c r="GG70" i="2"/>
  <c r="GG62" i="2"/>
  <c r="GG54" i="2"/>
  <c r="GG46" i="2"/>
  <c r="GG38" i="2"/>
  <c r="GG30" i="2"/>
  <c r="GG22" i="2"/>
  <c r="GG14" i="2"/>
  <c r="GG6" i="2"/>
  <c r="GE114" i="2"/>
  <c r="GE106" i="2"/>
  <c r="GE98" i="2"/>
  <c r="GE90" i="2"/>
  <c r="GE82" i="2"/>
  <c r="GE74" i="2"/>
  <c r="GE66" i="2"/>
  <c r="GE58" i="2"/>
  <c r="GE50" i="2"/>
  <c r="GE42" i="2"/>
  <c r="GE34" i="2"/>
  <c r="GE26" i="2"/>
  <c r="GE18" i="2"/>
  <c r="GE10" i="2"/>
  <c r="GC118" i="2"/>
  <c r="GC110" i="2"/>
  <c r="GC102" i="2"/>
  <c r="GC94" i="2"/>
  <c r="GC86" i="2"/>
  <c r="GC78" i="2"/>
  <c r="GC70" i="2"/>
  <c r="GC62" i="2"/>
  <c r="GC54" i="2"/>
  <c r="GC46" i="2"/>
  <c r="GC38" i="2"/>
  <c r="GC30" i="2"/>
  <c r="GC22" i="2"/>
  <c r="GC14" i="2"/>
  <c r="GC6" i="2"/>
  <c r="GA114" i="2"/>
  <c r="GA106" i="2"/>
  <c r="GA98" i="2"/>
  <c r="GA90" i="2"/>
  <c r="GA82" i="2"/>
  <c r="GA74" i="2"/>
  <c r="GA66" i="2"/>
  <c r="GA58" i="2"/>
  <c r="GA50" i="2"/>
  <c r="GA42" i="2"/>
  <c r="GA34" i="2"/>
  <c r="GA26" i="2"/>
  <c r="GA18" i="2"/>
  <c r="GA10" i="2"/>
  <c r="FY118" i="2"/>
  <c r="FY110" i="2"/>
  <c r="FY102" i="2"/>
  <c r="FY94" i="2"/>
  <c r="FY86" i="2"/>
  <c r="FY78" i="2"/>
  <c r="FY70" i="2"/>
  <c r="FY62" i="2"/>
  <c r="FY54" i="2"/>
  <c r="FY46" i="2"/>
  <c r="FY38" i="2"/>
  <c r="FY30" i="2"/>
  <c r="FY22" i="2"/>
  <c r="FY14" i="2"/>
  <c r="FY6" i="2"/>
  <c r="FW106" i="2"/>
  <c r="FW98" i="2"/>
  <c r="FW90" i="2"/>
  <c r="FW82" i="2"/>
  <c r="FW74" i="2"/>
  <c r="FW66" i="2"/>
  <c r="FW58" i="2"/>
  <c r="FW50" i="2"/>
  <c r="FW42" i="2"/>
  <c r="FW34" i="2"/>
  <c r="FW26" i="2"/>
  <c r="FW18" i="2"/>
  <c r="FW10" i="2"/>
  <c r="FU118" i="2"/>
  <c r="FU110" i="2"/>
  <c r="FU102" i="2"/>
  <c r="FU94" i="2"/>
  <c r="FU86" i="2"/>
  <c r="FU78" i="2"/>
  <c r="FU70" i="2"/>
  <c r="FU62" i="2"/>
  <c r="FU54" i="2"/>
  <c r="FU46" i="2"/>
  <c r="FU38" i="2"/>
  <c r="FU30" i="2"/>
  <c r="FU22" i="2"/>
  <c r="FU14" i="2"/>
  <c r="FU6" i="2"/>
  <c r="FS114" i="2"/>
  <c r="FS106" i="2"/>
  <c r="HQ109" i="2"/>
  <c r="HG69" i="2"/>
  <c r="HC64" i="2"/>
  <c r="HA50" i="2"/>
  <c r="GY38" i="2"/>
  <c r="GW26" i="2"/>
  <c r="GU14" i="2"/>
  <c r="GQ118" i="2"/>
  <c r="GO106" i="2"/>
  <c r="GM94" i="2"/>
  <c r="GK95" i="2"/>
  <c r="GK54" i="2"/>
  <c r="GK20" i="2"/>
  <c r="GI104" i="2"/>
  <c r="GI72" i="2"/>
  <c r="GI40" i="2"/>
  <c r="GI8" i="2"/>
  <c r="GG92" i="2"/>
  <c r="GG60" i="2"/>
  <c r="GG28" i="2"/>
  <c r="GE112" i="2"/>
  <c r="GE80" i="2"/>
  <c r="GE48" i="2"/>
  <c r="GE16" i="2"/>
  <c r="GC100" i="2"/>
  <c r="GC68" i="2"/>
  <c r="GC36" i="2"/>
  <c r="GC4" i="2"/>
  <c r="GA88" i="2"/>
  <c r="GA56" i="2"/>
  <c r="GA24" i="2"/>
  <c r="FY108" i="2"/>
  <c r="FY76" i="2"/>
  <c r="FY44" i="2"/>
  <c r="FY12" i="2"/>
  <c r="FW96" i="2"/>
  <c r="FW64" i="2"/>
  <c r="FW41" i="2"/>
  <c r="FW19" i="2"/>
  <c r="FU116" i="2"/>
  <c r="FU93" i="2"/>
  <c r="FU71" i="2"/>
  <c r="FU52" i="2"/>
  <c r="FU29" i="2"/>
  <c r="FU7" i="2"/>
  <c r="FS105" i="2"/>
  <c r="FS95" i="2"/>
  <c r="FS87" i="2"/>
  <c r="FS79" i="2"/>
  <c r="FS71" i="2"/>
  <c r="FS63" i="2"/>
  <c r="FS55" i="2"/>
  <c r="FS47" i="2"/>
  <c r="FS39" i="2"/>
  <c r="FS31" i="2"/>
  <c r="FS23" i="2"/>
  <c r="FS15" i="2"/>
  <c r="FS7" i="2"/>
  <c r="FQ115" i="2"/>
  <c r="FQ107" i="2"/>
  <c r="FQ99" i="2"/>
  <c r="FQ91" i="2"/>
  <c r="FQ83" i="2"/>
  <c r="FQ75" i="2"/>
  <c r="FQ67" i="2"/>
  <c r="FQ59" i="2"/>
  <c r="FQ51" i="2"/>
  <c r="FQ43" i="2"/>
  <c r="FQ35" i="2"/>
  <c r="FQ27" i="2"/>
  <c r="FQ19" i="2"/>
  <c r="FQ11" i="2"/>
  <c r="FQ3" i="2"/>
  <c r="FO111" i="2"/>
  <c r="FO103" i="2"/>
  <c r="FO95" i="2"/>
  <c r="FO87" i="2"/>
  <c r="FO79" i="2"/>
  <c r="FO71" i="2"/>
  <c r="FO63" i="2"/>
  <c r="FO55" i="2"/>
  <c r="FO47" i="2"/>
  <c r="FO39" i="2"/>
  <c r="FO31" i="2"/>
  <c r="FO23" i="2"/>
  <c r="FO15" i="2"/>
  <c r="FO7" i="2"/>
  <c r="FM115" i="2"/>
  <c r="FM107" i="2"/>
  <c r="FM99" i="2"/>
  <c r="FM91" i="2"/>
  <c r="FM83" i="2"/>
  <c r="FM75" i="2"/>
  <c r="FM67" i="2"/>
  <c r="FM59" i="2"/>
  <c r="FM51" i="2"/>
  <c r="FM43" i="2"/>
  <c r="FM35" i="2"/>
  <c r="FM27" i="2"/>
  <c r="FM19" i="2"/>
  <c r="FM11" i="2"/>
  <c r="FM3" i="2"/>
  <c r="FK111" i="2"/>
  <c r="FK103" i="2"/>
  <c r="FK95" i="2"/>
  <c r="FK87" i="2"/>
  <c r="FK79" i="2"/>
  <c r="FK71" i="2"/>
  <c r="FK63" i="2"/>
  <c r="FK55" i="2"/>
  <c r="FK47" i="2"/>
  <c r="FK39" i="2"/>
  <c r="FK31" i="2"/>
  <c r="FK23" i="2"/>
  <c r="FK15" i="2"/>
  <c r="FK7" i="2"/>
  <c r="FI115" i="2"/>
  <c r="FI107" i="2"/>
  <c r="FI99" i="2"/>
  <c r="FI91" i="2"/>
  <c r="FI83" i="2"/>
  <c r="FI75" i="2"/>
  <c r="FI67" i="2"/>
  <c r="FI59" i="2"/>
  <c r="FI51" i="2"/>
  <c r="FI43" i="2"/>
  <c r="FI35" i="2"/>
  <c r="FI27" i="2"/>
  <c r="FI19" i="2"/>
  <c r="FI11" i="2"/>
  <c r="FI3" i="2"/>
  <c r="FG111" i="2"/>
  <c r="FG103" i="2"/>
  <c r="FG95" i="2"/>
  <c r="FG87" i="2"/>
  <c r="FG79" i="2"/>
  <c r="FG71" i="2"/>
  <c r="FG63" i="2"/>
  <c r="FG55" i="2"/>
  <c r="FG47" i="2"/>
  <c r="FG39" i="2"/>
  <c r="FG31" i="2"/>
  <c r="FG23" i="2"/>
  <c r="FG15" i="2"/>
  <c r="HO19" i="2"/>
  <c r="HG3" i="2"/>
  <c r="HC36" i="2"/>
  <c r="HA24" i="2"/>
  <c r="GY12" i="2"/>
  <c r="GU116" i="2"/>
  <c r="GS104" i="2"/>
  <c r="GQ92" i="2"/>
  <c r="GO80" i="2"/>
  <c r="GM68" i="2"/>
  <c r="GK82" i="2"/>
  <c r="GK46" i="2"/>
  <c r="GK13" i="2"/>
  <c r="GI97" i="2"/>
  <c r="GI65" i="2"/>
  <c r="GI33" i="2"/>
  <c r="GG117" i="2"/>
  <c r="GG85" i="2"/>
  <c r="GG53" i="2"/>
  <c r="GG21" i="2"/>
  <c r="GE105" i="2"/>
  <c r="GE73" i="2"/>
  <c r="GE41" i="2"/>
  <c r="GE9" i="2"/>
  <c r="GC93" i="2"/>
  <c r="GC61" i="2"/>
  <c r="GC29" i="2"/>
  <c r="GA113" i="2"/>
  <c r="GA81" i="2"/>
  <c r="GA49" i="2"/>
  <c r="GA17" i="2"/>
  <c r="FY101" i="2"/>
  <c r="FY69" i="2"/>
  <c r="FY37" i="2"/>
  <c r="FY5" i="2"/>
  <c r="FW89" i="2"/>
  <c r="FW59" i="2"/>
  <c r="FW40" i="2"/>
  <c r="FW17" i="2"/>
  <c r="FU111" i="2"/>
  <c r="FU92" i="2"/>
  <c r="FU69" i="2"/>
  <c r="FU47" i="2"/>
  <c r="FU28" i="2"/>
  <c r="FU5" i="2"/>
  <c r="FS104" i="2"/>
  <c r="FS94" i="2"/>
  <c r="FS86" i="2"/>
  <c r="FS78" i="2"/>
  <c r="FS70" i="2"/>
  <c r="FS62" i="2"/>
  <c r="FS54" i="2"/>
  <c r="FS46" i="2"/>
  <c r="FS38" i="2"/>
  <c r="FS30" i="2"/>
  <c r="FS22" i="2"/>
  <c r="FS14" i="2"/>
  <c r="FS6" i="2"/>
  <c r="FQ114" i="2"/>
  <c r="FQ106" i="2"/>
  <c r="FQ98" i="2"/>
  <c r="FQ90" i="2"/>
  <c r="FQ82" i="2"/>
  <c r="FQ74" i="2"/>
  <c r="FQ66" i="2"/>
  <c r="FQ58" i="2"/>
  <c r="FQ50" i="2"/>
  <c r="FQ42" i="2"/>
  <c r="FQ34" i="2"/>
  <c r="FQ26" i="2"/>
  <c r="FQ18" i="2"/>
  <c r="FQ10" i="2"/>
  <c r="FO118" i="2"/>
  <c r="FO110" i="2"/>
  <c r="FO102" i="2"/>
  <c r="FO94" i="2"/>
  <c r="FO86" i="2"/>
  <c r="FO78" i="2"/>
  <c r="FO70" i="2"/>
  <c r="FO62" i="2"/>
  <c r="FO54" i="2"/>
  <c r="FO46" i="2"/>
  <c r="FO38" i="2"/>
  <c r="FO30" i="2"/>
  <c r="FO22" i="2"/>
  <c r="FO14" i="2"/>
  <c r="FO6" i="2"/>
  <c r="FM114" i="2"/>
  <c r="FM106" i="2"/>
  <c r="FM98" i="2"/>
  <c r="FM90" i="2"/>
  <c r="FM82" i="2"/>
  <c r="FM74" i="2"/>
  <c r="FM66" i="2"/>
  <c r="FM58" i="2"/>
  <c r="FM50" i="2"/>
  <c r="FM42" i="2"/>
  <c r="FM34" i="2"/>
  <c r="FM26" i="2"/>
  <c r="FM18" i="2"/>
  <c r="FM10" i="2"/>
  <c r="FK118" i="2"/>
  <c r="FK110" i="2"/>
  <c r="FK102" i="2"/>
  <c r="FK94" i="2"/>
  <c r="FK86" i="2"/>
  <c r="FK78" i="2"/>
  <c r="FK70" i="2"/>
  <c r="FK62" i="2"/>
  <c r="FK54" i="2"/>
  <c r="FK46" i="2"/>
  <c r="FK38" i="2"/>
  <c r="FK30" i="2"/>
  <c r="FK22" i="2"/>
  <c r="FK14" i="2"/>
  <c r="FK6" i="2"/>
  <c r="FI114" i="2"/>
  <c r="FI106" i="2"/>
  <c r="FI98" i="2"/>
  <c r="FI90" i="2"/>
  <c r="FI82" i="2"/>
  <c r="FI74" i="2"/>
  <c r="FI66" i="2"/>
  <c r="FI58" i="2"/>
  <c r="FI50" i="2"/>
  <c r="FI42" i="2"/>
  <c r="FI34" i="2"/>
  <c r="FI26" i="2"/>
  <c r="FI18" i="2"/>
  <c r="FI10" i="2"/>
  <c r="FG118" i="2"/>
  <c r="FG110" i="2"/>
  <c r="FG102" i="2"/>
  <c r="FG94" i="2"/>
  <c r="FG86" i="2"/>
  <c r="FG78" i="2"/>
  <c r="FG70" i="2"/>
  <c r="FG62" i="2"/>
  <c r="FG54" i="2"/>
  <c r="FG46" i="2"/>
  <c r="FG38" i="2"/>
  <c r="FG30" i="2"/>
  <c r="FG22" i="2"/>
  <c r="FG14" i="2"/>
  <c r="FG6" i="2"/>
  <c r="FE114" i="2"/>
  <c r="FE106" i="2"/>
  <c r="FE98" i="2"/>
  <c r="FE90" i="2"/>
  <c r="FE82" i="2"/>
  <c r="FE74" i="2"/>
  <c r="FE66" i="2"/>
  <c r="FE58" i="2"/>
  <c r="FE50" i="2"/>
  <c r="FE42" i="2"/>
  <c r="FE34" i="2"/>
  <c r="FE26" i="2"/>
  <c r="FE18" i="2"/>
  <c r="FE10" i="2"/>
  <c r="FC118" i="2"/>
  <c r="FC110" i="2"/>
  <c r="FC102" i="2"/>
  <c r="FC94" i="2"/>
  <c r="FC86" i="2"/>
  <c r="FC78" i="2"/>
  <c r="FC70" i="2"/>
  <c r="FC62" i="2"/>
  <c r="FC54" i="2"/>
  <c r="FC46" i="2"/>
  <c r="FC38" i="2"/>
  <c r="HM103" i="2"/>
  <c r="HE105" i="2"/>
  <c r="HC30" i="2"/>
  <c r="HA18" i="2"/>
  <c r="GY6" i="2"/>
  <c r="GU110" i="2"/>
  <c r="GS98" i="2"/>
  <c r="GQ86" i="2"/>
  <c r="GO74" i="2"/>
  <c r="GM62" i="2"/>
  <c r="GK81" i="2"/>
  <c r="GK44" i="2"/>
  <c r="GK12" i="2"/>
  <c r="GI96" i="2"/>
  <c r="GI64" i="2"/>
  <c r="GI32" i="2"/>
  <c r="GG116" i="2"/>
  <c r="GG84" i="2"/>
  <c r="GG52" i="2"/>
  <c r="GG20" i="2"/>
  <c r="GE104" i="2"/>
  <c r="GE72" i="2"/>
  <c r="GE40" i="2"/>
  <c r="GE8" i="2"/>
  <c r="GC92" i="2"/>
  <c r="GC60" i="2"/>
  <c r="GC28" i="2"/>
  <c r="GA112" i="2"/>
  <c r="GA80" i="2"/>
  <c r="GA48" i="2"/>
  <c r="GA16" i="2"/>
  <c r="FY100" i="2"/>
  <c r="FY68" i="2"/>
  <c r="FY36" i="2"/>
  <c r="FY4" i="2"/>
  <c r="FW88" i="2"/>
  <c r="FW57" i="2"/>
  <c r="FW35" i="2"/>
  <c r="FW16" i="2"/>
  <c r="FU109" i="2"/>
  <c r="FU87" i="2"/>
  <c r="FU68" i="2"/>
  <c r="FU45" i="2"/>
  <c r="FU23" i="2"/>
  <c r="FU4" i="2"/>
  <c r="FS103" i="2"/>
  <c r="FS93" i="2"/>
  <c r="FS85" i="2"/>
  <c r="FS77" i="2"/>
  <c r="FS69" i="2"/>
  <c r="FS61" i="2"/>
  <c r="FS53" i="2"/>
  <c r="FS45" i="2"/>
  <c r="FS37" i="2"/>
  <c r="FS29" i="2"/>
  <c r="FS21" i="2"/>
  <c r="FS13" i="2"/>
  <c r="FS5" i="2"/>
  <c r="FQ113" i="2"/>
  <c r="FQ105" i="2"/>
  <c r="FQ97" i="2"/>
  <c r="FQ89" i="2"/>
  <c r="FQ81" i="2"/>
  <c r="FQ73" i="2"/>
  <c r="FQ65" i="2"/>
  <c r="FQ57" i="2"/>
  <c r="FQ49" i="2"/>
  <c r="FQ41" i="2"/>
  <c r="FQ33" i="2"/>
  <c r="FQ25" i="2"/>
  <c r="FQ17" i="2"/>
  <c r="FQ9" i="2"/>
  <c r="FO117" i="2"/>
  <c r="FO109" i="2"/>
  <c r="FO101" i="2"/>
  <c r="FO93" i="2"/>
  <c r="FO85" i="2"/>
  <c r="FO77" i="2"/>
  <c r="FO69" i="2"/>
  <c r="FO61" i="2"/>
  <c r="FO53" i="2"/>
  <c r="FO45" i="2"/>
  <c r="FO37" i="2"/>
  <c r="FO29" i="2"/>
  <c r="FO21" i="2"/>
  <c r="FO13" i="2"/>
  <c r="FO5" i="2"/>
  <c r="FM113" i="2"/>
  <c r="FM105" i="2"/>
  <c r="FM97" i="2"/>
  <c r="FM89" i="2"/>
  <c r="FM81" i="2"/>
  <c r="FM73" i="2"/>
  <c r="FM65" i="2"/>
  <c r="FM57" i="2"/>
  <c r="FM49" i="2"/>
  <c r="FM41" i="2"/>
  <c r="FM33" i="2"/>
  <c r="FM25" i="2"/>
  <c r="FM17" i="2"/>
  <c r="FM9" i="2"/>
  <c r="FK117" i="2"/>
  <c r="FK109" i="2"/>
  <c r="FK101" i="2"/>
  <c r="FK93" i="2"/>
  <c r="FK85" i="2"/>
  <c r="FK77" i="2"/>
  <c r="FK69" i="2"/>
  <c r="FK61" i="2"/>
  <c r="FK53" i="2"/>
  <c r="FK45" i="2"/>
  <c r="FK37" i="2"/>
  <c r="FK29" i="2"/>
  <c r="FK21" i="2"/>
  <c r="FK13" i="2"/>
  <c r="FK5" i="2"/>
  <c r="FI113" i="2"/>
  <c r="FI105" i="2"/>
  <c r="FI97" i="2"/>
  <c r="FI89" i="2"/>
  <c r="FI81" i="2"/>
  <c r="FI73" i="2"/>
  <c r="FI65" i="2"/>
  <c r="FI57" i="2"/>
  <c r="FI49" i="2"/>
  <c r="FI41" i="2"/>
  <c r="FI33" i="2"/>
  <c r="FI25" i="2"/>
  <c r="FI17" i="2"/>
  <c r="FI9" i="2"/>
  <c r="FG117" i="2"/>
  <c r="FG109" i="2"/>
  <c r="FG101" i="2"/>
  <c r="FG93" i="2"/>
  <c r="FG85" i="2"/>
  <c r="FG77" i="2"/>
  <c r="FG69" i="2"/>
  <c r="FG61" i="2"/>
  <c r="FG53" i="2"/>
  <c r="FG45" i="2"/>
  <c r="FG37" i="2"/>
  <c r="FG29" i="2"/>
  <c r="FG21" i="2"/>
  <c r="FG13" i="2"/>
  <c r="FG5" i="2"/>
  <c r="FE113" i="2"/>
  <c r="FE105" i="2"/>
  <c r="FE97" i="2"/>
  <c r="FE89" i="2"/>
  <c r="FE81" i="2"/>
  <c r="FE73" i="2"/>
  <c r="FE65" i="2"/>
  <c r="FE57" i="2"/>
  <c r="FE49" i="2"/>
  <c r="FE41" i="2"/>
  <c r="FE33" i="2"/>
  <c r="FE25" i="2"/>
  <c r="HK84" i="2"/>
  <c r="HE55" i="2"/>
  <c r="HC4" i="2"/>
  <c r="GY108" i="2"/>
  <c r="GW96" i="2"/>
  <c r="GU84" i="2"/>
  <c r="GS72" i="2"/>
  <c r="GQ60" i="2"/>
  <c r="GO48" i="2"/>
  <c r="GM36" i="2"/>
  <c r="GK73" i="2"/>
  <c r="GK37" i="2"/>
  <c r="GK5" i="2"/>
  <c r="GI89" i="2"/>
  <c r="GI57" i="2"/>
  <c r="GI25" i="2"/>
  <c r="GG109" i="2"/>
  <c r="GG77" i="2"/>
  <c r="GG45" i="2"/>
  <c r="GG13" i="2"/>
  <c r="GE97" i="2"/>
  <c r="GE65" i="2"/>
  <c r="GE33" i="2"/>
  <c r="GC117" i="2"/>
  <c r="GC85" i="2"/>
  <c r="GC53" i="2"/>
  <c r="GC21" i="2"/>
  <c r="GA105" i="2"/>
  <c r="GA73" i="2"/>
  <c r="GA41" i="2"/>
  <c r="GA9" i="2"/>
  <c r="FY93" i="2"/>
  <c r="FY61" i="2"/>
  <c r="FY29" i="2"/>
  <c r="FW113" i="2"/>
  <c r="FW81" i="2"/>
  <c r="FW56" i="2"/>
  <c r="FW33" i="2"/>
  <c r="FW11" i="2"/>
  <c r="FU108" i="2"/>
  <c r="FU85" i="2"/>
  <c r="FU63" i="2"/>
  <c r="FU44" i="2"/>
  <c r="FU21" i="2"/>
  <c r="FS115" i="2"/>
  <c r="FS100" i="2"/>
  <c r="FS92" i="2"/>
  <c r="FS84" i="2"/>
  <c r="FS76" i="2"/>
  <c r="FS68" i="2"/>
  <c r="FS60" i="2"/>
  <c r="FS52" i="2"/>
  <c r="FS44" i="2"/>
  <c r="FS36" i="2"/>
  <c r="FS28" i="2"/>
  <c r="FS20" i="2"/>
  <c r="FS12" i="2"/>
  <c r="FS4" i="2"/>
  <c r="FQ112" i="2"/>
  <c r="FQ104" i="2"/>
  <c r="FQ96" i="2"/>
  <c r="FQ88" i="2"/>
  <c r="FQ80" i="2"/>
  <c r="FQ72" i="2"/>
  <c r="FQ64" i="2"/>
  <c r="FQ56" i="2"/>
  <c r="FQ48" i="2"/>
  <c r="FQ40" i="2"/>
  <c r="FQ32" i="2"/>
  <c r="FQ24" i="2"/>
  <c r="FQ16" i="2"/>
  <c r="FQ8" i="2"/>
  <c r="FO116" i="2"/>
  <c r="FO108" i="2"/>
  <c r="FO100" i="2"/>
  <c r="FO92" i="2"/>
  <c r="FO84" i="2"/>
  <c r="FO76" i="2"/>
  <c r="FO68" i="2"/>
  <c r="FO60" i="2"/>
  <c r="FO52" i="2"/>
  <c r="FO44" i="2"/>
  <c r="FO36" i="2"/>
  <c r="FO28" i="2"/>
  <c r="FO20" i="2"/>
  <c r="FO12" i="2"/>
  <c r="FO4" i="2"/>
  <c r="FM112" i="2"/>
  <c r="FM104" i="2"/>
  <c r="FM96" i="2"/>
  <c r="FM88" i="2"/>
  <c r="FM80" i="2"/>
  <c r="FM72" i="2"/>
  <c r="FM64" i="2"/>
  <c r="FM56" i="2"/>
  <c r="FM48" i="2"/>
  <c r="FM40" i="2"/>
  <c r="FM32" i="2"/>
  <c r="FM24" i="2"/>
  <c r="FM16" i="2"/>
  <c r="FM8" i="2"/>
  <c r="FK116" i="2"/>
  <c r="FK108" i="2"/>
  <c r="FK100" i="2"/>
  <c r="FK92" i="2"/>
  <c r="FK84" i="2"/>
  <c r="FK76" i="2"/>
  <c r="FK68" i="2"/>
  <c r="FK60" i="2"/>
  <c r="FK52" i="2"/>
  <c r="FK44" i="2"/>
  <c r="FK36" i="2"/>
  <c r="FK28" i="2"/>
  <c r="FK20" i="2"/>
  <c r="FK12" i="2"/>
  <c r="FK4" i="2"/>
  <c r="FI112" i="2"/>
  <c r="FI104" i="2"/>
  <c r="FI96" i="2"/>
  <c r="FI88" i="2"/>
  <c r="FI80" i="2"/>
  <c r="FI72" i="2"/>
  <c r="FI64" i="2"/>
  <c r="FI56" i="2"/>
  <c r="FI48" i="2"/>
  <c r="FI40" i="2"/>
  <c r="FI32" i="2"/>
  <c r="FI24" i="2"/>
  <c r="FI16" i="2"/>
  <c r="FI8" i="2"/>
  <c r="FG116" i="2"/>
  <c r="FG108" i="2"/>
  <c r="FG100" i="2"/>
  <c r="FG92" i="2"/>
  <c r="FG84" i="2"/>
  <c r="FG76" i="2"/>
  <c r="FG68" i="2"/>
  <c r="FG60" i="2"/>
  <c r="FG52" i="2"/>
  <c r="FG44" i="2"/>
  <c r="FG36" i="2"/>
  <c r="FG28" i="2"/>
  <c r="FG20" i="2"/>
  <c r="FG12" i="2"/>
  <c r="FG4" i="2"/>
  <c r="FE112" i="2"/>
  <c r="FE104" i="2"/>
  <c r="FE96" i="2"/>
  <c r="FE88" i="2"/>
  <c r="FE80" i="2"/>
  <c r="FE72" i="2"/>
  <c r="FE64" i="2"/>
  <c r="FE56" i="2"/>
  <c r="FE48" i="2"/>
  <c r="FE40" i="2"/>
  <c r="FE32" i="2"/>
  <c r="HK59" i="2"/>
  <c r="HE41" i="2"/>
  <c r="HA114" i="2"/>
  <c r="GY102" i="2"/>
  <c r="GW90" i="2"/>
  <c r="GU78" i="2"/>
  <c r="GS66" i="2"/>
  <c r="GQ54" i="2"/>
  <c r="GO42" i="2"/>
  <c r="GM30" i="2"/>
  <c r="GK72" i="2"/>
  <c r="GK36" i="2"/>
  <c r="GK4" i="2"/>
  <c r="GI88" i="2"/>
  <c r="GI56" i="2"/>
  <c r="GI24" i="2"/>
  <c r="GG108" i="2"/>
  <c r="GG76" i="2"/>
  <c r="GG44" i="2"/>
  <c r="GG12" i="2"/>
  <c r="GE96" i="2"/>
  <c r="GE64" i="2"/>
  <c r="GE32" i="2"/>
  <c r="GC116" i="2"/>
  <c r="GC84" i="2"/>
  <c r="GC52" i="2"/>
  <c r="GC20" i="2"/>
  <c r="GA104" i="2"/>
  <c r="GA72" i="2"/>
  <c r="GA40" i="2"/>
  <c r="GA8" i="2"/>
  <c r="FY92" i="2"/>
  <c r="FY60" i="2"/>
  <c r="FY28" i="2"/>
  <c r="FW112" i="2"/>
  <c r="FW80" i="2"/>
  <c r="FW51" i="2"/>
  <c r="FW32" i="2"/>
  <c r="FW9" i="2"/>
  <c r="FU103" i="2"/>
  <c r="FU84" i="2"/>
  <c r="FU61" i="2"/>
  <c r="FU39" i="2"/>
  <c r="FU20" i="2"/>
  <c r="FS113" i="2"/>
  <c r="FS99" i="2"/>
  <c r="FS91" i="2"/>
  <c r="FS83" i="2"/>
  <c r="FS75" i="2"/>
  <c r="FS67" i="2"/>
  <c r="FS59" i="2"/>
  <c r="FS51" i="2"/>
  <c r="FS43" i="2"/>
  <c r="FS35" i="2"/>
  <c r="FS27" i="2"/>
  <c r="FS19" i="2"/>
  <c r="FS11" i="2"/>
  <c r="FS3" i="2"/>
  <c r="FQ111" i="2"/>
  <c r="FQ103" i="2"/>
  <c r="FQ95" i="2"/>
  <c r="FQ87" i="2"/>
  <c r="FQ79" i="2"/>
  <c r="FQ71" i="2"/>
  <c r="FQ63" i="2"/>
  <c r="FQ55" i="2"/>
  <c r="FQ47" i="2"/>
  <c r="FQ39" i="2"/>
  <c r="FQ31" i="2"/>
  <c r="FQ23" i="2"/>
  <c r="FQ15" i="2"/>
  <c r="FQ7" i="2"/>
  <c r="FO115" i="2"/>
  <c r="FO107" i="2"/>
  <c r="FO99" i="2"/>
  <c r="FO91" i="2"/>
  <c r="FO83" i="2"/>
  <c r="FO75" i="2"/>
  <c r="FO67" i="2"/>
  <c r="FO59" i="2"/>
  <c r="FO51" i="2"/>
  <c r="FO43" i="2"/>
  <c r="FO35" i="2"/>
  <c r="FO27" i="2"/>
  <c r="FO19" i="2"/>
  <c r="FO11" i="2"/>
  <c r="FO3" i="2"/>
  <c r="FM111" i="2"/>
  <c r="FM103" i="2"/>
  <c r="FM95" i="2"/>
  <c r="FM87" i="2"/>
  <c r="FM79" i="2"/>
  <c r="FM71" i="2"/>
  <c r="FM63" i="2"/>
  <c r="FM55" i="2"/>
  <c r="FM47" i="2"/>
  <c r="FM39" i="2"/>
  <c r="FM31" i="2"/>
  <c r="FM23" i="2"/>
  <c r="FM15" i="2"/>
  <c r="FM7" i="2"/>
  <c r="FK115" i="2"/>
  <c r="FK107" i="2"/>
  <c r="FK99" i="2"/>
  <c r="FK91" i="2"/>
  <c r="FK83" i="2"/>
  <c r="FK75" i="2"/>
  <c r="FK67" i="2"/>
  <c r="FK59" i="2"/>
  <c r="FK51" i="2"/>
  <c r="FK43" i="2"/>
  <c r="FK35" i="2"/>
  <c r="FK27" i="2"/>
  <c r="FK19" i="2"/>
  <c r="FK11" i="2"/>
  <c r="FK3" i="2"/>
  <c r="FI111" i="2"/>
  <c r="FI103" i="2"/>
  <c r="FI95" i="2"/>
  <c r="FI87" i="2"/>
  <c r="FI79" i="2"/>
  <c r="FI71" i="2"/>
  <c r="FI63" i="2"/>
  <c r="FI55" i="2"/>
  <c r="FI47" i="2"/>
  <c r="FI39" i="2"/>
  <c r="FI31" i="2"/>
  <c r="FI23" i="2"/>
  <c r="FI15" i="2"/>
  <c r="FI7" i="2"/>
  <c r="FG115" i="2"/>
  <c r="FG107" i="2"/>
  <c r="FG99" i="2"/>
  <c r="HY9" i="2"/>
  <c r="HI44" i="2"/>
  <c r="HC107" i="2"/>
  <c r="HA82" i="2"/>
  <c r="GY70" i="2"/>
  <c r="GW58" i="2"/>
  <c r="GU46" i="2"/>
  <c r="GS34" i="2"/>
  <c r="GQ22" i="2"/>
  <c r="GO10" i="2"/>
  <c r="GK114" i="2"/>
  <c r="GK63" i="2"/>
  <c r="GK28" i="2"/>
  <c r="GI112" i="2"/>
  <c r="GI80" i="2"/>
  <c r="GI48" i="2"/>
  <c r="GI16" i="2"/>
  <c r="GG100" i="2"/>
  <c r="GG68" i="2"/>
  <c r="GG36" i="2"/>
  <c r="GG4" i="2"/>
  <c r="GE88" i="2"/>
  <c r="GE56" i="2"/>
  <c r="GE24" i="2"/>
  <c r="GC108" i="2"/>
  <c r="GC76" i="2"/>
  <c r="GC44" i="2"/>
  <c r="GC12" i="2"/>
  <c r="GA96" i="2"/>
  <c r="GA64" i="2"/>
  <c r="GA32" i="2"/>
  <c r="FY116" i="2"/>
  <c r="FY84" i="2"/>
  <c r="FY52" i="2"/>
  <c r="FY20" i="2"/>
  <c r="FW104" i="2"/>
  <c r="FW72" i="2"/>
  <c r="FW48" i="2"/>
  <c r="FW25" i="2"/>
  <c r="FW3" i="2"/>
  <c r="FU100" i="2"/>
  <c r="FU77" i="2"/>
  <c r="FU55" i="2"/>
  <c r="FU36" i="2"/>
  <c r="FU13" i="2"/>
  <c r="FS108" i="2"/>
  <c r="FS97" i="2"/>
  <c r="FS89" i="2"/>
  <c r="FS81" i="2"/>
  <c r="FS73" i="2"/>
  <c r="FS65" i="2"/>
  <c r="FS57" i="2"/>
  <c r="FS49" i="2"/>
  <c r="FS41" i="2"/>
  <c r="FS33" i="2"/>
  <c r="FS25" i="2"/>
  <c r="FS17" i="2"/>
  <c r="FS9" i="2"/>
  <c r="FQ117" i="2"/>
  <c r="FQ109" i="2"/>
  <c r="FQ101" i="2"/>
  <c r="FQ93" i="2"/>
  <c r="FQ85" i="2"/>
  <c r="FQ77" i="2"/>
  <c r="FQ69" i="2"/>
  <c r="FQ61" i="2"/>
  <c r="FQ53" i="2"/>
  <c r="FQ45" i="2"/>
  <c r="FQ37" i="2"/>
  <c r="FQ29" i="2"/>
  <c r="FQ21" i="2"/>
  <c r="FQ13" i="2"/>
  <c r="FQ5" i="2"/>
  <c r="FO113" i="2"/>
  <c r="FO105" i="2"/>
  <c r="FO97" i="2"/>
  <c r="FO89" i="2"/>
  <c r="FO81" i="2"/>
  <c r="FO73" i="2"/>
  <c r="FO65" i="2"/>
  <c r="FO57" i="2"/>
  <c r="FO49" i="2"/>
  <c r="FO41" i="2"/>
  <c r="FO33" i="2"/>
  <c r="FO25" i="2"/>
  <c r="FO17" i="2"/>
  <c r="FO9" i="2"/>
  <c r="FM117" i="2"/>
  <c r="FM109" i="2"/>
  <c r="FM101" i="2"/>
  <c r="FM93" i="2"/>
  <c r="FM85" i="2"/>
  <c r="FM77" i="2"/>
  <c r="FM69" i="2"/>
  <c r="FM61" i="2"/>
  <c r="FM53" i="2"/>
  <c r="FM45" i="2"/>
  <c r="FM37" i="2"/>
  <c r="FM29" i="2"/>
  <c r="FM21" i="2"/>
  <c r="FM13" i="2"/>
  <c r="FM5" i="2"/>
  <c r="FK113" i="2"/>
  <c r="FK105" i="2"/>
  <c r="FK97" i="2"/>
  <c r="FK89" i="2"/>
  <c r="FK81" i="2"/>
  <c r="FK73" i="2"/>
  <c r="FK65" i="2"/>
  <c r="FK57" i="2"/>
  <c r="FK49" i="2"/>
  <c r="FK41" i="2"/>
  <c r="FK33" i="2"/>
  <c r="FK25" i="2"/>
  <c r="FK17" i="2"/>
  <c r="FK9" i="2"/>
  <c r="FI117" i="2"/>
  <c r="FI109" i="2"/>
  <c r="FI101" i="2"/>
  <c r="FI93" i="2"/>
  <c r="FI85" i="2"/>
  <c r="FI77" i="2"/>
  <c r="FI69" i="2"/>
  <c r="FI61" i="2"/>
  <c r="FI53" i="2"/>
  <c r="FI45" i="2"/>
  <c r="FI37" i="2"/>
  <c r="FI29" i="2"/>
  <c r="FI21" i="2"/>
  <c r="FI13" i="2"/>
  <c r="FI5" i="2"/>
  <c r="FG113" i="2"/>
  <c r="FG105" i="2"/>
  <c r="FG97" i="2"/>
  <c r="FG89" i="2"/>
  <c r="FG81" i="2"/>
  <c r="FG73" i="2"/>
  <c r="FG65" i="2"/>
  <c r="FG57" i="2"/>
  <c r="FG49" i="2"/>
  <c r="FG41" i="2"/>
  <c r="FG33" i="2"/>
  <c r="FG25" i="2"/>
  <c r="FG17" i="2"/>
  <c r="HS57" i="2"/>
  <c r="HG85" i="2"/>
  <c r="HC72" i="2"/>
  <c r="HA56" i="2"/>
  <c r="GY44" i="2"/>
  <c r="GW32" i="2"/>
  <c r="GU20" i="2"/>
  <c r="GS8" i="2"/>
  <c r="GO112" i="2"/>
  <c r="HA88" i="2"/>
  <c r="GM4" i="2"/>
  <c r="GI81" i="2"/>
  <c r="GG69" i="2"/>
  <c r="GE57" i="2"/>
  <c r="GC45" i="2"/>
  <c r="GA33" i="2"/>
  <c r="FY21" i="2"/>
  <c r="FW27" i="2"/>
  <c r="FU60" i="2"/>
  <c r="FS98" i="2"/>
  <c r="FS66" i="2"/>
  <c r="FS34" i="2"/>
  <c r="FQ118" i="2"/>
  <c r="FQ86" i="2"/>
  <c r="FQ54" i="2"/>
  <c r="FQ22" i="2"/>
  <c r="FO106" i="2"/>
  <c r="FO74" i="2"/>
  <c r="FO42" i="2"/>
  <c r="FO10" i="2"/>
  <c r="FM94" i="2"/>
  <c r="FM62" i="2"/>
  <c r="FM30" i="2"/>
  <c r="FK114" i="2"/>
  <c r="FK82" i="2"/>
  <c r="FK50" i="2"/>
  <c r="FK18" i="2"/>
  <c r="FI102" i="2"/>
  <c r="FI70" i="2"/>
  <c r="FI38" i="2"/>
  <c r="FI6" i="2"/>
  <c r="FG91" i="2"/>
  <c r="FG72" i="2"/>
  <c r="FG50" i="2"/>
  <c r="FG27" i="2"/>
  <c r="FG9" i="2"/>
  <c r="FE111" i="2"/>
  <c r="FE100" i="2"/>
  <c r="FE86" i="2"/>
  <c r="FE75" i="2"/>
  <c r="FE61" i="2"/>
  <c r="FE47" i="2"/>
  <c r="FE36" i="2"/>
  <c r="FE23" i="2"/>
  <c r="FE14" i="2"/>
  <c r="FE5" i="2"/>
  <c r="FC112" i="2"/>
  <c r="FC103" i="2"/>
  <c r="FC93" i="2"/>
  <c r="FC84" i="2"/>
  <c r="FC75" i="2"/>
  <c r="FC66" i="2"/>
  <c r="FC57" i="2"/>
  <c r="FC48" i="2"/>
  <c r="FC39" i="2"/>
  <c r="FC30" i="2"/>
  <c r="FC22" i="2"/>
  <c r="FC14" i="2"/>
  <c r="FC6" i="2"/>
  <c r="FA114" i="2"/>
  <c r="FA106" i="2"/>
  <c r="FA98" i="2"/>
  <c r="FA90" i="2"/>
  <c r="FA82" i="2"/>
  <c r="FA74" i="2"/>
  <c r="FA66" i="2"/>
  <c r="FA58" i="2"/>
  <c r="FA50" i="2"/>
  <c r="FA42" i="2"/>
  <c r="FA34" i="2"/>
  <c r="FA26" i="2"/>
  <c r="FA18" i="2"/>
  <c r="FA10" i="2"/>
  <c r="EY118" i="2"/>
  <c r="EY110" i="2"/>
  <c r="EY102" i="2"/>
  <c r="EY94" i="2"/>
  <c r="EY86" i="2"/>
  <c r="EY78" i="2"/>
  <c r="EY70" i="2"/>
  <c r="EY62" i="2"/>
  <c r="EY54" i="2"/>
  <c r="EY46" i="2"/>
  <c r="EY38" i="2"/>
  <c r="EY30" i="2"/>
  <c r="EY22" i="2"/>
  <c r="EY14" i="2"/>
  <c r="EY6" i="2"/>
  <c r="EW114" i="2"/>
  <c r="EW106" i="2"/>
  <c r="EW98" i="2"/>
  <c r="EW90" i="2"/>
  <c r="EW82" i="2"/>
  <c r="EW74" i="2"/>
  <c r="EW66" i="2"/>
  <c r="EW58" i="2"/>
  <c r="EW50" i="2"/>
  <c r="EW42" i="2"/>
  <c r="EW34" i="2"/>
  <c r="EW26" i="2"/>
  <c r="EW18" i="2"/>
  <c r="EW10" i="2"/>
  <c r="EU118" i="2"/>
  <c r="EU110" i="2"/>
  <c r="EU102" i="2"/>
  <c r="EU94" i="2"/>
  <c r="EU86" i="2"/>
  <c r="EU78" i="2"/>
  <c r="EU70" i="2"/>
  <c r="EU62" i="2"/>
  <c r="EU54" i="2"/>
  <c r="EU46" i="2"/>
  <c r="EU38" i="2"/>
  <c r="EU30" i="2"/>
  <c r="EU22" i="2"/>
  <c r="EU14" i="2"/>
  <c r="EU6" i="2"/>
  <c r="EQ114" i="2"/>
  <c r="EQ106" i="2"/>
  <c r="EQ98" i="2"/>
  <c r="EQ90" i="2"/>
  <c r="EQ82" i="2"/>
  <c r="EQ74" i="2"/>
  <c r="EQ66" i="2"/>
  <c r="EQ58" i="2"/>
  <c r="EQ50" i="2"/>
  <c r="EQ42" i="2"/>
  <c r="EQ34" i="2"/>
  <c r="EQ26" i="2"/>
  <c r="EQ18" i="2"/>
  <c r="EQ10" i="2"/>
  <c r="EO118" i="2"/>
  <c r="EO110" i="2"/>
  <c r="EO102" i="2"/>
  <c r="EO94" i="2"/>
  <c r="EO86" i="2"/>
  <c r="EO78" i="2"/>
  <c r="EO70" i="2"/>
  <c r="EO62" i="2"/>
  <c r="EO54" i="2"/>
  <c r="EO46" i="2"/>
  <c r="EO38" i="2"/>
  <c r="EO30" i="2"/>
  <c r="EO22" i="2"/>
  <c r="EO14" i="2"/>
  <c r="EO6" i="2"/>
  <c r="EM114" i="2"/>
  <c r="EM106" i="2"/>
  <c r="EM98" i="2"/>
  <c r="EM90" i="2"/>
  <c r="EM82" i="2"/>
  <c r="EM74" i="2"/>
  <c r="EM66" i="2"/>
  <c r="EM58" i="2"/>
  <c r="EM50" i="2"/>
  <c r="EM42" i="2"/>
  <c r="EM34" i="2"/>
  <c r="EM26" i="2"/>
  <c r="EM18" i="2"/>
  <c r="EM10" i="2"/>
  <c r="EK118" i="2"/>
  <c r="EK110" i="2"/>
  <c r="EK102" i="2"/>
  <c r="EK94" i="2"/>
  <c r="EK86" i="2"/>
  <c r="EK78" i="2"/>
  <c r="EK70" i="2"/>
  <c r="EK62" i="2"/>
  <c r="EK54" i="2"/>
  <c r="GY76" i="2"/>
  <c r="GK96" i="2"/>
  <c r="GI73" i="2"/>
  <c r="GG61" i="2"/>
  <c r="GE49" i="2"/>
  <c r="GC37" i="2"/>
  <c r="GA25" i="2"/>
  <c r="FY13" i="2"/>
  <c r="FW24" i="2"/>
  <c r="FU53" i="2"/>
  <c r="FS96" i="2"/>
  <c r="FS64" i="2"/>
  <c r="FS32" i="2"/>
  <c r="FQ116" i="2"/>
  <c r="FQ84" i="2"/>
  <c r="FQ52" i="2"/>
  <c r="FQ20" i="2"/>
  <c r="FO104" i="2"/>
  <c r="FO72" i="2"/>
  <c r="FO40" i="2"/>
  <c r="FO8" i="2"/>
  <c r="FM92" i="2"/>
  <c r="FM60" i="2"/>
  <c r="FM28" i="2"/>
  <c r="FK112" i="2"/>
  <c r="FK80" i="2"/>
  <c r="FK48" i="2"/>
  <c r="FK16" i="2"/>
  <c r="FI100" i="2"/>
  <c r="FI68" i="2"/>
  <c r="FI36" i="2"/>
  <c r="FI4" i="2"/>
  <c r="FG90" i="2"/>
  <c r="FG67" i="2"/>
  <c r="FG48" i="2"/>
  <c r="FG26" i="2"/>
  <c r="FG8" i="2"/>
  <c r="FE110" i="2"/>
  <c r="FE99" i="2"/>
  <c r="FE85" i="2"/>
  <c r="FE71" i="2"/>
  <c r="FE60" i="2"/>
  <c r="FE46" i="2"/>
  <c r="FE35" i="2"/>
  <c r="FE22" i="2"/>
  <c r="FE13" i="2"/>
  <c r="FE4" i="2"/>
  <c r="FC111" i="2"/>
  <c r="FC101" i="2"/>
  <c r="FC92" i="2"/>
  <c r="FC83" i="2"/>
  <c r="FC74" i="2"/>
  <c r="FC65" i="2"/>
  <c r="FC56" i="2"/>
  <c r="FC47" i="2"/>
  <c r="FC37" i="2"/>
  <c r="FC29" i="2"/>
  <c r="FC21" i="2"/>
  <c r="FC13" i="2"/>
  <c r="FC5" i="2"/>
  <c r="FA113" i="2"/>
  <c r="FA105" i="2"/>
  <c r="FA97" i="2"/>
  <c r="FA89" i="2"/>
  <c r="FA81" i="2"/>
  <c r="FA73" i="2"/>
  <c r="FA65" i="2"/>
  <c r="FA57" i="2"/>
  <c r="FA49" i="2"/>
  <c r="FA41" i="2"/>
  <c r="FA33" i="2"/>
  <c r="FA25" i="2"/>
  <c r="FA17" i="2"/>
  <c r="FA9" i="2"/>
  <c r="EY117" i="2"/>
  <c r="EY109" i="2"/>
  <c r="EY101" i="2"/>
  <c r="EY93" i="2"/>
  <c r="EY85" i="2"/>
  <c r="EY77" i="2"/>
  <c r="EY69" i="2"/>
  <c r="EY61" i="2"/>
  <c r="EY53" i="2"/>
  <c r="EY45" i="2"/>
  <c r="EY37" i="2"/>
  <c r="EY29" i="2"/>
  <c r="EY21" i="2"/>
  <c r="EY13" i="2"/>
  <c r="EY5" i="2"/>
  <c r="EW113" i="2"/>
  <c r="EW105" i="2"/>
  <c r="EW97" i="2"/>
  <c r="EW89" i="2"/>
  <c r="EW81" i="2"/>
  <c r="EW73" i="2"/>
  <c r="EW65" i="2"/>
  <c r="EW57" i="2"/>
  <c r="EW49" i="2"/>
  <c r="EW41" i="2"/>
  <c r="EW33" i="2"/>
  <c r="EW25" i="2"/>
  <c r="EW17" i="2"/>
  <c r="EW9" i="2"/>
  <c r="EU117" i="2"/>
  <c r="EU109" i="2"/>
  <c r="EU101" i="2"/>
  <c r="EU93" i="2"/>
  <c r="EU85" i="2"/>
  <c r="EU77" i="2"/>
  <c r="EU69" i="2"/>
  <c r="EU61" i="2"/>
  <c r="EU53" i="2"/>
  <c r="EU45" i="2"/>
  <c r="EU37" i="2"/>
  <c r="EU29" i="2"/>
  <c r="EU21" i="2"/>
  <c r="EU13" i="2"/>
  <c r="EU5" i="2"/>
  <c r="EQ113" i="2"/>
  <c r="EQ105" i="2"/>
  <c r="EQ97" i="2"/>
  <c r="EQ89" i="2"/>
  <c r="EQ81" i="2"/>
  <c r="EQ73" i="2"/>
  <c r="EQ65" i="2"/>
  <c r="EQ57" i="2"/>
  <c r="EQ49" i="2"/>
  <c r="EQ41" i="2"/>
  <c r="EQ33" i="2"/>
  <c r="EQ25" i="2"/>
  <c r="EQ17" i="2"/>
  <c r="EQ9" i="2"/>
  <c r="EO117" i="2"/>
  <c r="EO109" i="2"/>
  <c r="EO101" i="2"/>
  <c r="EO93" i="2"/>
  <c r="EO85" i="2"/>
  <c r="EO77" i="2"/>
  <c r="EO69" i="2"/>
  <c r="EO61" i="2"/>
  <c r="EO53" i="2"/>
  <c r="EO45" i="2"/>
  <c r="EO37" i="2"/>
  <c r="EO29" i="2"/>
  <c r="EO21" i="2"/>
  <c r="EO13" i="2"/>
  <c r="EO5" i="2"/>
  <c r="EM113" i="2"/>
  <c r="EM105" i="2"/>
  <c r="EM97" i="2"/>
  <c r="EM89" i="2"/>
  <c r="EM81" i="2"/>
  <c r="EM73" i="2"/>
  <c r="EM65" i="2"/>
  <c r="EM57" i="2"/>
  <c r="EM49" i="2"/>
  <c r="EM41" i="2"/>
  <c r="EM33" i="2"/>
  <c r="EM25" i="2"/>
  <c r="EM17" i="2"/>
  <c r="EM9" i="2"/>
  <c r="EK117" i="2"/>
  <c r="EK109" i="2"/>
  <c r="EK101" i="2"/>
  <c r="EK93" i="2"/>
  <c r="EK85" i="2"/>
  <c r="EK77" i="2"/>
  <c r="EK69" i="2"/>
  <c r="EK61" i="2"/>
  <c r="EK53" i="2"/>
  <c r="EK45" i="2"/>
  <c r="EK37" i="2"/>
  <c r="GW64" i="2"/>
  <c r="GK64" i="2"/>
  <c r="GI49" i="2"/>
  <c r="GG37" i="2"/>
  <c r="GE25" i="2"/>
  <c r="GC13" i="2"/>
  <c r="FY117" i="2"/>
  <c r="FW105" i="2"/>
  <c r="FW8" i="2"/>
  <c r="FU37" i="2"/>
  <c r="FS90" i="2"/>
  <c r="FS58" i="2"/>
  <c r="FS26" i="2"/>
  <c r="FQ110" i="2"/>
  <c r="FQ78" i="2"/>
  <c r="FQ46" i="2"/>
  <c r="FQ14" i="2"/>
  <c r="FO98" i="2"/>
  <c r="FO66" i="2"/>
  <c r="FO34" i="2"/>
  <c r="FM118" i="2"/>
  <c r="FM86" i="2"/>
  <c r="FM54" i="2"/>
  <c r="FM22" i="2"/>
  <c r="FK106" i="2"/>
  <c r="FK74" i="2"/>
  <c r="FK42" i="2"/>
  <c r="FK10" i="2"/>
  <c r="FI94" i="2"/>
  <c r="FI62" i="2"/>
  <c r="FI30" i="2"/>
  <c r="FG114" i="2"/>
  <c r="FG88" i="2"/>
  <c r="FG66" i="2"/>
  <c r="FG43" i="2"/>
  <c r="FG24" i="2"/>
  <c r="FG7" i="2"/>
  <c r="FE109" i="2"/>
  <c r="FE95" i="2"/>
  <c r="FE84" i="2"/>
  <c r="FE70" i="2"/>
  <c r="FE59" i="2"/>
  <c r="FE45" i="2"/>
  <c r="FE31" i="2"/>
  <c r="FE21" i="2"/>
  <c r="FE12" i="2"/>
  <c r="FE3" i="2"/>
  <c r="FC109" i="2"/>
  <c r="FC100" i="2"/>
  <c r="FC91" i="2"/>
  <c r="FC82" i="2"/>
  <c r="FC73" i="2"/>
  <c r="FC64" i="2"/>
  <c r="FC55" i="2"/>
  <c r="FC45" i="2"/>
  <c r="FC36" i="2"/>
  <c r="FC28" i="2"/>
  <c r="FC20" i="2"/>
  <c r="FC12" i="2"/>
  <c r="FC4" i="2"/>
  <c r="FA112" i="2"/>
  <c r="FA104" i="2"/>
  <c r="FA96" i="2"/>
  <c r="FA88" i="2"/>
  <c r="FA80" i="2"/>
  <c r="FA72" i="2"/>
  <c r="FA64" i="2"/>
  <c r="FA56" i="2"/>
  <c r="FA48" i="2"/>
  <c r="FA40" i="2"/>
  <c r="FA32" i="2"/>
  <c r="FA24" i="2"/>
  <c r="FA16" i="2"/>
  <c r="FA8" i="2"/>
  <c r="EY116" i="2"/>
  <c r="EY108" i="2"/>
  <c r="EY100" i="2"/>
  <c r="EY92" i="2"/>
  <c r="EY84" i="2"/>
  <c r="EY76" i="2"/>
  <c r="EY68" i="2"/>
  <c r="EY60" i="2"/>
  <c r="EY52" i="2"/>
  <c r="EY44" i="2"/>
  <c r="EY36" i="2"/>
  <c r="EY28" i="2"/>
  <c r="EY20" i="2"/>
  <c r="EY12" i="2"/>
  <c r="EY4" i="2"/>
  <c r="EW112" i="2"/>
  <c r="EW104" i="2"/>
  <c r="EW96" i="2"/>
  <c r="EW88" i="2"/>
  <c r="EW80" i="2"/>
  <c r="EW72" i="2"/>
  <c r="EW64" i="2"/>
  <c r="EW56" i="2"/>
  <c r="EW48" i="2"/>
  <c r="EW40" i="2"/>
  <c r="EW32" i="2"/>
  <c r="EW24" i="2"/>
  <c r="EW16" i="2"/>
  <c r="EW8" i="2"/>
  <c r="EU116" i="2"/>
  <c r="EU108" i="2"/>
  <c r="EU100" i="2"/>
  <c r="EU92" i="2"/>
  <c r="EU84" i="2"/>
  <c r="EU76" i="2"/>
  <c r="EU68" i="2"/>
  <c r="EU60" i="2"/>
  <c r="EU52" i="2"/>
  <c r="EU44" i="2"/>
  <c r="EU36" i="2"/>
  <c r="EU28" i="2"/>
  <c r="EU20" i="2"/>
  <c r="EU12" i="2"/>
  <c r="EU4" i="2"/>
  <c r="EQ112" i="2"/>
  <c r="EQ104" i="2"/>
  <c r="EQ96" i="2"/>
  <c r="EQ88" i="2"/>
  <c r="EQ80" i="2"/>
  <c r="EQ72" i="2"/>
  <c r="EQ64" i="2"/>
  <c r="EQ56" i="2"/>
  <c r="EQ48" i="2"/>
  <c r="EQ40" i="2"/>
  <c r="EQ32" i="2"/>
  <c r="EQ24" i="2"/>
  <c r="EQ16" i="2"/>
  <c r="EQ8" i="2"/>
  <c r="EO116" i="2"/>
  <c r="EO108" i="2"/>
  <c r="EO100" i="2"/>
  <c r="EO92" i="2"/>
  <c r="EO84" i="2"/>
  <c r="EO76" i="2"/>
  <c r="EO68" i="2"/>
  <c r="EO60" i="2"/>
  <c r="EO52" i="2"/>
  <c r="GU52" i="2"/>
  <c r="GK55" i="2"/>
  <c r="GI41" i="2"/>
  <c r="GG29" i="2"/>
  <c r="GE17" i="2"/>
  <c r="GC5" i="2"/>
  <c r="FY109" i="2"/>
  <c r="FW97" i="2"/>
  <c r="FU117" i="2"/>
  <c r="FU31" i="2"/>
  <c r="FS88" i="2"/>
  <c r="FS56" i="2"/>
  <c r="FS24" i="2"/>
  <c r="FQ108" i="2"/>
  <c r="FQ76" i="2"/>
  <c r="FQ44" i="2"/>
  <c r="FQ12" i="2"/>
  <c r="FO96" i="2"/>
  <c r="FO64" i="2"/>
  <c r="FO32" i="2"/>
  <c r="FM116" i="2"/>
  <c r="FM84" i="2"/>
  <c r="FM52" i="2"/>
  <c r="FM20" i="2"/>
  <c r="FK104" i="2"/>
  <c r="FK72" i="2"/>
  <c r="FK40" i="2"/>
  <c r="FK8" i="2"/>
  <c r="FI92" i="2"/>
  <c r="FI60" i="2"/>
  <c r="FI28" i="2"/>
  <c r="FG112" i="2"/>
  <c r="FG83" i="2"/>
  <c r="FG64" i="2"/>
  <c r="FG42" i="2"/>
  <c r="FG19" i="2"/>
  <c r="FG3" i="2"/>
  <c r="FE108" i="2"/>
  <c r="FE94" i="2"/>
  <c r="FE83" i="2"/>
  <c r="FE69" i="2"/>
  <c r="FE55" i="2"/>
  <c r="FE44" i="2"/>
  <c r="FE30" i="2"/>
  <c r="FE20" i="2"/>
  <c r="FE11" i="2"/>
  <c r="FC117" i="2"/>
  <c r="FC108" i="2"/>
  <c r="FC99" i="2"/>
  <c r="FC90" i="2"/>
  <c r="FC81" i="2"/>
  <c r="FC72" i="2"/>
  <c r="FC63" i="2"/>
  <c r="FC53" i="2"/>
  <c r="FC44" i="2"/>
  <c r="FC35" i="2"/>
  <c r="FC27" i="2"/>
  <c r="FC19" i="2"/>
  <c r="FC11" i="2"/>
  <c r="FC3" i="2"/>
  <c r="FA111" i="2"/>
  <c r="FA103" i="2"/>
  <c r="FA95" i="2"/>
  <c r="FA87" i="2"/>
  <c r="FA79" i="2"/>
  <c r="FA71" i="2"/>
  <c r="FA63" i="2"/>
  <c r="FA55" i="2"/>
  <c r="FA47" i="2"/>
  <c r="FA39" i="2"/>
  <c r="FA31" i="2"/>
  <c r="FA23" i="2"/>
  <c r="FA15" i="2"/>
  <c r="FA7" i="2"/>
  <c r="EY115" i="2"/>
  <c r="EY107" i="2"/>
  <c r="EY99" i="2"/>
  <c r="EY91" i="2"/>
  <c r="EY83" i="2"/>
  <c r="EY75" i="2"/>
  <c r="EY67" i="2"/>
  <c r="EY59" i="2"/>
  <c r="EY51" i="2"/>
  <c r="EY43" i="2"/>
  <c r="EY35" i="2"/>
  <c r="EY27" i="2"/>
  <c r="EY19" i="2"/>
  <c r="EY11" i="2"/>
  <c r="EY3" i="2"/>
  <c r="EW111" i="2"/>
  <c r="EW103" i="2"/>
  <c r="EW95" i="2"/>
  <c r="EW87" i="2"/>
  <c r="EW79" i="2"/>
  <c r="EW71" i="2"/>
  <c r="EW63" i="2"/>
  <c r="EW55" i="2"/>
  <c r="EW47" i="2"/>
  <c r="EW39" i="2"/>
  <c r="EW31" i="2"/>
  <c r="EW23" i="2"/>
  <c r="EW15" i="2"/>
  <c r="EW7" i="2"/>
  <c r="EU115" i="2"/>
  <c r="EU107" i="2"/>
  <c r="EU99" i="2"/>
  <c r="EU91" i="2"/>
  <c r="EU83" i="2"/>
  <c r="EU75" i="2"/>
  <c r="EU67" i="2"/>
  <c r="EU59" i="2"/>
  <c r="EU51" i="2"/>
  <c r="EU43" i="2"/>
  <c r="EU35" i="2"/>
  <c r="EU27" i="2"/>
  <c r="EU19" i="2"/>
  <c r="EU11" i="2"/>
  <c r="EU3" i="2"/>
  <c r="EQ111" i="2"/>
  <c r="EQ103" i="2"/>
  <c r="EQ95" i="2"/>
  <c r="EQ87" i="2"/>
  <c r="EQ79" i="2"/>
  <c r="EQ71" i="2"/>
  <c r="EQ63" i="2"/>
  <c r="EQ55" i="2"/>
  <c r="EQ47" i="2"/>
  <c r="EQ39" i="2"/>
  <c r="EQ31" i="2"/>
  <c r="EQ23" i="2"/>
  <c r="EQ15" i="2"/>
  <c r="EQ7" i="2"/>
  <c r="EO115" i="2"/>
  <c r="EO107" i="2"/>
  <c r="EO99" i="2"/>
  <c r="EO91" i="2"/>
  <c r="EO83" i="2"/>
  <c r="EO75" i="2"/>
  <c r="EO67" i="2"/>
  <c r="EO59" i="2"/>
  <c r="EO51" i="2"/>
  <c r="EO43" i="2"/>
  <c r="EO35" i="2"/>
  <c r="EO27" i="2"/>
  <c r="EO19" i="2"/>
  <c r="EO11" i="2"/>
  <c r="EO3" i="2"/>
  <c r="EM111" i="2"/>
  <c r="EM103" i="2"/>
  <c r="EM95" i="2"/>
  <c r="EM87" i="2"/>
  <c r="EM79" i="2"/>
  <c r="EM71" i="2"/>
  <c r="EM63" i="2"/>
  <c r="EM55" i="2"/>
  <c r="EM47" i="2"/>
  <c r="EM39" i="2"/>
  <c r="EM31" i="2"/>
  <c r="EM23" i="2"/>
  <c r="EM15" i="2"/>
  <c r="EM7" i="2"/>
  <c r="EK115" i="2"/>
  <c r="GS40" i="2"/>
  <c r="GK29" i="2"/>
  <c r="GI17" i="2"/>
  <c r="GG5" i="2"/>
  <c r="GC109" i="2"/>
  <c r="GA97" i="2"/>
  <c r="FY85" i="2"/>
  <c r="FW73" i="2"/>
  <c r="FU101" i="2"/>
  <c r="FU15" i="2"/>
  <c r="FS82" i="2"/>
  <c r="FS50" i="2"/>
  <c r="FS18" i="2"/>
  <c r="FQ102" i="2"/>
  <c r="FQ70" i="2"/>
  <c r="FQ38" i="2"/>
  <c r="FQ6" i="2"/>
  <c r="FO90" i="2"/>
  <c r="FO58" i="2"/>
  <c r="FO26" i="2"/>
  <c r="FM110" i="2"/>
  <c r="FM78" i="2"/>
  <c r="FM46" i="2"/>
  <c r="FM14" i="2"/>
  <c r="FK98" i="2"/>
  <c r="FK66" i="2"/>
  <c r="FK34" i="2"/>
  <c r="FI118" i="2"/>
  <c r="FI86" i="2"/>
  <c r="FI54" i="2"/>
  <c r="FI22" i="2"/>
  <c r="FG106" i="2"/>
  <c r="FG82" i="2"/>
  <c r="FG59" i="2"/>
  <c r="FG40" i="2"/>
  <c r="FG18" i="2"/>
  <c r="FE118" i="2"/>
  <c r="FE107" i="2"/>
  <c r="FE93" i="2"/>
  <c r="FE79" i="2"/>
  <c r="FE68" i="2"/>
  <c r="FE54" i="2"/>
  <c r="FE43" i="2"/>
  <c r="FE29" i="2"/>
  <c r="FE19" i="2"/>
  <c r="FE9" i="2"/>
  <c r="FC116" i="2"/>
  <c r="FC107" i="2"/>
  <c r="FC98" i="2"/>
  <c r="FC89" i="2"/>
  <c r="FC80" i="2"/>
  <c r="FC71" i="2"/>
  <c r="FC61" i="2"/>
  <c r="FC52" i="2"/>
  <c r="FC43" i="2"/>
  <c r="FC34" i="2"/>
  <c r="FC26" i="2"/>
  <c r="FC18" i="2"/>
  <c r="FC10" i="2"/>
  <c r="FA118" i="2"/>
  <c r="FA110" i="2"/>
  <c r="FA102" i="2"/>
  <c r="FA94" i="2"/>
  <c r="FA86" i="2"/>
  <c r="FA78" i="2"/>
  <c r="FA70" i="2"/>
  <c r="FA62" i="2"/>
  <c r="FA54" i="2"/>
  <c r="FA46" i="2"/>
  <c r="FA38" i="2"/>
  <c r="FA30" i="2"/>
  <c r="FA22" i="2"/>
  <c r="FA14" i="2"/>
  <c r="FA6" i="2"/>
  <c r="EY114" i="2"/>
  <c r="EY106" i="2"/>
  <c r="EY98" i="2"/>
  <c r="EY90" i="2"/>
  <c r="EY82" i="2"/>
  <c r="EY74" i="2"/>
  <c r="EY66" i="2"/>
  <c r="EY58" i="2"/>
  <c r="EY50" i="2"/>
  <c r="EY42" i="2"/>
  <c r="EY34" i="2"/>
  <c r="EY26" i="2"/>
  <c r="EY18" i="2"/>
  <c r="EY10" i="2"/>
  <c r="EW118" i="2"/>
  <c r="EW110" i="2"/>
  <c r="EW102" i="2"/>
  <c r="EW94" i="2"/>
  <c r="EW86" i="2"/>
  <c r="EW78" i="2"/>
  <c r="EW70" i="2"/>
  <c r="EW62" i="2"/>
  <c r="EW54" i="2"/>
  <c r="EW46" i="2"/>
  <c r="EW38" i="2"/>
  <c r="EW30" i="2"/>
  <c r="EW22" i="2"/>
  <c r="EW14" i="2"/>
  <c r="EW6" i="2"/>
  <c r="EU114" i="2"/>
  <c r="EU106" i="2"/>
  <c r="EU98" i="2"/>
  <c r="EU90" i="2"/>
  <c r="EU82" i="2"/>
  <c r="EU74" i="2"/>
  <c r="EU66" i="2"/>
  <c r="EU58" i="2"/>
  <c r="EU50" i="2"/>
  <c r="EU42" i="2"/>
  <c r="EU34" i="2"/>
  <c r="EU26" i="2"/>
  <c r="EU18" i="2"/>
  <c r="EU10" i="2"/>
  <c r="EQ118" i="2"/>
  <c r="EQ110" i="2"/>
  <c r="EQ102" i="2"/>
  <c r="EQ94" i="2"/>
  <c r="EQ86" i="2"/>
  <c r="EQ78" i="2"/>
  <c r="EQ70" i="2"/>
  <c r="EQ62" i="2"/>
  <c r="EQ54" i="2"/>
  <c r="EQ46" i="2"/>
  <c r="EQ38" i="2"/>
  <c r="EQ30" i="2"/>
  <c r="EQ22" i="2"/>
  <c r="EQ14" i="2"/>
  <c r="EQ6" i="2"/>
  <c r="EO114" i="2"/>
  <c r="EO106" i="2"/>
  <c r="EO98" i="2"/>
  <c r="EO90" i="2"/>
  <c r="EO82" i="2"/>
  <c r="EO74" i="2"/>
  <c r="EO66" i="2"/>
  <c r="EO58" i="2"/>
  <c r="EO50" i="2"/>
  <c r="EO42" i="2"/>
  <c r="EO34" i="2"/>
  <c r="EO26" i="2"/>
  <c r="EO18" i="2"/>
  <c r="EO10" i="2"/>
  <c r="EM118" i="2"/>
  <c r="EM110" i="2"/>
  <c r="EM102" i="2"/>
  <c r="EM94" i="2"/>
  <c r="EM86" i="2"/>
  <c r="EM78" i="2"/>
  <c r="EM70" i="2"/>
  <c r="EM62" i="2"/>
  <c r="EM54" i="2"/>
  <c r="EM46" i="2"/>
  <c r="EM38" i="2"/>
  <c r="EM30" i="2"/>
  <c r="EM22" i="2"/>
  <c r="EM14" i="2"/>
  <c r="EM6" i="2"/>
  <c r="EK114" i="2"/>
  <c r="EK106" i="2"/>
  <c r="EK98" i="2"/>
  <c r="EK90" i="2"/>
  <c r="EK82" i="2"/>
  <c r="EK74" i="2"/>
  <c r="EK66" i="2"/>
  <c r="EK58" i="2"/>
  <c r="EK50" i="2"/>
  <c r="IE106" i="2"/>
  <c r="GQ28" i="2"/>
  <c r="GK21" i="2"/>
  <c r="GI9" i="2"/>
  <c r="GE113" i="2"/>
  <c r="GC101" i="2"/>
  <c r="GA89" i="2"/>
  <c r="FY77" i="2"/>
  <c r="FW65" i="2"/>
  <c r="FU95" i="2"/>
  <c r="FU12" i="2"/>
  <c r="FS80" i="2"/>
  <c r="FS48" i="2"/>
  <c r="FS16" i="2"/>
  <c r="FQ100" i="2"/>
  <c r="FQ68" i="2"/>
  <c r="FQ36" i="2"/>
  <c r="FQ4" i="2"/>
  <c r="FO88" i="2"/>
  <c r="FO56" i="2"/>
  <c r="FO24" i="2"/>
  <c r="FM108" i="2"/>
  <c r="FM76" i="2"/>
  <c r="FM44" i="2"/>
  <c r="FM12" i="2"/>
  <c r="FK96" i="2"/>
  <c r="FK64" i="2"/>
  <c r="FK32" i="2"/>
  <c r="FI116" i="2"/>
  <c r="FI84" i="2"/>
  <c r="FI52" i="2"/>
  <c r="FI20" i="2"/>
  <c r="FG104" i="2"/>
  <c r="FG80" i="2"/>
  <c r="FG58" i="2"/>
  <c r="FG35" i="2"/>
  <c r="FG16" i="2"/>
  <c r="FE117" i="2"/>
  <c r="FE103" i="2"/>
  <c r="FE92" i="2"/>
  <c r="FE78" i="2"/>
  <c r="FE67" i="2"/>
  <c r="FE53" i="2"/>
  <c r="FE39" i="2"/>
  <c r="FE28" i="2"/>
  <c r="FE17" i="2"/>
  <c r="FE8" i="2"/>
  <c r="FC115" i="2"/>
  <c r="FC106" i="2"/>
  <c r="FC97" i="2"/>
  <c r="FC88" i="2"/>
  <c r="FC79" i="2"/>
  <c r="FC69" i="2"/>
  <c r="FC60" i="2"/>
  <c r="FC51" i="2"/>
  <c r="FC42" i="2"/>
  <c r="FC33" i="2"/>
  <c r="FC25" i="2"/>
  <c r="FC17" i="2"/>
  <c r="FC9" i="2"/>
  <c r="FA117" i="2"/>
  <c r="FA109" i="2"/>
  <c r="FA101" i="2"/>
  <c r="FA93" i="2"/>
  <c r="FA85" i="2"/>
  <c r="FA77" i="2"/>
  <c r="FA69" i="2"/>
  <c r="FA61" i="2"/>
  <c r="FA53" i="2"/>
  <c r="FA45" i="2"/>
  <c r="FA37" i="2"/>
  <c r="FA29" i="2"/>
  <c r="FA21" i="2"/>
  <c r="FA13" i="2"/>
  <c r="FA5" i="2"/>
  <c r="EY113" i="2"/>
  <c r="EY105" i="2"/>
  <c r="EY97" i="2"/>
  <c r="EY89" i="2"/>
  <c r="EY81" i="2"/>
  <c r="EY73" i="2"/>
  <c r="EY65" i="2"/>
  <c r="EY57" i="2"/>
  <c r="EY49" i="2"/>
  <c r="EY41" i="2"/>
  <c r="EY33" i="2"/>
  <c r="EY25" i="2"/>
  <c r="EY17" i="2"/>
  <c r="EY9" i="2"/>
  <c r="EW117" i="2"/>
  <c r="EW109" i="2"/>
  <c r="EW101" i="2"/>
  <c r="EW93" i="2"/>
  <c r="EW85" i="2"/>
  <c r="EW77" i="2"/>
  <c r="EW69" i="2"/>
  <c r="EW61" i="2"/>
  <c r="EW53" i="2"/>
  <c r="EW45" i="2"/>
  <c r="EW37" i="2"/>
  <c r="EW29" i="2"/>
  <c r="EW21" i="2"/>
  <c r="EW13" i="2"/>
  <c r="EW5" i="2"/>
  <c r="EU113" i="2"/>
  <c r="EU105" i="2"/>
  <c r="EU97" i="2"/>
  <c r="EU89" i="2"/>
  <c r="EU81" i="2"/>
  <c r="EU73" i="2"/>
  <c r="EU65" i="2"/>
  <c r="EU57" i="2"/>
  <c r="EU49" i="2"/>
  <c r="EU41" i="2"/>
  <c r="EU33" i="2"/>
  <c r="EU25" i="2"/>
  <c r="EU17" i="2"/>
  <c r="EU9" i="2"/>
  <c r="EQ117" i="2"/>
  <c r="EQ109" i="2"/>
  <c r="EQ101" i="2"/>
  <c r="EQ93" i="2"/>
  <c r="EQ85" i="2"/>
  <c r="EQ77" i="2"/>
  <c r="EQ69" i="2"/>
  <c r="EQ61" i="2"/>
  <c r="EQ53" i="2"/>
  <c r="EQ45" i="2"/>
  <c r="EQ37" i="2"/>
  <c r="EQ29" i="2"/>
  <c r="EQ21" i="2"/>
  <c r="EQ13" i="2"/>
  <c r="EQ5" i="2"/>
  <c r="EO113" i="2"/>
  <c r="EO105" i="2"/>
  <c r="EO97" i="2"/>
  <c r="EO89" i="2"/>
  <c r="EO81" i="2"/>
  <c r="EO73" i="2"/>
  <c r="EO65" i="2"/>
  <c r="EO57" i="2"/>
  <c r="EO49" i="2"/>
  <c r="EO41" i="2"/>
  <c r="EO33" i="2"/>
  <c r="EO25" i="2"/>
  <c r="EO17" i="2"/>
  <c r="EO9" i="2"/>
  <c r="EM117" i="2"/>
  <c r="EM109" i="2"/>
  <c r="EM101" i="2"/>
  <c r="EM93" i="2"/>
  <c r="EM85" i="2"/>
  <c r="EM77" i="2"/>
  <c r="EM69" i="2"/>
  <c r="EM61" i="2"/>
  <c r="EM53" i="2"/>
  <c r="EM45" i="2"/>
  <c r="EM37" i="2"/>
  <c r="EM29" i="2"/>
  <c r="EM21" i="2"/>
  <c r="EM13" i="2"/>
  <c r="EM5" i="2"/>
  <c r="EK113" i="2"/>
  <c r="HI68" i="2"/>
  <c r="GO16" i="2"/>
  <c r="GI113" i="2"/>
  <c r="GG101" i="2"/>
  <c r="GE89" i="2"/>
  <c r="GC77" i="2"/>
  <c r="GA65" i="2"/>
  <c r="FY53" i="2"/>
  <c r="FW49" i="2"/>
  <c r="FU79" i="2"/>
  <c r="FS112" i="2"/>
  <c r="FS74" i="2"/>
  <c r="FS42" i="2"/>
  <c r="FS10" i="2"/>
  <c r="FQ94" i="2"/>
  <c r="FQ62" i="2"/>
  <c r="FQ30" i="2"/>
  <c r="FO114" i="2"/>
  <c r="FO82" i="2"/>
  <c r="FO50" i="2"/>
  <c r="FO18" i="2"/>
  <c r="FM102" i="2"/>
  <c r="FM70" i="2"/>
  <c r="FM38" i="2"/>
  <c r="FM6" i="2"/>
  <c r="FK90" i="2"/>
  <c r="FK58" i="2"/>
  <c r="FK26" i="2"/>
  <c r="FI110" i="2"/>
  <c r="FI78" i="2"/>
  <c r="FI46" i="2"/>
  <c r="FI14" i="2"/>
  <c r="FG98" i="2"/>
  <c r="FG75" i="2"/>
  <c r="FG56" i="2"/>
  <c r="FG34" i="2"/>
  <c r="FG11" i="2"/>
  <c r="FE116" i="2"/>
  <c r="FE102" i="2"/>
  <c r="FE91" i="2"/>
  <c r="FE77" i="2"/>
  <c r="FE63" i="2"/>
  <c r="FE52" i="2"/>
  <c r="FE38" i="2"/>
  <c r="FE27" i="2"/>
  <c r="FE16" i="2"/>
  <c r="FE7" i="2"/>
  <c r="FC114" i="2"/>
  <c r="FC105" i="2"/>
  <c r="FC96" i="2"/>
  <c r="FC87" i="2"/>
  <c r="FC77" i="2"/>
  <c r="FC68" i="2"/>
  <c r="FC59" i="2"/>
  <c r="FC50" i="2"/>
  <c r="FC41" i="2"/>
  <c r="FC32" i="2"/>
  <c r="FC24" i="2"/>
  <c r="FC16" i="2"/>
  <c r="FC8" i="2"/>
  <c r="FA116" i="2"/>
  <c r="FA108" i="2"/>
  <c r="FA100" i="2"/>
  <c r="FA92" i="2"/>
  <c r="FA84" i="2"/>
  <c r="FA76" i="2"/>
  <c r="FA68" i="2"/>
  <c r="FA60" i="2"/>
  <c r="FA52" i="2"/>
  <c r="FA44" i="2"/>
  <c r="FA36" i="2"/>
  <c r="FA28" i="2"/>
  <c r="FA20" i="2"/>
  <c r="FA12" i="2"/>
  <c r="FA4" i="2"/>
  <c r="EY112" i="2"/>
  <c r="EY104" i="2"/>
  <c r="EY96" i="2"/>
  <c r="EY88" i="2"/>
  <c r="EY80" i="2"/>
  <c r="EY72" i="2"/>
  <c r="EY64" i="2"/>
  <c r="EY56" i="2"/>
  <c r="EY48" i="2"/>
  <c r="EY40" i="2"/>
  <c r="EY32" i="2"/>
  <c r="EY24" i="2"/>
  <c r="EY16" i="2"/>
  <c r="EY8" i="2"/>
  <c r="EW116" i="2"/>
  <c r="EW108" i="2"/>
  <c r="EW100" i="2"/>
  <c r="EW92" i="2"/>
  <c r="EW84" i="2"/>
  <c r="EW76" i="2"/>
  <c r="EW68" i="2"/>
  <c r="EW60" i="2"/>
  <c r="EW52" i="2"/>
  <c r="EW44" i="2"/>
  <c r="EW36" i="2"/>
  <c r="EW28" i="2"/>
  <c r="EW20" i="2"/>
  <c r="EW12" i="2"/>
  <c r="EW4" i="2"/>
  <c r="EU112" i="2"/>
  <c r="EU104" i="2"/>
  <c r="EU96" i="2"/>
  <c r="EU88" i="2"/>
  <c r="EU80" i="2"/>
  <c r="EU72" i="2"/>
  <c r="EU64" i="2"/>
  <c r="EU56" i="2"/>
  <c r="EU48" i="2"/>
  <c r="EU40" i="2"/>
  <c r="EU32" i="2"/>
  <c r="EU24" i="2"/>
  <c r="EU16" i="2"/>
  <c r="EU8" i="2"/>
  <c r="EQ116" i="2"/>
  <c r="EQ108" i="2"/>
  <c r="EQ100" i="2"/>
  <c r="EQ92" i="2"/>
  <c r="EQ84" i="2"/>
  <c r="EQ76" i="2"/>
  <c r="EQ68" i="2"/>
  <c r="EQ60" i="2"/>
  <c r="EQ52" i="2"/>
  <c r="EQ44" i="2"/>
  <c r="EQ36" i="2"/>
  <c r="EQ28" i="2"/>
  <c r="EQ20" i="2"/>
  <c r="EQ12" i="2"/>
  <c r="EQ4" i="2"/>
  <c r="EO112" i="2"/>
  <c r="EO104" i="2"/>
  <c r="EO96" i="2"/>
  <c r="EO88" i="2"/>
  <c r="EO80" i="2"/>
  <c r="EO72" i="2"/>
  <c r="EO64" i="2"/>
  <c r="EO56" i="2"/>
  <c r="EO48" i="2"/>
  <c r="GG93" i="2"/>
  <c r="FS72" i="2"/>
  <c r="FO48" i="2"/>
  <c r="FK24" i="2"/>
  <c r="FG32" i="2"/>
  <c r="FE37" i="2"/>
  <c r="FC76" i="2"/>
  <c r="FC7" i="2"/>
  <c r="FA59" i="2"/>
  <c r="EY111" i="2"/>
  <c r="EY47" i="2"/>
  <c r="EW99" i="2"/>
  <c r="EW35" i="2"/>
  <c r="EU87" i="2"/>
  <c r="EU23" i="2"/>
  <c r="EQ75" i="2"/>
  <c r="EQ11" i="2"/>
  <c r="EO63" i="2"/>
  <c r="EO31" i="2"/>
  <c r="EO8" i="2"/>
  <c r="EM104" i="2"/>
  <c r="EM83" i="2"/>
  <c r="EM60" i="2"/>
  <c r="EM40" i="2"/>
  <c r="EM19" i="2"/>
  <c r="EK112" i="2"/>
  <c r="EK99" i="2"/>
  <c r="EK87" i="2"/>
  <c r="EK73" i="2"/>
  <c r="EK60" i="2"/>
  <c r="EK48" i="2"/>
  <c r="EK39" i="2"/>
  <c r="EK30" i="2"/>
  <c r="EK22" i="2"/>
  <c r="EK14" i="2"/>
  <c r="EK6" i="2"/>
  <c r="EI114" i="2"/>
  <c r="EI106" i="2"/>
  <c r="EI98" i="2"/>
  <c r="EI90" i="2"/>
  <c r="EI82" i="2"/>
  <c r="EI74" i="2"/>
  <c r="EI66" i="2"/>
  <c r="EI58" i="2"/>
  <c r="EI50" i="2"/>
  <c r="EI42" i="2"/>
  <c r="EI34" i="2"/>
  <c r="EI26" i="2"/>
  <c r="EI18" i="2"/>
  <c r="EI10" i="2"/>
  <c r="EC118" i="2"/>
  <c r="EC110" i="2"/>
  <c r="EC102" i="2"/>
  <c r="EC94" i="2"/>
  <c r="EC86" i="2"/>
  <c r="EC78" i="2"/>
  <c r="EC70" i="2"/>
  <c r="EC62" i="2"/>
  <c r="EC54" i="2"/>
  <c r="EC46" i="2"/>
  <c r="EC38" i="2"/>
  <c r="EC30" i="2"/>
  <c r="EC22" i="2"/>
  <c r="EC14" i="2"/>
  <c r="EC6" i="2"/>
  <c r="DS114" i="2"/>
  <c r="DS106" i="2"/>
  <c r="DS98" i="2"/>
  <c r="DS90" i="2"/>
  <c r="DS82" i="2"/>
  <c r="DS74" i="2"/>
  <c r="NK74" i="2" s="1"/>
  <c r="DS66" i="2"/>
  <c r="DS58" i="2"/>
  <c r="DS50" i="2"/>
  <c r="DS42" i="2"/>
  <c r="DS34" i="2"/>
  <c r="DS26" i="2"/>
  <c r="DS18" i="2"/>
  <c r="DS10" i="2"/>
  <c r="NK10" i="2" s="1"/>
  <c r="DG118" i="2"/>
  <c r="NL118" i="2" s="1"/>
  <c r="DG110" i="2"/>
  <c r="DG102" i="2"/>
  <c r="DG94" i="2"/>
  <c r="NL94" i="2" s="1"/>
  <c r="DG86" i="2"/>
  <c r="NL86" i="2" s="1"/>
  <c r="DG78" i="2"/>
  <c r="NL78" i="2" s="1"/>
  <c r="DG70" i="2"/>
  <c r="NL70" i="2" s="1"/>
  <c r="DG62" i="2"/>
  <c r="NL62" i="2" s="1"/>
  <c r="DG54" i="2"/>
  <c r="NL54" i="2" s="1"/>
  <c r="DG46" i="2"/>
  <c r="DG38" i="2"/>
  <c r="DG30" i="2"/>
  <c r="NL30" i="2" s="1"/>
  <c r="DG22" i="2"/>
  <c r="NL22" i="2" s="1"/>
  <c r="DG14" i="2"/>
  <c r="NL14" i="2" s="1"/>
  <c r="DG6" i="2"/>
  <c r="NL6" i="2" s="1"/>
  <c r="DE114" i="2"/>
  <c r="DE106" i="2"/>
  <c r="DE98" i="2"/>
  <c r="DE90" i="2"/>
  <c r="DE82" i="2"/>
  <c r="DE74" i="2"/>
  <c r="DE66" i="2"/>
  <c r="DE58" i="2"/>
  <c r="DE50" i="2"/>
  <c r="DE42" i="2"/>
  <c r="DE34" i="2"/>
  <c r="DE26" i="2"/>
  <c r="DE18" i="2"/>
  <c r="DE10" i="2"/>
  <c r="DC118" i="2"/>
  <c r="DC110" i="2"/>
  <c r="DC102" i="2"/>
  <c r="DC94" i="2"/>
  <c r="DC86" i="2"/>
  <c r="DC78" i="2"/>
  <c r="DC70" i="2"/>
  <c r="DC62" i="2"/>
  <c r="DC54" i="2"/>
  <c r="DC46" i="2"/>
  <c r="DC38" i="2"/>
  <c r="DC30" i="2"/>
  <c r="DC22" i="2"/>
  <c r="DC14" i="2"/>
  <c r="DC6" i="2"/>
  <c r="DA114" i="2"/>
  <c r="DA106" i="2"/>
  <c r="DA98" i="2"/>
  <c r="DA90" i="2"/>
  <c r="DA82" i="2"/>
  <c r="DA74" i="2"/>
  <c r="DA66" i="2"/>
  <c r="DA58" i="2"/>
  <c r="DA50" i="2"/>
  <c r="DA42" i="2"/>
  <c r="DA34" i="2"/>
  <c r="DA26" i="2"/>
  <c r="DA18" i="2"/>
  <c r="DA10" i="2"/>
  <c r="CY118" i="2"/>
  <c r="CY110" i="2"/>
  <c r="CY102" i="2"/>
  <c r="CY94" i="2"/>
  <c r="CY86" i="2"/>
  <c r="CY78" i="2"/>
  <c r="CY70" i="2"/>
  <c r="CY62" i="2"/>
  <c r="CY54" i="2"/>
  <c r="CY46" i="2"/>
  <c r="CY38" i="2"/>
  <c r="CY30" i="2"/>
  <c r="CY22" i="2"/>
  <c r="CY14" i="2"/>
  <c r="CY6" i="2"/>
  <c r="CU114" i="2"/>
  <c r="CU106" i="2"/>
  <c r="CU98" i="2"/>
  <c r="CU90" i="2"/>
  <c r="CU82" i="2"/>
  <c r="CU74" i="2"/>
  <c r="CU66" i="2"/>
  <c r="NG66" i="2" s="1"/>
  <c r="GE81" i="2"/>
  <c r="FS40" i="2"/>
  <c r="FO16" i="2"/>
  <c r="FI108" i="2"/>
  <c r="FG10" i="2"/>
  <c r="FE24" i="2"/>
  <c r="FC67" i="2"/>
  <c r="FA115" i="2"/>
  <c r="FA51" i="2"/>
  <c r="EY103" i="2"/>
  <c r="EY39" i="2"/>
  <c r="EW91" i="2"/>
  <c r="EW27" i="2"/>
  <c r="EU79" i="2"/>
  <c r="EU15" i="2"/>
  <c r="EQ67" i="2"/>
  <c r="EQ3" i="2"/>
  <c r="EO55" i="2"/>
  <c r="EO28" i="2"/>
  <c r="EO7" i="2"/>
  <c r="EM100" i="2"/>
  <c r="EM80" i="2"/>
  <c r="EM59" i="2"/>
  <c r="EM36" i="2"/>
  <c r="EM16" i="2"/>
  <c r="EK111" i="2"/>
  <c r="EK97" i="2"/>
  <c r="EK84" i="2"/>
  <c r="EK72" i="2"/>
  <c r="EK59" i="2"/>
  <c r="EK47" i="2"/>
  <c r="EK38" i="2"/>
  <c r="EK29" i="2"/>
  <c r="EK21" i="2"/>
  <c r="EK13" i="2"/>
  <c r="EK5" i="2"/>
  <c r="EI113" i="2"/>
  <c r="EI105" i="2"/>
  <c r="EI97" i="2"/>
  <c r="EI89" i="2"/>
  <c r="EI81" i="2"/>
  <c r="EI73" i="2"/>
  <c r="EI65" i="2"/>
  <c r="EI57" i="2"/>
  <c r="EI49" i="2"/>
  <c r="EI41" i="2"/>
  <c r="EI33" i="2"/>
  <c r="EI25" i="2"/>
  <c r="EI17" i="2"/>
  <c r="EI9" i="2"/>
  <c r="EC117" i="2"/>
  <c r="EC109" i="2"/>
  <c r="EC101" i="2"/>
  <c r="EC93" i="2"/>
  <c r="EC85" i="2"/>
  <c r="EC77" i="2"/>
  <c r="EC69" i="2"/>
  <c r="EC61" i="2"/>
  <c r="EC53" i="2"/>
  <c r="EC45" i="2"/>
  <c r="EC37" i="2"/>
  <c r="EC29" i="2"/>
  <c r="EC21" i="2"/>
  <c r="EC13" i="2"/>
  <c r="EC5" i="2"/>
  <c r="DS113" i="2"/>
  <c r="DS105" i="2"/>
  <c r="DS97" i="2"/>
  <c r="DS89" i="2"/>
  <c r="DS81" i="2"/>
  <c r="DS73" i="2"/>
  <c r="NK73" i="2" s="1"/>
  <c r="DS65" i="2"/>
  <c r="NK65" i="2" s="1"/>
  <c r="DS57" i="2"/>
  <c r="DS49" i="2"/>
  <c r="DS41" i="2"/>
  <c r="DS33" i="2"/>
  <c r="DS25" i="2"/>
  <c r="DS17" i="2"/>
  <c r="NK17" i="2" s="1"/>
  <c r="DS9" i="2"/>
  <c r="DG117" i="2"/>
  <c r="NL117" i="2" s="1"/>
  <c r="DG109" i="2"/>
  <c r="DG101" i="2"/>
  <c r="NL101" i="2" s="1"/>
  <c r="DG93" i="2"/>
  <c r="NL93" i="2" s="1"/>
  <c r="DG85" i="2"/>
  <c r="NL85" i="2" s="1"/>
  <c r="DG77" i="2"/>
  <c r="NL77" i="2" s="1"/>
  <c r="DG69" i="2"/>
  <c r="NL69" i="2" s="1"/>
  <c r="DG61" i="2"/>
  <c r="NL61" i="2" s="1"/>
  <c r="DG53" i="2"/>
  <c r="NL53" i="2" s="1"/>
  <c r="DG45" i="2"/>
  <c r="DG37" i="2"/>
  <c r="NL37" i="2" s="1"/>
  <c r="DG29" i="2"/>
  <c r="NL29" i="2" s="1"/>
  <c r="DG21" i="2"/>
  <c r="NL21" i="2" s="1"/>
  <c r="DG13" i="2"/>
  <c r="NL13" i="2" s="1"/>
  <c r="DG5" i="2"/>
  <c r="NL5" i="2" s="1"/>
  <c r="DE113" i="2"/>
  <c r="DE105" i="2"/>
  <c r="DE97" i="2"/>
  <c r="DE89" i="2"/>
  <c r="DE81" i="2"/>
  <c r="DE73" i="2"/>
  <c r="DE65" i="2"/>
  <c r="DE57" i="2"/>
  <c r="DE49" i="2"/>
  <c r="DE41" i="2"/>
  <c r="DE33" i="2"/>
  <c r="DE25" i="2"/>
  <c r="DE17" i="2"/>
  <c r="DE9" i="2"/>
  <c r="DC117" i="2"/>
  <c r="DC109" i="2"/>
  <c r="DC101" i="2"/>
  <c r="DC93" i="2"/>
  <c r="DC85" i="2"/>
  <c r="DC77" i="2"/>
  <c r="DC69" i="2"/>
  <c r="DC61" i="2"/>
  <c r="DC53" i="2"/>
  <c r="DC45" i="2"/>
  <c r="DC37" i="2"/>
  <c r="DC29" i="2"/>
  <c r="DC21" i="2"/>
  <c r="DC13" i="2"/>
  <c r="DC5" i="2"/>
  <c r="DA113" i="2"/>
  <c r="GC69" i="2"/>
  <c r="FS8" i="2"/>
  <c r="FM100" i="2"/>
  <c r="FI76" i="2"/>
  <c r="FE115" i="2"/>
  <c r="FE15" i="2"/>
  <c r="FC58" i="2"/>
  <c r="FA107" i="2"/>
  <c r="FA43" i="2"/>
  <c r="EY95" i="2"/>
  <c r="EY31" i="2"/>
  <c r="EW83" i="2"/>
  <c r="EW19" i="2"/>
  <c r="EU71" i="2"/>
  <c r="EU7" i="2"/>
  <c r="EQ59" i="2"/>
  <c r="EO111" i="2"/>
  <c r="EO47" i="2"/>
  <c r="EO24" i="2"/>
  <c r="EO4" i="2"/>
  <c r="EM99" i="2"/>
  <c r="EM76" i="2"/>
  <c r="EM56" i="2"/>
  <c r="EM35" i="2"/>
  <c r="EM12" i="2"/>
  <c r="EK108" i="2"/>
  <c r="EK96" i="2"/>
  <c r="EK83" i="2"/>
  <c r="EK71" i="2"/>
  <c r="EK57" i="2"/>
  <c r="EK46" i="2"/>
  <c r="EK36" i="2"/>
  <c r="EK28" i="2"/>
  <c r="EK20" i="2"/>
  <c r="EK12" i="2"/>
  <c r="EK4" i="2"/>
  <c r="EI112" i="2"/>
  <c r="EI104" i="2"/>
  <c r="EI96" i="2"/>
  <c r="EI88" i="2"/>
  <c r="EI80" i="2"/>
  <c r="EI72" i="2"/>
  <c r="EI64" i="2"/>
  <c r="EI56" i="2"/>
  <c r="EI48" i="2"/>
  <c r="EI40" i="2"/>
  <c r="EI32" i="2"/>
  <c r="EI24" i="2"/>
  <c r="EI16" i="2"/>
  <c r="EI8" i="2"/>
  <c r="EC116" i="2"/>
  <c r="EC108" i="2"/>
  <c r="EC100" i="2"/>
  <c r="EC92" i="2"/>
  <c r="EC84" i="2"/>
  <c r="EC76" i="2"/>
  <c r="EC68" i="2"/>
  <c r="EC60" i="2"/>
  <c r="EC52" i="2"/>
  <c r="EC44" i="2"/>
  <c r="EC36" i="2"/>
  <c r="EC28" i="2"/>
  <c r="EC20" i="2"/>
  <c r="EC12" i="2"/>
  <c r="EC4" i="2"/>
  <c r="DS112" i="2"/>
  <c r="DS104" i="2"/>
  <c r="DS96" i="2"/>
  <c r="NK96" i="2" s="1"/>
  <c r="DS88" i="2"/>
  <c r="DS80" i="2"/>
  <c r="DS72" i="2"/>
  <c r="DS64" i="2"/>
  <c r="DS56" i="2"/>
  <c r="DS48" i="2"/>
  <c r="DS40" i="2"/>
  <c r="DS32" i="2"/>
  <c r="NK32" i="2" s="1"/>
  <c r="DS24" i="2"/>
  <c r="DS16" i="2"/>
  <c r="DS8" i="2"/>
  <c r="DG116" i="2"/>
  <c r="NL116" i="2" s="1"/>
  <c r="DG108" i="2"/>
  <c r="NL108" i="2" s="1"/>
  <c r="DG100" i="2"/>
  <c r="NL100" i="2" s="1"/>
  <c r="DG92" i="2"/>
  <c r="NL92" i="2" s="1"/>
  <c r="DG84" i="2"/>
  <c r="NL84" i="2" s="1"/>
  <c r="DG76" i="2"/>
  <c r="NL76" i="2" s="1"/>
  <c r="DG68" i="2"/>
  <c r="DG60" i="2"/>
  <c r="DG52" i="2"/>
  <c r="NL52" i="2" s="1"/>
  <c r="DG44" i="2"/>
  <c r="NL44" i="2" s="1"/>
  <c r="DG36" i="2"/>
  <c r="NL36" i="2" s="1"/>
  <c r="DG28" i="2"/>
  <c r="NL28" i="2" s="1"/>
  <c r="DG20" i="2"/>
  <c r="NL20" i="2" s="1"/>
  <c r="DG12" i="2"/>
  <c r="NL12" i="2" s="1"/>
  <c r="DG4" i="2"/>
  <c r="DE112" i="2"/>
  <c r="DE104" i="2"/>
  <c r="DE96" i="2"/>
  <c r="DE88" i="2"/>
  <c r="DE80" i="2"/>
  <c r="DE72" i="2"/>
  <c r="DE64" i="2"/>
  <c r="DE56" i="2"/>
  <c r="DE48" i="2"/>
  <c r="DE40" i="2"/>
  <c r="DE32" i="2"/>
  <c r="DE24" i="2"/>
  <c r="DE16" i="2"/>
  <c r="DE8" i="2"/>
  <c r="DC116" i="2"/>
  <c r="DC108" i="2"/>
  <c r="DC100" i="2"/>
  <c r="DC92" i="2"/>
  <c r="DC84" i="2"/>
  <c r="DC76" i="2"/>
  <c r="DC68" i="2"/>
  <c r="DC60" i="2"/>
  <c r="DC52" i="2"/>
  <c r="DC44" i="2"/>
  <c r="DC36" i="2"/>
  <c r="DC28" i="2"/>
  <c r="DC20" i="2"/>
  <c r="DC12" i="2"/>
  <c r="DC4" i="2"/>
  <c r="DA112" i="2"/>
  <c r="DA104" i="2"/>
  <c r="DA96" i="2"/>
  <c r="DA88" i="2"/>
  <c r="DA80" i="2"/>
  <c r="DA72" i="2"/>
  <c r="DA64" i="2"/>
  <c r="DA56" i="2"/>
  <c r="DA48" i="2"/>
  <c r="DA40" i="2"/>
  <c r="DA32" i="2"/>
  <c r="DA24" i="2"/>
  <c r="DA16" i="2"/>
  <c r="DA8" i="2"/>
  <c r="CY116" i="2"/>
  <c r="CY108" i="2"/>
  <c r="CY100" i="2"/>
  <c r="CY92" i="2"/>
  <c r="CY84" i="2"/>
  <c r="CY76" i="2"/>
  <c r="CY68" i="2"/>
  <c r="CY60" i="2"/>
  <c r="CY52" i="2"/>
  <c r="CY44" i="2"/>
  <c r="CY36" i="2"/>
  <c r="CY28" i="2"/>
  <c r="CY20" i="2"/>
  <c r="CY12" i="2"/>
  <c r="CY4" i="2"/>
  <c r="CU112" i="2"/>
  <c r="CU104" i="2"/>
  <c r="CU96" i="2"/>
  <c r="CU88" i="2"/>
  <c r="CU80" i="2"/>
  <c r="CU72" i="2"/>
  <c r="CU64" i="2"/>
  <c r="CU56" i="2"/>
  <c r="CU48" i="2"/>
  <c r="CU40" i="2"/>
  <c r="CU32" i="2"/>
  <c r="GA57" i="2"/>
  <c r="FQ92" i="2"/>
  <c r="FM68" i="2"/>
  <c r="FI44" i="2"/>
  <c r="FE101" i="2"/>
  <c r="FE6" i="2"/>
  <c r="FC49" i="2"/>
  <c r="FA99" i="2"/>
  <c r="FA35" i="2"/>
  <c r="EY87" i="2"/>
  <c r="EY23" i="2"/>
  <c r="EW75" i="2"/>
  <c r="EW11" i="2"/>
  <c r="EU63" i="2"/>
  <c r="EQ115" i="2"/>
  <c r="EQ51" i="2"/>
  <c r="EO103" i="2"/>
  <c r="EO44" i="2"/>
  <c r="EO23" i="2"/>
  <c r="EM116" i="2"/>
  <c r="EM96" i="2"/>
  <c r="EM75" i="2"/>
  <c r="EM52" i="2"/>
  <c r="EM32" i="2"/>
  <c r="EM11" i="2"/>
  <c r="EK107" i="2"/>
  <c r="EK95" i="2"/>
  <c r="EK81" i="2"/>
  <c r="EK68" i="2"/>
  <c r="EK56" i="2"/>
  <c r="EK44" i="2"/>
  <c r="EK35" i="2"/>
  <c r="EK27" i="2"/>
  <c r="EK19" i="2"/>
  <c r="EK11" i="2"/>
  <c r="EK3" i="2"/>
  <c r="EI111" i="2"/>
  <c r="EI103" i="2"/>
  <c r="EI95" i="2"/>
  <c r="EI87" i="2"/>
  <c r="EI79" i="2"/>
  <c r="EI71" i="2"/>
  <c r="EI63" i="2"/>
  <c r="EI55" i="2"/>
  <c r="EI47" i="2"/>
  <c r="EI39" i="2"/>
  <c r="EI31" i="2"/>
  <c r="EI23" i="2"/>
  <c r="EI15" i="2"/>
  <c r="EI7" i="2"/>
  <c r="EC115" i="2"/>
  <c r="EC107" i="2"/>
  <c r="EC99" i="2"/>
  <c r="EC91" i="2"/>
  <c r="EC83" i="2"/>
  <c r="EC75" i="2"/>
  <c r="EC67" i="2"/>
  <c r="EC59" i="2"/>
  <c r="EC51" i="2"/>
  <c r="EC43" i="2"/>
  <c r="EC35" i="2"/>
  <c r="EC27" i="2"/>
  <c r="EC19" i="2"/>
  <c r="EC11" i="2"/>
  <c r="EC3" i="2"/>
  <c r="DS111" i="2"/>
  <c r="DS103" i="2"/>
  <c r="DS95" i="2"/>
  <c r="DS87" i="2"/>
  <c r="DS79" i="2"/>
  <c r="DS71" i="2"/>
  <c r="DS63" i="2"/>
  <c r="DS55" i="2"/>
  <c r="NK55" i="2" s="1"/>
  <c r="DS47" i="2"/>
  <c r="DS39" i="2"/>
  <c r="DS31" i="2"/>
  <c r="DS23" i="2"/>
  <c r="DS15" i="2"/>
  <c r="DS7" i="2"/>
  <c r="DG115" i="2"/>
  <c r="NL115" i="2" s="1"/>
  <c r="DG107" i="2"/>
  <c r="DG99" i="2"/>
  <c r="NL99" i="2" s="1"/>
  <c r="DG91" i="2"/>
  <c r="NL91" i="2" s="1"/>
  <c r="DG83" i="2"/>
  <c r="NL83" i="2" s="1"/>
  <c r="DG75" i="2"/>
  <c r="NL75" i="2" s="1"/>
  <c r="DG67" i="2"/>
  <c r="DG59" i="2"/>
  <c r="NL59" i="2" s="1"/>
  <c r="DG51" i="2"/>
  <c r="DG43" i="2"/>
  <c r="NL43" i="2" s="1"/>
  <c r="DG35" i="2"/>
  <c r="DG27" i="2"/>
  <c r="NL27" i="2" s="1"/>
  <c r="DG19" i="2"/>
  <c r="DG11" i="2"/>
  <c r="DG3" i="2"/>
  <c r="DE111" i="2"/>
  <c r="DE103" i="2"/>
  <c r="DE95" i="2"/>
  <c r="DE87" i="2"/>
  <c r="DE79" i="2"/>
  <c r="DE71" i="2"/>
  <c r="DE63" i="2"/>
  <c r="DE55" i="2"/>
  <c r="DE47" i="2"/>
  <c r="DE39" i="2"/>
  <c r="DE31" i="2"/>
  <c r="DE23" i="2"/>
  <c r="DE15" i="2"/>
  <c r="DE7" i="2"/>
  <c r="DC115" i="2"/>
  <c r="DC107" i="2"/>
  <c r="DC99" i="2"/>
  <c r="DC91" i="2"/>
  <c r="DC83" i="2"/>
  <c r="DC75" i="2"/>
  <c r="DC67" i="2"/>
  <c r="DC59" i="2"/>
  <c r="DC51" i="2"/>
  <c r="DC43" i="2"/>
  <c r="DC35" i="2"/>
  <c r="DC27" i="2"/>
  <c r="DC19" i="2"/>
  <c r="DC11" i="2"/>
  <c r="DC3" i="2"/>
  <c r="DA111" i="2"/>
  <c r="DA103" i="2"/>
  <c r="DA95" i="2"/>
  <c r="DA87" i="2"/>
  <c r="DA79" i="2"/>
  <c r="DA71" i="2"/>
  <c r="DA63" i="2"/>
  <c r="DA55" i="2"/>
  <c r="DA47" i="2"/>
  <c r="DA39" i="2"/>
  <c r="DA31" i="2"/>
  <c r="DA23" i="2"/>
  <c r="DA15" i="2"/>
  <c r="DA7" i="2"/>
  <c r="CY115" i="2"/>
  <c r="CY107" i="2"/>
  <c r="CY99" i="2"/>
  <c r="FY45" i="2"/>
  <c r="FQ60" i="2"/>
  <c r="FM36" i="2"/>
  <c r="FI12" i="2"/>
  <c r="FE87" i="2"/>
  <c r="FC113" i="2"/>
  <c r="FC40" i="2"/>
  <c r="FA91" i="2"/>
  <c r="FA27" i="2"/>
  <c r="EY79" i="2"/>
  <c r="EY15" i="2"/>
  <c r="EW67" i="2"/>
  <c r="EW3" i="2"/>
  <c r="EU55" i="2"/>
  <c r="EQ107" i="2"/>
  <c r="EQ43" i="2"/>
  <c r="EO95" i="2"/>
  <c r="EO40" i="2"/>
  <c r="EO20" i="2"/>
  <c r="EM115" i="2"/>
  <c r="EM92" i="2"/>
  <c r="EM72" i="2"/>
  <c r="EM51" i="2"/>
  <c r="EM28" i="2"/>
  <c r="EM8" i="2"/>
  <c r="EK105" i="2"/>
  <c r="EK92" i="2"/>
  <c r="EK80" i="2"/>
  <c r="EK67" i="2"/>
  <c r="EK55" i="2"/>
  <c r="EK43" i="2"/>
  <c r="EK34" i="2"/>
  <c r="EK26" i="2"/>
  <c r="EK18" i="2"/>
  <c r="EK10" i="2"/>
  <c r="EI118" i="2"/>
  <c r="EI110" i="2"/>
  <c r="EI102" i="2"/>
  <c r="EI94" i="2"/>
  <c r="EI86" i="2"/>
  <c r="EI78" i="2"/>
  <c r="EI70" i="2"/>
  <c r="EI62" i="2"/>
  <c r="EI54" i="2"/>
  <c r="EI46" i="2"/>
  <c r="EI38" i="2"/>
  <c r="EI30" i="2"/>
  <c r="EI22" i="2"/>
  <c r="EI14" i="2"/>
  <c r="EI6" i="2"/>
  <c r="EC114" i="2"/>
  <c r="EC106" i="2"/>
  <c r="EC98" i="2"/>
  <c r="EC90" i="2"/>
  <c r="EC82" i="2"/>
  <c r="EC74" i="2"/>
  <c r="EC66" i="2"/>
  <c r="EC58" i="2"/>
  <c r="EC50" i="2"/>
  <c r="EC42" i="2"/>
  <c r="EC34" i="2"/>
  <c r="EC26" i="2"/>
  <c r="EC18" i="2"/>
  <c r="EC10" i="2"/>
  <c r="DS118" i="2"/>
  <c r="DS110" i="2"/>
  <c r="DS102" i="2"/>
  <c r="DS94" i="2"/>
  <c r="DS86" i="2"/>
  <c r="NK86" i="2" s="1"/>
  <c r="DS78" i="2"/>
  <c r="DS70" i="2"/>
  <c r="DS62" i="2"/>
  <c r="DS54" i="2"/>
  <c r="DS46" i="2"/>
  <c r="DS38" i="2"/>
  <c r="DS30" i="2"/>
  <c r="DS22" i="2"/>
  <c r="NK22" i="2" s="1"/>
  <c r="DS14" i="2"/>
  <c r="DS6" i="2"/>
  <c r="DG114" i="2"/>
  <c r="DG106" i="2"/>
  <c r="NL106" i="2" s="1"/>
  <c r="DG98" i="2"/>
  <c r="NL98" i="2" s="1"/>
  <c r="DG90" i="2"/>
  <c r="NL90" i="2" s="1"/>
  <c r="DG82" i="2"/>
  <c r="NL82" i="2" s="1"/>
  <c r="DG74" i="2"/>
  <c r="NL74" i="2" s="1"/>
  <c r="DG66" i="2"/>
  <c r="DG58" i="2"/>
  <c r="NL58" i="2" s="1"/>
  <c r="DG50" i="2"/>
  <c r="NL50" i="2" s="1"/>
  <c r="DG42" i="2"/>
  <c r="NL42" i="2" s="1"/>
  <c r="DG34" i="2"/>
  <c r="NL34" i="2" s="1"/>
  <c r="DG26" i="2"/>
  <c r="NL26" i="2" s="1"/>
  <c r="DG18" i="2"/>
  <c r="NL18" i="2" s="1"/>
  <c r="DG10" i="2"/>
  <c r="NL10" i="2" s="1"/>
  <c r="DE118" i="2"/>
  <c r="DE110" i="2"/>
  <c r="DE102" i="2"/>
  <c r="DE94" i="2"/>
  <c r="DE86" i="2"/>
  <c r="DE78" i="2"/>
  <c r="DE70" i="2"/>
  <c r="DE62" i="2"/>
  <c r="DE54" i="2"/>
  <c r="DE46" i="2"/>
  <c r="DE38" i="2"/>
  <c r="DE30" i="2"/>
  <c r="DE22" i="2"/>
  <c r="DE14" i="2"/>
  <c r="DE6" i="2"/>
  <c r="DC114" i="2"/>
  <c r="DC106" i="2"/>
  <c r="DC98" i="2"/>
  <c r="DC90" i="2"/>
  <c r="DC82" i="2"/>
  <c r="DC74" i="2"/>
  <c r="DC66" i="2"/>
  <c r="DC58" i="2"/>
  <c r="DC50" i="2"/>
  <c r="DC42" i="2"/>
  <c r="DC34" i="2"/>
  <c r="DC26" i="2"/>
  <c r="DC18" i="2"/>
  <c r="DC10" i="2"/>
  <c r="DA118" i="2"/>
  <c r="DA110" i="2"/>
  <c r="DA102" i="2"/>
  <c r="DA94" i="2"/>
  <c r="DA86" i="2"/>
  <c r="DA78" i="2"/>
  <c r="DA70" i="2"/>
  <c r="DA62" i="2"/>
  <c r="DA54" i="2"/>
  <c r="DA46" i="2"/>
  <c r="DA38" i="2"/>
  <c r="DA30" i="2"/>
  <c r="DA22" i="2"/>
  <c r="DA14" i="2"/>
  <c r="DA6" i="2"/>
  <c r="CY114" i="2"/>
  <c r="CY106" i="2"/>
  <c r="CY98" i="2"/>
  <c r="CY90" i="2"/>
  <c r="CY82" i="2"/>
  <c r="CY74" i="2"/>
  <c r="CY66" i="2"/>
  <c r="CY58" i="2"/>
  <c r="CY50" i="2"/>
  <c r="CY42" i="2"/>
  <c r="CY34" i="2"/>
  <c r="CY26" i="2"/>
  <c r="CY18" i="2"/>
  <c r="CY10" i="2"/>
  <c r="CU118" i="2"/>
  <c r="CU110" i="2"/>
  <c r="CU102" i="2"/>
  <c r="CU94" i="2"/>
  <c r="CU86" i="2"/>
  <c r="CU78" i="2"/>
  <c r="NG78" i="2" s="1"/>
  <c r="CU70" i="2"/>
  <c r="GM100" i="2"/>
  <c r="FU76" i="2"/>
  <c r="FO112" i="2"/>
  <c r="FK88" i="2"/>
  <c r="FG74" i="2"/>
  <c r="FE62" i="2"/>
  <c r="FC95" i="2"/>
  <c r="FC23" i="2"/>
  <c r="FA75" i="2"/>
  <c r="FA11" i="2"/>
  <c r="EY63" i="2"/>
  <c r="EW115" i="2"/>
  <c r="EW51" i="2"/>
  <c r="EU103" i="2"/>
  <c r="EU39" i="2"/>
  <c r="EQ91" i="2"/>
  <c r="EQ27" i="2"/>
  <c r="EO79" i="2"/>
  <c r="EO36" i="2"/>
  <c r="EO15" i="2"/>
  <c r="EM108" i="2"/>
  <c r="EM88" i="2"/>
  <c r="EM67" i="2"/>
  <c r="EM44" i="2"/>
  <c r="EM24" i="2"/>
  <c r="EM3" i="2"/>
  <c r="EK103" i="2"/>
  <c r="EK89" i="2"/>
  <c r="EK76" i="2"/>
  <c r="EK64" i="2"/>
  <c r="EK51" i="2"/>
  <c r="EK41" i="2"/>
  <c r="EK32" i="2"/>
  <c r="EK24" i="2"/>
  <c r="EK16" i="2"/>
  <c r="EK8" i="2"/>
  <c r="EI116" i="2"/>
  <c r="EI108" i="2"/>
  <c r="EI100" i="2"/>
  <c r="EI92" i="2"/>
  <c r="EI84" i="2"/>
  <c r="EI76" i="2"/>
  <c r="EI68" i="2"/>
  <c r="EI60" i="2"/>
  <c r="EI52" i="2"/>
  <c r="EI44" i="2"/>
  <c r="EI36" i="2"/>
  <c r="EI28" i="2"/>
  <c r="EI20" i="2"/>
  <c r="EI12" i="2"/>
  <c r="EI4" i="2"/>
  <c r="EC112" i="2"/>
  <c r="EC104" i="2"/>
  <c r="EC96" i="2"/>
  <c r="EC88" i="2"/>
  <c r="EC80" i="2"/>
  <c r="EC72" i="2"/>
  <c r="EC64" i="2"/>
  <c r="EC56" i="2"/>
  <c r="EC48" i="2"/>
  <c r="EC40" i="2"/>
  <c r="EC32" i="2"/>
  <c r="EC24" i="2"/>
  <c r="EC16" i="2"/>
  <c r="EC8" i="2"/>
  <c r="DS116" i="2"/>
  <c r="DS108" i="2"/>
  <c r="DS100" i="2"/>
  <c r="DS92" i="2"/>
  <c r="DS84" i="2"/>
  <c r="DS76" i="2"/>
  <c r="NK76" i="2" s="1"/>
  <c r="DS68" i="2"/>
  <c r="DS60" i="2"/>
  <c r="DS52" i="2"/>
  <c r="DS44" i="2"/>
  <c r="DS36" i="2"/>
  <c r="NK36" i="2" s="1"/>
  <c r="DS28" i="2"/>
  <c r="DS20" i="2"/>
  <c r="DS12" i="2"/>
  <c r="DS4" i="2"/>
  <c r="DG112" i="2"/>
  <c r="DG104" i="2"/>
  <c r="NL104" i="2" s="1"/>
  <c r="DG96" i="2"/>
  <c r="NL96" i="2" s="1"/>
  <c r="DG88" i="2"/>
  <c r="NL88" i="2" s="1"/>
  <c r="DG80" i="2"/>
  <c r="DG72" i="2"/>
  <c r="NL72" i="2" s="1"/>
  <c r="DG64" i="2"/>
  <c r="NL64" i="2" s="1"/>
  <c r="DG56" i="2"/>
  <c r="NL56" i="2" s="1"/>
  <c r="DG48" i="2"/>
  <c r="DG40" i="2"/>
  <c r="NL40" i="2" s="1"/>
  <c r="DG32" i="2"/>
  <c r="NL32" i="2" s="1"/>
  <c r="DG24" i="2"/>
  <c r="NL24" i="2" s="1"/>
  <c r="DG16" i="2"/>
  <c r="NL16" i="2" s="1"/>
  <c r="DG8" i="2"/>
  <c r="DE116" i="2"/>
  <c r="DE108" i="2"/>
  <c r="DE100" i="2"/>
  <c r="DE92" i="2"/>
  <c r="DE84" i="2"/>
  <c r="DE76" i="2"/>
  <c r="DE68" i="2"/>
  <c r="DE60" i="2"/>
  <c r="DE52" i="2"/>
  <c r="DE44" i="2"/>
  <c r="DE36" i="2"/>
  <c r="DE28" i="2"/>
  <c r="DE20" i="2"/>
  <c r="DE12" i="2"/>
  <c r="DE4" i="2"/>
  <c r="DC112" i="2"/>
  <c r="DC104" i="2"/>
  <c r="DC96" i="2"/>
  <c r="DC88" i="2"/>
  <c r="DC80" i="2"/>
  <c r="DC72" i="2"/>
  <c r="DC64" i="2"/>
  <c r="DC56" i="2"/>
  <c r="DC48" i="2"/>
  <c r="DC40" i="2"/>
  <c r="DC32" i="2"/>
  <c r="DC24" i="2"/>
  <c r="DC16" i="2"/>
  <c r="DC8" i="2"/>
  <c r="DA116" i="2"/>
  <c r="DA108" i="2"/>
  <c r="DA100" i="2"/>
  <c r="DA92" i="2"/>
  <c r="DA84" i="2"/>
  <c r="DA76" i="2"/>
  <c r="DA68" i="2"/>
  <c r="DA60" i="2"/>
  <c r="DA52" i="2"/>
  <c r="DA44" i="2"/>
  <c r="DA36" i="2"/>
  <c r="DA28" i="2"/>
  <c r="DA20" i="2"/>
  <c r="DA12" i="2"/>
  <c r="DA4" i="2"/>
  <c r="CY112" i="2"/>
  <c r="CY104" i="2"/>
  <c r="CY96" i="2"/>
  <c r="CY88" i="2"/>
  <c r="CY80" i="2"/>
  <c r="CY72" i="2"/>
  <c r="CY64" i="2"/>
  <c r="CY56" i="2"/>
  <c r="CY48" i="2"/>
  <c r="CY40" i="2"/>
  <c r="CY32" i="2"/>
  <c r="CY24" i="2"/>
  <c r="CY16" i="2"/>
  <c r="CY8" i="2"/>
  <c r="CU116" i="2"/>
  <c r="CU108" i="2"/>
  <c r="CU100" i="2"/>
  <c r="CU92" i="2"/>
  <c r="CU84" i="2"/>
  <c r="CU76" i="2"/>
  <c r="CU68" i="2"/>
  <c r="NG68" i="2" s="1"/>
  <c r="CU60" i="2"/>
  <c r="CU52" i="2"/>
  <c r="CU44" i="2"/>
  <c r="CU36" i="2"/>
  <c r="GI105" i="2"/>
  <c r="FS107" i="2"/>
  <c r="FO80" i="2"/>
  <c r="FK56" i="2"/>
  <c r="FG51" i="2"/>
  <c r="FE51" i="2"/>
  <c r="FC85" i="2"/>
  <c r="FC15" i="2"/>
  <c r="FA67" i="2"/>
  <c r="FA3" i="2"/>
  <c r="EY55" i="2"/>
  <c r="EW107" i="2"/>
  <c r="EW43" i="2"/>
  <c r="EU95" i="2"/>
  <c r="EU31" i="2"/>
  <c r="EQ83" i="2"/>
  <c r="EQ19" i="2"/>
  <c r="EO71" i="2"/>
  <c r="EO32" i="2"/>
  <c r="EO12" i="2"/>
  <c r="EM107" i="2"/>
  <c r="EM84" i="2"/>
  <c r="EM64" i="2"/>
  <c r="EM43" i="2"/>
  <c r="EM20" i="2"/>
  <c r="EK116" i="2"/>
  <c r="EK100" i="2"/>
  <c r="EK88" i="2"/>
  <c r="EK75" i="2"/>
  <c r="EK63" i="2"/>
  <c r="EK49" i="2"/>
  <c r="EK40" i="2"/>
  <c r="EK31" i="2"/>
  <c r="EK23" i="2"/>
  <c r="EK15" i="2"/>
  <c r="EK7" i="2"/>
  <c r="EI115" i="2"/>
  <c r="EI107" i="2"/>
  <c r="EI99" i="2"/>
  <c r="EI91" i="2"/>
  <c r="EI83" i="2"/>
  <c r="EI75" i="2"/>
  <c r="EI67" i="2"/>
  <c r="EI59" i="2"/>
  <c r="EI51" i="2"/>
  <c r="EI43" i="2"/>
  <c r="EI35" i="2"/>
  <c r="EI27" i="2"/>
  <c r="EI19" i="2"/>
  <c r="EI11" i="2"/>
  <c r="EI3" i="2"/>
  <c r="EC111" i="2"/>
  <c r="EC103" i="2"/>
  <c r="EC95" i="2"/>
  <c r="EC87" i="2"/>
  <c r="EC79" i="2"/>
  <c r="EC71" i="2"/>
  <c r="EC63" i="2"/>
  <c r="EC55" i="2"/>
  <c r="EC47" i="2"/>
  <c r="EC39" i="2"/>
  <c r="EC31" i="2"/>
  <c r="EC23" i="2"/>
  <c r="EC15" i="2"/>
  <c r="EC7" i="2"/>
  <c r="DS115" i="2"/>
  <c r="DS107" i="2"/>
  <c r="DS99" i="2"/>
  <c r="NK99" i="2" s="1"/>
  <c r="DS91" i="2"/>
  <c r="DS83" i="2"/>
  <c r="DS75" i="2"/>
  <c r="DS67" i="2"/>
  <c r="DS59" i="2"/>
  <c r="DS51" i="2"/>
  <c r="DS43" i="2"/>
  <c r="DS35" i="2"/>
  <c r="NK35" i="2" s="1"/>
  <c r="DS27" i="2"/>
  <c r="DS19" i="2"/>
  <c r="DS11" i="2"/>
  <c r="DS3" i="2"/>
  <c r="DG111" i="2"/>
  <c r="DG103" i="2"/>
  <c r="DG95" i="2"/>
  <c r="NL95" i="2" s="1"/>
  <c r="DG87" i="2"/>
  <c r="NL87" i="2" s="1"/>
  <c r="DG79" i="2"/>
  <c r="NL79" i="2" s="1"/>
  <c r="CU5" i="2"/>
  <c r="CU14" i="2"/>
  <c r="CU22" i="2"/>
  <c r="CU30" i="2"/>
  <c r="CU41" i="2"/>
  <c r="CU51" i="2"/>
  <c r="CU62" i="2"/>
  <c r="CU77" i="2"/>
  <c r="CU93" i="2"/>
  <c r="CU109" i="2"/>
  <c r="CY9" i="2"/>
  <c r="CY25" i="2"/>
  <c r="CY41" i="2"/>
  <c r="CY57" i="2"/>
  <c r="CY73" i="2"/>
  <c r="CY89" i="2"/>
  <c r="CY109" i="2"/>
  <c r="DA13" i="2"/>
  <c r="DA35" i="2"/>
  <c r="DA57" i="2"/>
  <c r="DA77" i="2"/>
  <c r="DA99" i="2"/>
  <c r="DC9" i="2"/>
  <c r="DC41" i="2"/>
  <c r="DC73" i="2"/>
  <c r="DC105" i="2"/>
  <c r="DE21" i="2"/>
  <c r="DE53" i="2"/>
  <c r="DE85" i="2"/>
  <c r="DE117" i="2"/>
  <c r="DG33" i="2"/>
  <c r="NL33" i="2" s="1"/>
  <c r="DG65" i="2"/>
  <c r="NL65" i="2" s="1"/>
  <c r="DS5" i="2"/>
  <c r="DS69" i="2"/>
  <c r="EC17" i="2"/>
  <c r="EC81" i="2"/>
  <c r="EI29" i="2"/>
  <c r="EI93" i="2"/>
  <c r="EK42" i="2"/>
  <c r="EM48" i="2"/>
  <c r="EQ99" i="2"/>
  <c r="FC31" i="2"/>
  <c r="CU6" i="2"/>
  <c r="CU15" i="2"/>
  <c r="CU23" i="2"/>
  <c r="CU31" i="2"/>
  <c r="CU42" i="2"/>
  <c r="NG42" i="2" s="1"/>
  <c r="CU53" i="2"/>
  <c r="CU63" i="2"/>
  <c r="CU79" i="2"/>
  <c r="CU95" i="2"/>
  <c r="CU111" i="2"/>
  <c r="CY11" i="2"/>
  <c r="CY27" i="2"/>
  <c r="CY43" i="2"/>
  <c r="CY59" i="2"/>
  <c r="CY75" i="2"/>
  <c r="CY91" i="2"/>
  <c r="CY111" i="2"/>
  <c r="DA17" i="2"/>
  <c r="DA37" i="2"/>
  <c r="DA59" i="2"/>
  <c r="DA81" i="2"/>
  <c r="DA101" i="2"/>
  <c r="DC15" i="2"/>
  <c r="DC47" i="2"/>
  <c r="DC79" i="2"/>
  <c r="DC111" i="2"/>
  <c r="DE27" i="2"/>
  <c r="DE59" i="2"/>
  <c r="DE91" i="2"/>
  <c r="DG7" i="2"/>
  <c r="NL7" i="2" s="1"/>
  <c r="DG39" i="2"/>
  <c r="DG71" i="2"/>
  <c r="NL71" i="2" s="1"/>
  <c r="DS13" i="2"/>
  <c r="DS77" i="2"/>
  <c r="EC25" i="2"/>
  <c r="EC89" i="2"/>
  <c r="EI37" i="2"/>
  <c r="EI101" i="2"/>
  <c r="EK52" i="2"/>
  <c r="EM68" i="2"/>
  <c r="EU47" i="2"/>
  <c r="FC104" i="2"/>
  <c r="CU7" i="2"/>
  <c r="CU16" i="2"/>
  <c r="CU24" i="2"/>
  <c r="CU33" i="2"/>
  <c r="CU43" i="2"/>
  <c r="CU54" i="2"/>
  <c r="CU65" i="2"/>
  <c r="CU81" i="2"/>
  <c r="CU97" i="2"/>
  <c r="CU113" i="2"/>
  <c r="CY13" i="2"/>
  <c r="CY29" i="2"/>
  <c r="CY45" i="2"/>
  <c r="CY61" i="2"/>
  <c r="CY77" i="2"/>
  <c r="CY93" i="2"/>
  <c r="CY113" i="2"/>
  <c r="DA19" i="2"/>
  <c r="DA41" i="2"/>
  <c r="DA61" i="2"/>
  <c r="DA83" i="2"/>
  <c r="DA105" i="2"/>
  <c r="DC17" i="2"/>
  <c r="DC49" i="2"/>
  <c r="DC81" i="2"/>
  <c r="DC113" i="2"/>
  <c r="DE29" i="2"/>
  <c r="DE61" i="2"/>
  <c r="DE93" i="2"/>
  <c r="DG9" i="2"/>
  <c r="NL9" i="2" s="1"/>
  <c r="DG41" i="2"/>
  <c r="NL41" i="2" s="1"/>
  <c r="DG73" i="2"/>
  <c r="DS21" i="2"/>
  <c r="DS85" i="2"/>
  <c r="EC33" i="2"/>
  <c r="EC97" i="2"/>
  <c r="EI45" i="2"/>
  <c r="EI109" i="2"/>
  <c r="EK65" i="2"/>
  <c r="EM91" i="2"/>
  <c r="EU111" i="2"/>
  <c r="FE76" i="2"/>
  <c r="NC122" i="2"/>
  <c r="CU9" i="2"/>
  <c r="CU17" i="2"/>
  <c r="CU25" i="2"/>
  <c r="CU34" i="2"/>
  <c r="CU45" i="2"/>
  <c r="CU55" i="2"/>
  <c r="CU67" i="2"/>
  <c r="CU83" i="2"/>
  <c r="NG83" i="2" s="1"/>
  <c r="CU99" i="2"/>
  <c r="CU115" i="2"/>
  <c r="CY15" i="2"/>
  <c r="CY31" i="2"/>
  <c r="CY47" i="2"/>
  <c r="CY63" i="2"/>
  <c r="CY79" i="2"/>
  <c r="CY95" i="2"/>
  <c r="CY117" i="2"/>
  <c r="DA21" i="2"/>
  <c r="DA43" i="2"/>
  <c r="DA65" i="2"/>
  <c r="DA85" i="2"/>
  <c r="DA107" i="2"/>
  <c r="DC23" i="2"/>
  <c r="DC55" i="2"/>
  <c r="DC87" i="2"/>
  <c r="DE3" i="2"/>
  <c r="DE35" i="2"/>
  <c r="DE67" i="2"/>
  <c r="DE99" i="2"/>
  <c r="DG15" i="2"/>
  <c r="NL15" i="2" s="1"/>
  <c r="DG47" i="2"/>
  <c r="NL47" i="2" s="1"/>
  <c r="DG81" i="2"/>
  <c r="NL81" i="2" s="1"/>
  <c r="DS29" i="2"/>
  <c r="DS93" i="2"/>
  <c r="EC41" i="2"/>
  <c r="EC105" i="2"/>
  <c r="EI53" i="2"/>
  <c r="EI117" i="2"/>
  <c r="EK79" i="2"/>
  <c r="EM112" i="2"/>
  <c r="EW59" i="2"/>
  <c r="FG96" i="2"/>
  <c r="CU10" i="2"/>
  <c r="CU18" i="2"/>
  <c r="CU26" i="2"/>
  <c r="CU35" i="2"/>
  <c r="CU46" i="2"/>
  <c r="CU57" i="2"/>
  <c r="CU69" i="2"/>
  <c r="CU85" i="2"/>
  <c r="CU101" i="2"/>
  <c r="CU117" i="2"/>
  <c r="CY17" i="2"/>
  <c r="CY33" i="2"/>
  <c r="CY49" i="2"/>
  <c r="CY65" i="2"/>
  <c r="CY81" i="2"/>
  <c r="CY97" i="2"/>
  <c r="DA3" i="2"/>
  <c r="DA25" i="2"/>
  <c r="DA45" i="2"/>
  <c r="DA67" i="2"/>
  <c r="DA89" i="2"/>
  <c r="DA109" i="2"/>
  <c r="DC25" i="2"/>
  <c r="DC57" i="2"/>
  <c r="DC89" i="2"/>
  <c r="DE5" i="2"/>
  <c r="DE37" i="2"/>
  <c r="DE69" i="2"/>
  <c r="DE101" i="2"/>
  <c r="DG17" i="2"/>
  <c r="NL17" i="2" s="1"/>
  <c r="DG49" i="2"/>
  <c r="NL49" i="2" s="1"/>
  <c r="DG89" i="2"/>
  <c r="NL89" i="2" s="1"/>
  <c r="DS37" i="2"/>
  <c r="DS101" i="2"/>
  <c r="EC49" i="2"/>
  <c r="EC113" i="2"/>
  <c r="EI61" i="2"/>
  <c r="EK9" i="2"/>
  <c r="EK91" i="2"/>
  <c r="EO16" i="2"/>
  <c r="EY7" i="2"/>
  <c r="FM4" i="2"/>
  <c r="EG125" i="2"/>
  <c r="EE125" i="2"/>
  <c r="DU125" i="2"/>
  <c r="CW125" i="2"/>
  <c r="CU123" i="2"/>
  <c r="NC123" i="2" s="1"/>
  <c r="NL97" i="2" l="1"/>
  <c r="NL73" i="2"/>
  <c r="NL11" i="2"/>
  <c r="NL48" i="2"/>
  <c r="NL112" i="2"/>
  <c r="NK68" i="2"/>
  <c r="NK20" i="2"/>
  <c r="NL51" i="2"/>
  <c r="NK40" i="2"/>
  <c r="NK9" i="2"/>
  <c r="NG49" i="2"/>
  <c r="NG87" i="2"/>
  <c r="NJ87" i="2" s="1"/>
  <c r="L87" i="9" s="1"/>
  <c r="N87" i="9" s="1"/>
  <c r="NG91" i="2"/>
  <c r="NG35" i="2"/>
  <c r="NJ35" i="2" s="1"/>
  <c r="L34" i="9" s="1"/>
  <c r="N34" i="9" s="1"/>
  <c r="NI55" i="2"/>
  <c r="NG55" i="2"/>
  <c r="NK21" i="2"/>
  <c r="NI97" i="2"/>
  <c r="NG97" i="2"/>
  <c r="NG7" i="2"/>
  <c r="NJ7" i="2" s="1"/>
  <c r="L6" i="9" s="1"/>
  <c r="N6" i="9" s="1"/>
  <c r="NI23" i="2"/>
  <c r="NG23" i="2"/>
  <c r="NG41" i="2"/>
  <c r="NJ41" i="2" s="1"/>
  <c r="L40" i="9" s="1"/>
  <c r="N40" i="9" s="1"/>
  <c r="NL103" i="2"/>
  <c r="NK51" i="2"/>
  <c r="NK115" i="2"/>
  <c r="NG84" i="2"/>
  <c r="NL80" i="2"/>
  <c r="NK28" i="2"/>
  <c r="NK92" i="2"/>
  <c r="NI94" i="2"/>
  <c r="NG94" i="2"/>
  <c r="NK38" i="2"/>
  <c r="NK102" i="2"/>
  <c r="NK7" i="2"/>
  <c r="NK71" i="2"/>
  <c r="NG40" i="2"/>
  <c r="NG104" i="2"/>
  <c r="NK48" i="2"/>
  <c r="NK112" i="2"/>
  <c r="NK81" i="2"/>
  <c r="NG82" i="2"/>
  <c r="NK26" i="2"/>
  <c r="NK90" i="2"/>
  <c r="NG38" i="2"/>
  <c r="NL55" i="2"/>
  <c r="NG71" i="2"/>
  <c r="NJ71" i="2" s="1"/>
  <c r="L71" i="9" s="1"/>
  <c r="N71" i="9" s="1"/>
  <c r="NL63" i="2"/>
  <c r="NG29" i="2"/>
  <c r="NL113" i="2"/>
  <c r="NK61" i="2"/>
  <c r="NI62" i="2"/>
  <c r="NG62" i="2"/>
  <c r="NG59" i="2"/>
  <c r="NJ59" i="2" s="1"/>
  <c r="L59" i="9" s="1"/>
  <c r="N59" i="9" s="1"/>
  <c r="NK45" i="2"/>
  <c r="NG113" i="2"/>
  <c r="NJ113" i="2" s="1"/>
  <c r="L113" i="9" s="1"/>
  <c r="N113" i="9" s="1"/>
  <c r="NK43" i="2"/>
  <c r="NK94" i="2"/>
  <c r="NK63" i="2"/>
  <c r="NK104" i="2"/>
  <c r="NK82" i="2"/>
  <c r="NG26" i="2"/>
  <c r="NJ26" i="2" s="1"/>
  <c r="L25" i="9" s="1"/>
  <c r="N25" i="9" s="1"/>
  <c r="NK77" i="2"/>
  <c r="NG15" i="2"/>
  <c r="NJ15" i="2" s="1"/>
  <c r="L14" i="9" s="1"/>
  <c r="N14" i="9" s="1"/>
  <c r="NI30" i="2"/>
  <c r="NG30" i="2"/>
  <c r="NL111" i="2"/>
  <c r="NK59" i="2"/>
  <c r="NG92" i="2"/>
  <c r="NK100" i="2"/>
  <c r="NG102" i="2"/>
  <c r="NJ102" i="2" s="1"/>
  <c r="L103" i="9" s="1"/>
  <c r="N103" i="9" s="1"/>
  <c r="NK46" i="2"/>
  <c r="NK110" i="2"/>
  <c r="NL3" i="2"/>
  <c r="NL67" i="2"/>
  <c r="NK15" i="2"/>
  <c r="NK79" i="2"/>
  <c r="NG48" i="2"/>
  <c r="NJ48" i="2" s="1"/>
  <c r="L47" i="9" s="1"/>
  <c r="N47" i="9" s="1"/>
  <c r="NG112" i="2"/>
  <c r="NJ112" i="2" s="1"/>
  <c r="L112" i="9" s="1"/>
  <c r="N112" i="9" s="1"/>
  <c r="NK56" i="2"/>
  <c r="NK25" i="2"/>
  <c r="NK89" i="2"/>
  <c r="NG90" i="2"/>
  <c r="NK34" i="2"/>
  <c r="NK98" i="2"/>
  <c r="NG28" i="2"/>
  <c r="NJ28" i="2" s="1"/>
  <c r="L27" i="9" s="1"/>
  <c r="N27" i="9" s="1"/>
  <c r="NL23" i="2"/>
  <c r="NG58" i="2"/>
  <c r="NJ58" i="2" s="1"/>
  <c r="L58" i="9" s="1"/>
  <c r="N58" i="9" s="1"/>
  <c r="NG61" i="2"/>
  <c r="NG4" i="2"/>
  <c r="NG13" i="2"/>
  <c r="NI107" i="2"/>
  <c r="NL107" i="2"/>
  <c r="NG31" i="2"/>
  <c r="NJ31" i="2" s="1"/>
  <c r="L30" i="9" s="1"/>
  <c r="N30" i="9" s="1"/>
  <c r="NI86" i="2"/>
  <c r="NG86" i="2"/>
  <c r="NG96" i="2"/>
  <c r="NK18" i="2"/>
  <c r="NG117" i="2"/>
  <c r="NG65" i="2"/>
  <c r="NJ65" i="2" s="1"/>
  <c r="L65" i="9" s="1"/>
  <c r="N65" i="9" s="1"/>
  <c r="NK13" i="2"/>
  <c r="NG95" i="2"/>
  <c r="NJ95" i="2" s="1"/>
  <c r="L95" i="9" s="1"/>
  <c r="N95" i="9" s="1"/>
  <c r="NG6" i="2"/>
  <c r="NI22" i="2"/>
  <c r="NG22" i="2"/>
  <c r="NK3" i="2"/>
  <c r="NK67" i="2"/>
  <c r="NG36" i="2"/>
  <c r="NJ36" i="2" s="1"/>
  <c r="L35" i="9" s="1"/>
  <c r="N35" i="9" s="1"/>
  <c r="NG100" i="2"/>
  <c r="NK44" i="2"/>
  <c r="NK108" i="2"/>
  <c r="NG110" i="2"/>
  <c r="NJ110" i="2" s="1"/>
  <c r="L110" i="9" s="1"/>
  <c r="N110" i="9" s="1"/>
  <c r="NK54" i="2"/>
  <c r="NK118" i="2"/>
  <c r="NK23" i="2"/>
  <c r="NK87" i="2"/>
  <c r="NG56" i="2"/>
  <c r="NK64" i="2"/>
  <c r="NK33" i="2"/>
  <c r="NK97" i="2"/>
  <c r="NG98" i="2"/>
  <c r="NK42" i="2"/>
  <c r="NK106" i="2"/>
  <c r="NK117" i="2"/>
  <c r="NG20" i="2"/>
  <c r="NG47" i="2"/>
  <c r="NJ47" i="2" s="1"/>
  <c r="L46" i="9" s="1"/>
  <c r="N46" i="9" s="1"/>
  <c r="NI57" i="2"/>
  <c r="NG57" i="2"/>
  <c r="NJ57" i="2" s="1"/>
  <c r="L57" i="9" s="1"/>
  <c r="N57" i="9" s="1"/>
  <c r="NK12" i="2"/>
  <c r="NG50" i="2"/>
  <c r="NG51" i="2"/>
  <c r="NI76" i="2"/>
  <c r="NG76" i="2"/>
  <c r="NK84" i="2"/>
  <c r="NG32" i="2"/>
  <c r="NJ32" i="2" s="1"/>
  <c r="L31" i="9" s="1"/>
  <c r="N31" i="9" s="1"/>
  <c r="NG81" i="2"/>
  <c r="NJ81" i="2" s="1"/>
  <c r="L81" i="9" s="1"/>
  <c r="N81" i="9" s="1"/>
  <c r="NG18" i="2"/>
  <c r="NK37" i="2"/>
  <c r="NI101" i="2"/>
  <c r="NG101" i="2"/>
  <c r="NG10" i="2"/>
  <c r="NG25" i="2"/>
  <c r="NJ25" i="2" s="1"/>
  <c r="L24" i="9" s="1"/>
  <c r="N24" i="9" s="1"/>
  <c r="NI54" i="2"/>
  <c r="NG54" i="2"/>
  <c r="NJ54" i="2" s="1"/>
  <c r="L54" i="9" s="1"/>
  <c r="N54" i="9" s="1"/>
  <c r="NI79" i="2"/>
  <c r="NG79" i="2"/>
  <c r="NK69" i="2"/>
  <c r="NG109" i="2"/>
  <c r="NJ109" i="2" s="1"/>
  <c r="L109" i="9" s="1"/>
  <c r="N109" i="9" s="1"/>
  <c r="NG14" i="2"/>
  <c r="NK11" i="2"/>
  <c r="NK75" i="2"/>
  <c r="NI44" i="2"/>
  <c r="NG44" i="2"/>
  <c r="NI108" i="2"/>
  <c r="NG108" i="2"/>
  <c r="NK52" i="2"/>
  <c r="NK116" i="2"/>
  <c r="NI118" i="2"/>
  <c r="NG118" i="2"/>
  <c r="NJ118" i="2" s="1"/>
  <c r="L117" i="9" s="1"/>
  <c r="N117" i="9" s="1"/>
  <c r="NL114" i="2"/>
  <c r="NK62" i="2"/>
  <c r="NL19" i="2"/>
  <c r="NK31" i="2"/>
  <c r="NK95" i="2"/>
  <c r="NG64" i="2"/>
  <c r="NL60" i="2"/>
  <c r="NK8" i="2"/>
  <c r="NK72" i="2"/>
  <c r="NK41" i="2"/>
  <c r="NK105" i="2"/>
  <c r="NG106" i="2"/>
  <c r="NL38" i="2"/>
  <c r="NL102" i="2"/>
  <c r="NK50" i="2"/>
  <c r="NK114" i="2"/>
  <c r="NK53" i="2"/>
  <c r="NG105" i="2"/>
  <c r="NG12" i="2"/>
  <c r="NG37" i="2"/>
  <c r="NG75" i="2"/>
  <c r="NJ75" i="2" s="1"/>
  <c r="L75" i="9" s="1"/>
  <c r="N75" i="9" s="1"/>
  <c r="NG39" i="2"/>
  <c r="NI24" i="2"/>
  <c r="NG24" i="2"/>
  <c r="NJ24" i="2" s="1"/>
  <c r="L23" i="9" s="1"/>
  <c r="N23" i="9" s="1"/>
  <c r="NG88" i="2"/>
  <c r="NJ88" i="2" s="1"/>
  <c r="L88" i="9" s="1"/>
  <c r="N88" i="9" s="1"/>
  <c r="NG11" i="2"/>
  <c r="NG46" i="2"/>
  <c r="NK85" i="2"/>
  <c r="NI16" i="2"/>
  <c r="NG16" i="2"/>
  <c r="NK107" i="2"/>
  <c r="NL8" i="2"/>
  <c r="NG74" i="2"/>
  <c r="NJ74" i="2" s="1"/>
  <c r="L74" i="9" s="1"/>
  <c r="N74" i="9" s="1"/>
  <c r="NG45" i="2"/>
  <c r="NI111" i="2"/>
  <c r="NG111" i="2"/>
  <c r="NK101" i="2"/>
  <c r="NI34" i="2"/>
  <c r="NG34" i="2"/>
  <c r="NJ34" i="2" s="1"/>
  <c r="L33" i="9" s="1"/>
  <c r="NG85" i="2"/>
  <c r="NK93" i="2"/>
  <c r="NG115" i="2"/>
  <c r="NG17" i="2"/>
  <c r="NG43" i="2"/>
  <c r="NL39" i="2"/>
  <c r="NI63" i="2"/>
  <c r="NG63" i="2"/>
  <c r="NJ63" i="2" s="1"/>
  <c r="L63" i="9" s="1"/>
  <c r="N63" i="9" s="1"/>
  <c r="NK5" i="2"/>
  <c r="NG93" i="2"/>
  <c r="NJ93" i="2" s="1"/>
  <c r="L93" i="9" s="1"/>
  <c r="N93" i="9" s="1"/>
  <c r="NG5" i="2"/>
  <c r="NK19" i="2"/>
  <c r="NK83" i="2"/>
  <c r="NI52" i="2"/>
  <c r="NG52" i="2"/>
  <c r="NG116" i="2"/>
  <c r="NJ116" i="2" s="1"/>
  <c r="L115" i="9" s="1"/>
  <c r="N115" i="9" s="1"/>
  <c r="NK60" i="2"/>
  <c r="NK6" i="2"/>
  <c r="NK70" i="2"/>
  <c r="NK39" i="2"/>
  <c r="NK103" i="2"/>
  <c r="NG72" i="2"/>
  <c r="NJ72" i="2" s="1"/>
  <c r="L72" i="9" s="1"/>
  <c r="N72" i="9" s="1"/>
  <c r="NL4" i="2"/>
  <c r="NL68" i="2"/>
  <c r="NK16" i="2"/>
  <c r="NK80" i="2"/>
  <c r="NK49" i="2"/>
  <c r="NK113" i="2"/>
  <c r="NG114" i="2"/>
  <c r="NL46" i="2"/>
  <c r="NL110" i="2"/>
  <c r="NK58" i="2"/>
  <c r="NL105" i="2"/>
  <c r="NG89" i="2"/>
  <c r="NJ89" i="2" s="1"/>
  <c r="L89" i="9" s="1"/>
  <c r="N89" i="9" s="1"/>
  <c r="NG3" i="2"/>
  <c r="NG27" i="2"/>
  <c r="NG8" i="2"/>
  <c r="NG103" i="2"/>
  <c r="NJ103" i="2" s="1"/>
  <c r="L104" i="9" s="1"/>
  <c r="N104" i="9" s="1"/>
  <c r="NI67" i="2"/>
  <c r="NG67" i="2"/>
  <c r="NJ67" i="2" s="1"/>
  <c r="L67" i="9" s="1"/>
  <c r="N67" i="9" s="1"/>
  <c r="NK30" i="2"/>
  <c r="NG69" i="2"/>
  <c r="NJ69" i="2" s="1"/>
  <c r="L69" i="9" s="1"/>
  <c r="N69" i="9" s="1"/>
  <c r="NK29" i="2"/>
  <c r="NG99" i="2"/>
  <c r="NG9" i="2"/>
  <c r="NG33" i="2"/>
  <c r="NJ33" i="2" s="1"/>
  <c r="L32" i="9" s="1"/>
  <c r="N32" i="9" s="1"/>
  <c r="NG53" i="2"/>
  <c r="NI77" i="2"/>
  <c r="NG77" i="2"/>
  <c r="NJ77" i="2" s="1"/>
  <c r="L77" i="9" s="1"/>
  <c r="N77" i="9" s="1"/>
  <c r="NK27" i="2"/>
  <c r="NK91" i="2"/>
  <c r="NG60" i="2"/>
  <c r="NK4" i="2"/>
  <c r="NG70" i="2"/>
  <c r="NJ70" i="2" s="1"/>
  <c r="L70" i="9" s="1"/>
  <c r="N70" i="9" s="1"/>
  <c r="NL66" i="2"/>
  <c r="NK14" i="2"/>
  <c r="NK78" i="2"/>
  <c r="NL35" i="2"/>
  <c r="NK47" i="2"/>
  <c r="NK111" i="2"/>
  <c r="NG80" i="2"/>
  <c r="NK24" i="2"/>
  <c r="NK88" i="2"/>
  <c r="NL45" i="2"/>
  <c r="NL109" i="2"/>
  <c r="NK57" i="2"/>
  <c r="NK66" i="2"/>
  <c r="NL57" i="2"/>
  <c r="NG73" i="2"/>
  <c r="NK109" i="2"/>
  <c r="NG19" i="2"/>
  <c r="NG107" i="2"/>
  <c r="NJ107" i="2" s="1"/>
  <c r="L107" i="9" s="1"/>
  <c r="N107" i="9" s="1"/>
  <c r="NH48" i="2"/>
  <c r="NI26" i="2"/>
  <c r="NI92" i="2"/>
  <c r="NI45" i="2"/>
  <c r="NI18" i="2"/>
  <c r="NI65" i="2"/>
  <c r="NI95" i="2"/>
  <c r="NI6" i="2"/>
  <c r="NH33" i="2"/>
  <c r="NI31" i="2"/>
  <c r="NH37" i="2"/>
  <c r="DA125" i="2"/>
  <c r="NI10" i="2"/>
  <c r="NI25" i="2"/>
  <c r="NH69" i="2"/>
  <c r="NI109" i="2"/>
  <c r="NI14" i="2"/>
  <c r="NH11" i="2"/>
  <c r="NH75" i="2"/>
  <c r="NH52" i="2"/>
  <c r="NH116" i="2"/>
  <c r="NH62" i="2"/>
  <c r="NH31" i="2"/>
  <c r="NH95" i="2"/>
  <c r="NI64" i="2"/>
  <c r="NH8" i="2"/>
  <c r="NH72" i="2"/>
  <c r="NH41" i="2"/>
  <c r="NH105" i="2"/>
  <c r="NI106" i="2"/>
  <c r="NH50" i="2"/>
  <c r="NH114" i="2"/>
  <c r="HO125" i="2"/>
  <c r="NI105" i="2"/>
  <c r="NI12" i="2"/>
  <c r="NI37" i="2"/>
  <c r="NI75" i="2"/>
  <c r="NI17" i="2"/>
  <c r="NI43" i="2"/>
  <c r="NI72" i="2"/>
  <c r="NH49" i="2"/>
  <c r="NH113" i="2"/>
  <c r="NI51" i="2"/>
  <c r="NI35" i="2"/>
  <c r="NI84" i="2"/>
  <c r="NI115" i="2"/>
  <c r="NI5" i="2"/>
  <c r="NI69" i="2"/>
  <c r="NI33" i="2"/>
  <c r="NI53" i="2"/>
  <c r="NI70" i="2"/>
  <c r="NH57" i="2"/>
  <c r="NH53" i="2"/>
  <c r="NI39" i="2"/>
  <c r="NH19" i="2"/>
  <c r="NI116" i="2"/>
  <c r="NH39" i="2"/>
  <c r="NI89" i="2"/>
  <c r="NJ3" i="2"/>
  <c r="L2" i="9" s="1"/>
  <c r="N2" i="9" s="1"/>
  <c r="NI3" i="2"/>
  <c r="NI27" i="2"/>
  <c r="NI8" i="2"/>
  <c r="NH70" i="2"/>
  <c r="NH16" i="2"/>
  <c r="NI114" i="2"/>
  <c r="NH29" i="2"/>
  <c r="NI99" i="2"/>
  <c r="NI9" i="2"/>
  <c r="NH27" i="2"/>
  <c r="NH91" i="2"/>
  <c r="NI60" i="2"/>
  <c r="NH4" i="2"/>
  <c r="NH68" i="2"/>
  <c r="NH14" i="2"/>
  <c r="NH78" i="2"/>
  <c r="NH47" i="2"/>
  <c r="NH111" i="2"/>
  <c r="NI80" i="2"/>
  <c r="NH24" i="2"/>
  <c r="NH88" i="2"/>
  <c r="NH66" i="2"/>
  <c r="NI73" i="2"/>
  <c r="NH109" i="2"/>
  <c r="NI19" i="2"/>
  <c r="NI85" i="2"/>
  <c r="NH83" i="2"/>
  <c r="NH6" i="2"/>
  <c r="NH80" i="2"/>
  <c r="FE125" i="2"/>
  <c r="NI83" i="2"/>
  <c r="NI42" i="2"/>
  <c r="NH35" i="2"/>
  <c r="NH99" i="2"/>
  <c r="NI68" i="2"/>
  <c r="NH12" i="2"/>
  <c r="NH76" i="2"/>
  <c r="NI78" i="2"/>
  <c r="NH22" i="2"/>
  <c r="NH86" i="2"/>
  <c r="NH55" i="2"/>
  <c r="NI88" i="2"/>
  <c r="NH32" i="2"/>
  <c r="NH96" i="2"/>
  <c r="NH65" i="2"/>
  <c r="NI66" i="2"/>
  <c r="NH10" i="2"/>
  <c r="NH74" i="2"/>
  <c r="NI59" i="2"/>
  <c r="NH45" i="2"/>
  <c r="NI103" i="2"/>
  <c r="NI11" i="2"/>
  <c r="NI50" i="2"/>
  <c r="NI21" i="2"/>
  <c r="NH58" i="2"/>
  <c r="NH85" i="2"/>
  <c r="NI113" i="2"/>
  <c r="NH43" i="2"/>
  <c r="NH107" i="2"/>
  <c r="NH20" i="2"/>
  <c r="NH84" i="2"/>
  <c r="NH30" i="2"/>
  <c r="NH94" i="2"/>
  <c r="NH63" i="2"/>
  <c r="NI32" i="2"/>
  <c r="NI96" i="2"/>
  <c r="NH40" i="2"/>
  <c r="NH104" i="2"/>
  <c r="NH9" i="2"/>
  <c r="NH73" i="2"/>
  <c r="NI74" i="2"/>
  <c r="NH18" i="2"/>
  <c r="NH82" i="2"/>
  <c r="HC125" i="2"/>
  <c r="GK125" i="2"/>
  <c r="HQ125" i="2"/>
  <c r="IU125" i="2"/>
  <c r="NI49" i="2"/>
  <c r="NI87" i="2"/>
  <c r="NH93" i="2"/>
  <c r="NH60" i="2"/>
  <c r="NH103" i="2"/>
  <c r="NH21" i="2"/>
  <c r="NI7" i="2"/>
  <c r="NI41" i="2"/>
  <c r="NH51" i="2"/>
  <c r="NH115" i="2"/>
  <c r="NH28" i="2"/>
  <c r="NH92" i="2"/>
  <c r="NH38" i="2"/>
  <c r="NH102" i="2"/>
  <c r="NH7" i="2"/>
  <c r="NH71" i="2"/>
  <c r="NI40" i="2"/>
  <c r="NI104" i="2"/>
  <c r="NH112" i="2"/>
  <c r="NH17" i="2"/>
  <c r="NH81" i="2"/>
  <c r="NI82" i="2"/>
  <c r="NH26" i="2"/>
  <c r="NH90" i="2"/>
  <c r="NI38" i="2"/>
  <c r="NI71" i="2"/>
  <c r="NI29" i="2"/>
  <c r="NI91" i="2"/>
  <c r="NI46" i="2"/>
  <c r="NI81" i="2"/>
  <c r="NH77" i="2"/>
  <c r="NI15" i="2"/>
  <c r="NH59" i="2"/>
  <c r="NH36" i="2"/>
  <c r="NH100" i="2"/>
  <c r="NI102" i="2"/>
  <c r="NH46" i="2"/>
  <c r="NH110" i="2"/>
  <c r="NH15" i="2"/>
  <c r="NH79" i="2"/>
  <c r="NI48" i="2"/>
  <c r="NI112" i="2"/>
  <c r="NH56" i="2"/>
  <c r="NH25" i="2"/>
  <c r="NH89" i="2"/>
  <c r="NI90" i="2"/>
  <c r="NH34" i="2"/>
  <c r="NH98" i="2"/>
  <c r="NI28" i="2"/>
  <c r="NI58" i="2"/>
  <c r="NI61" i="2"/>
  <c r="NI4" i="2"/>
  <c r="NH61" i="2"/>
  <c r="EK125" i="2"/>
  <c r="NH5" i="2"/>
  <c r="NI93" i="2"/>
  <c r="NH101" i="2"/>
  <c r="NJ117" i="2"/>
  <c r="L116" i="9" s="1"/>
  <c r="N116" i="9" s="1"/>
  <c r="NI117" i="2"/>
  <c r="NH13" i="2"/>
  <c r="NJ111" i="2"/>
  <c r="L111" i="9" s="1"/>
  <c r="N111" i="9" s="1"/>
  <c r="NH3" i="2"/>
  <c r="NH67" i="2"/>
  <c r="NI36" i="2"/>
  <c r="NI100" i="2"/>
  <c r="NJ84" i="2"/>
  <c r="L84" i="9" s="1"/>
  <c r="N84" i="9" s="1"/>
  <c r="NH44" i="2"/>
  <c r="NH108" i="2"/>
  <c r="NI110" i="2"/>
  <c r="NH54" i="2"/>
  <c r="NH118" i="2"/>
  <c r="NJ39" i="2"/>
  <c r="L38" i="9" s="1"/>
  <c r="N38" i="9" s="1"/>
  <c r="NH23" i="2"/>
  <c r="NH87" i="2"/>
  <c r="NI56" i="2"/>
  <c r="NJ4" i="2"/>
  <c r="L3" i="9" s="1"/>
  <c r="N3" i="9" s="1"/>
  <c r="NJ16" i="2"/>
  <c r="L15" i="9" s="1"/>
  <c r="N15" i="9" s="1"/>
  <c r="NJ40" i="2"/>
  <c r="L39" i="9" s="1"/>
  <c r="N39" i="9" s="1"/>
  <c r="NH64" i="2"/>
  <c r="NH97" i="2"/>
  <c r="NI98" i="2"/>
  <c r="NH42" i="2"/>
  <c r="NH106" i="2"/>
  <c r="FS125" i="2"/>
  <c r="NH117" i="2"/>
  <c r="NI20" i="2"/>
  <c r="NI47" i="2"/>
  <c r="NI13" i="2"/>
  <c r="FU125" i="2"/>
  <c r="GE125" i="2"/>
  <c r="FW125" i="2"/>
  <c r="FW126" i="2" s="1"/>
  <c r="GI125" i="2"/>
  <c r="GU125" i="2"/>
  <c r="HE125" i="2"/>
  <c r="GM125" i="2"/>
  <c r="GW125" i="2"/>
  <c r="GY125" i="2"/>
  <c r="GS125" i="2"/>
  <c r="GQ125" i="2"/>
  <c r="HA125" i="2"/>
  <c r="HI125" i="2"/>
  <c r="IE125" i="2"/>
  <c r="HS125" i="2"/>
  <c r="HK125" i="2"/>
  <c r="HM125" i="2"/>
  <c r="HU125" i="2"/>
  <c r="HW125" i="2"/>
  <c r="II125" i="2"/>
  <c r="IQ125" i="2"/>
  <c r="IG125" i="2"/>
  <c r="IM125" i="2"/>
  <c r="IK125" i="2"/>
  <c r="IS125" i="2"/>
  <c r="IW125" i="2"/>
  <c r="IO125" i="2"/>
  <c r="NJ12" i="2"/>
  <c r="L11" i="9" s="1"/>
  <c r="N11" i="9" s="1"/>
  <c r="NJ10" i="2"/>
  <c r="L9" i="9" s="1"/>
  <c r="N9" i="9" s="1"/>
  <c r="NJ44" i="2"/>
  <c r="L43" i="9" s="1"/>
  <c r="N43" i="9" s="1"/>
  <c r="EC125" i="2"/>
  <c r="FA125" i="2"/>
  <c r="NJ66" i="2"/>
  <c r="L66" i="9" s="1"/>
  <c r="N66" i="9" s="1"/>
  <c r="FK125" i="2"/>
  <c r="HG125" i="2"/>
  <c r="NJ18" i="2"/>
  <c r="L17" i="9" s="1"/>
  <c r="N17" i="9" s="1"/>
  <c r="NJ82" i="2"/>
  <c r="L82" i="9" s="1"/>
  <c r="N82" i="9" s="1"/>
  <c r="NJ94" i="2"/>
  <c r="NJ106" i="2"/>
  <c r="L106" i="9" s="1"/>
  <c r="N106" i="9" s="1"/>
  <c r="NJ14" i="2"/>
  <c r="L13" i="9" s="1"/>
  <c r="N13" i="9" s="1"/>
  <c r="NJ78" i="2"/>
  <c r="L78" i="9" s="1"/>
  <c r="N78" i="9" s="1"/>
  <c r="NJ90" i="2"/>
  <c r="L90" i="9" s="1"/>
  <c r="N90" i="9" s="1"/>
  <c r="NJ115" i="2"/>
  <c r="L114" i="9" s="1"/>
  <c r="N114" i="9" s="1"/>
  <c r="NJ11" i="2"/>
  <c r="L10" i="9" s="1"/>
  <c r="N10" i="9" s="1"/>
  <c r="NJ99" i="2"/>
  <c r="L99" i="9" s="1"/>
  <c r="N99" i="9" s="1"/>
  <c r="EI125" i="2"/>
  <c r="NJ80" i="2"/>
  <c r="L80" i="9" s="1"/>
  <c r="N80" i="9" s="1"/>
  <c r="NJ92" i="2"/>
  <c r="L92" i="9" s="1"/>
  <c r="NJ104" i="2"/>
  <c r="L101" i="9" s="1"/>
  <c r="N101" i="9" s="1"/>
  <c r="NJ97" i="2"/>
  <c r="L97" i="9" s="1"/>
  <c r="N97" i="9" s="1"/>
  <c r="EQ125" i="2"/>
  <c r="NJ6" i="2"/>
  <c r="L5" i="9" s="1"/>
  <c r="N5" i="9" s="1"/>
  <c r="FC125" i="2"/>
  <c r="FM125" i="2"/>
  <c r="NJ50" i="2"/>
  <c r="L50" i="9" s="1"/>
  <c r="N50" i="9" s="1"/>
  <c r="FG125" i="2"/>
  <c r="FI125" i="2"/>
  <c r="HY125" i="2"/>
  <c r="FQ125" i="2"/>
  <c r="FY125" i="2"/>
  <c r="NJ61" i="2"/>
  <c r="L61" i="9" s="1"/>
  <c r="N61" i="9" s="1"/>
  <c r="NJ8" i="2"/>
  <c r="L7" i="9" s="1"/>
  <c r="N7" i="9" s="1"/>
  <c r="NJ108" i="2"/>
  <c r="L108" i="9" s="1"/>
  <c r="N108" i="9" s="1"/>
  <c r="NJ49" i="2"/>
  <c r="L48" i="9" s="1"/>
  <c r="N48" i="9" s="1"/>
  <c r="GG125" i="2"/>
  <c r="GO125" i="2"/>
  <c r="NJ83" i="2"/>
  <c r="L83" i="9" s="1"/>
  <c r="N83" i="9" s="1"/>
  <c r="NJ13" i="2"/>
  <c r="L12" i="9" s="1"/>
  <c r="N12" i="9" s="1"/>
  <c r="NJ91" i="2"/>
  <c r="L91" i="9" s="1"/>
  <c r="N91" i="9" s="1"/>
  <c r="NJ43" i="2"/>
  <c r="L42" i="9" s="1"/>
  <c r="N42" i="9" s="1"/>
  <c r="NJ42" i="2"/>
  <c r="L41" i="9" s="1"/>
  <c r="N41" i="9" s="1"/>
  <c r="NJ9" i="2"/>
  <c r="L8" i="9" s="1"/>
  <c r="N8" i="9" s="1"/>
  <c r="NJ73" i="2"/>
  <c r="L73" i="9" s="1"/>
  <c r="N73" i="9" s="1"/>
  <c r="EO125" i="2"/>
  <c r="NJ5" i="2"/>
  <c r="L4" i="9" s="1"/>
  <c r="N4" i="9" s="1"/>
  <c r="NJ52" i="2"/>
  <c r="L52" i="9" s="1"/>
  <c r="N52" i="9" s="1"/>
  <c r="NJ27" i="2"/>
  <c r="L26" i="9" s="1"/>
  <c r="N26" i="9" s="1"/>
  <c r="NJ20" i="2"/>
  <c r="L19" i="9" s="1"/>
  <c r="N19" i="9" s="1"/>
  <c r="NJ56" i="2"/>
  <c r="L56" i="9" s="1"/>
  <c r="N56" i="9" s="1"/>
  <c r="NJ21" i="2"/>
  <c r="L20" i="9" s="1"/>
  <c r="N20" i="9" s="1"/>
  <c r="GC125" i="2"/>
  <c r="FO125" i="2"/>
  <c r="NJ29" i="2"/>
  <c r="L28" i="9" s="1"/>
  <c r="N28" i="9" s="1"/>
  <c r="NJ23" i="2"/>
  <c r="L22" i="9" s="1"/>
  <c r="N22" i="9" s="1"/>
  <c r="NJ79" i="2"/>
  <c r="L79" i="9" s="1"/>
  <c r="N79" i="9" s="1"/>
  <c r="NJ19" i="2"/>
  <c r="L18" i="9" s="1"/>
  <c r="N18" i="9" s="1"/>
  <c r="NJ64" i="2"/>
  <c r="L64" i="9" s="1"/>
  <c r="N64" i="9" s="1"/>
  <c r="NJ98" i="2"/>
  <c r="L98" i="9" s="1"/>
  <c r="N98" i="9" s="1"/>
  <c r="DC125" i="2"/>
  <c r="DE125" i="2"/>
  <c r="NJ68" i="2"/>
  <c r="L68" i="9" s="1"/>
  <c r="N68" i="9" s="1"/>
  <c r="NJ105" i="2"/>
  <c r="L105" i="9" s="1"/>
  <c r="N105" i="9" s="1"/>
  <c r="EU125" i="2"/>
  <c r="EW125" i="2"/>
  <c r="EY125" i="2"/>
  <c r="DS125" i="2"/>
  <c r="NJ17" i="2"/>
  <c r="L16" i="9" s="1"/>
  <c r="N16" i="9" s="1"/>
  <c r="NJ55" i="2"/>
  <c r="L55" i="9" s="1"/>
  <c r="N55" i="9" s="1"/>
  <c r="NJ76" i="2"/>
  <c r="L76" i="9" s="1"/>
  <c r="N76" i="9" s="1"/>
  <c r="NJ100" i="2"/>
  <c r="L100" i="9" s="1"/>
  <c r="N100" i="9" s="1"/>
  <c r="NJ51" i="2"/>
  <c r="L51" i="9" s="1"/>
  <c r="N51" i="9" s="1"/>
  <c r="NJ96" i="2"/>
  <c r="L96" i="9" s="1"/>
  <c r="N96" i="9" s="1"/>
  <c r="DG125" i="2"/>
  <c r="NJ114" i="2"/>
  <c r="L49" i="9" s="1"/>
  <c r="N49" i="9" s="1"/>
  <c r="EM125" i="2"/>
  <c r="GA125" i="2"/>
  <c r="NJ101" i="2"/>
  <c r="L102" i="9" s="1"/>
  <c r="N102" i="9" s="1"/>
  <c r="NJ60" i="2"/>
  <c r="L60" i="9" s="1"/>
  <c r="N60" i="9" s="1"/>
  <c r="NJ38" i="2"/>
  <c r="L37" i="9" s="1"/>
  <c r="N37" i="9" s="1"/>
  <c r="CU125" i="2"/>
  <c r="NJ45" i="2"/>
  <c r="L44" i="9" s="1"/>
  <c r="N44" i="9" s="1"/>
  <c r="NJ86" i="2"/>
  <c r="L86" i="9" s="1"/>
  <c r="N86" i="9" s="1"/>
  <c r="NJ37" i="2"/>
  <c r="L36" i="9" s="1"/>
  <c r="N36" i="9" s="1"/>
  <c r="NJ46" i="2"/>
  <c r="L45" i="9" s="1"/>
  <c r="N45" i="9" s="1"/>
  <c r="CY125" i="2"/>
  <c r="NJ53" i="2"/>
  <c r="L53" i="9" s="1"/>
  <c r="N53" i="9" s="1"/>
  <c r="NJ30" i="2"/>
  <c r="L29" i="9" s="1"/>
  <c r="N29" i="9" s="1"/>
  <c r="NJ62" i="2"/>
  <c r="L62" i="9" s="1"/>
  <c r="N62" i="9" s="1"/>
  <c r="NJ85" i="2"/>
  <c r="L85" i="9" s="1"/>
  <c r="N85" i="9" s="1"/>
  <c r="NJ22" i="2"/>
  <c r="L21" i="9" s="1"/>
  <c r="N21" i="9" s="1"/>
  <c r="N92" i="9" l="1"/>
  <c r="T92" i="9"/>
  <c r="N33" i="9"/>
  <c r="R33" i="9"/>
  <c r="U33" i="9" s="1"/>
  <c r="R32" i="9"/>
  <c r="U32" i="9" s="1"/>
  <c r="T69" i="9"/>
  <c r="R72" i="9"/>
  <c r="U72" i="9" s="1"/>
  <c r="T30" i="9"/>
  <c r="NK119" i="2"/>
  <c r="NL119" i="2"/>
  <c r="T52" i="9"/>
  <c r="T75" i="9"/>
  <c r="T109" i="9"/>
  <c r="R86" i="9"/>
  <c r="U86" i="9" s="1"/>
  <c r="R117" i="9"/>
  <c r="U117" i="9" s="1"/>
  <c r="R52" i="9"/>
  <c r="V52" i="9" s="1"/>
  <c r="T72" i="9"/>
  <c r="R30" i="9"/>
  <c r="U30" i="9" s="1"/>
  <c r="R69" i="9"/>
  <c r="V69" i="9" s="1"/>
  <c r="T54" i="9"/>
  <c r="R54" i="9"/>
  <c r="V54" i="9" s="1"/>
  <c r="T63" i="9"/>
  <c r="R63" i="9"/>
  <c r="V63" i="9" s="1"/>
  <c r="T111" i="9"/>
  <c r="R111" i="9"/>
  <c r="U111" i="9" s="1"/>
  <c r="T67" i="9"/>
  <c r="R67" i="9"/>
  <c r="V67" i="9" s="1"/>
  <c r="R55" i="9"/>
  <c r="U55" i="9" s="1"/>
  <c r="T55" i="9"/>
  <c r="T23" i="9"/>
  <c r="R23" i="9"/>
  <c r="U23" i="9" s="1"/>
  <c r="T108" i="9"/>
  <c r="R108" i="9"/>
  <c r="V108" i="9" s="1"/>
  <c r="R29" i="9"/>
  <c r="U29" i="9" s="1"/>
  <c r="T29" i="9"/>
  <c r="R57" i="9"/>
  <c r="U57" i="9" s="1"/>
  <c r="T57" i="9"/>
  <c r="T79" i="9"/>
  <c r="R79" i="9"/>
  <c r="V79" i="9" s="1"/>
  <c r="T21" i="9"/>
  <c r="R21" i="9"/>
  <c r="V21" i="9" s="1"/>
  <c r="T15" i="9"/>
  <c r="R15" i="9"/>
  <c r="V15" i="9" s="1"/>
  <c r="T43" i="9"/>
  <c r="R43" i="9"/>
  <c r="V43" i="9" s="1"/>
  <c r="T77" i="9"/>
  <c r="R77" i="9"/>
  <c r="U77" i="9" s="1"/>
  <c r="T97" i="9"/>
  <c r="R97" i="9"/>
  <c r="V97" i="9" s="1"/>
  <c r="R22" i="9"/>
  <c r="U22" i="9" s="1"/>
  <c r="T22" i="9"/>
  <c r="T102" i="9"/>
  <c r="R102" i="9"/>
  <c r="V102" i="9" s="1"/>
  <c r="R107" i="9"/>
  <c r="U107" i="9" s="1"/>
  <c r="T107" i="9"/>
  <c r="R76" i="9"/>
  <c r="U76" i="9" s="1"/>
  <c r="T76" i="9"/>
  <c r="R62" i="9"/>
  <c r="U62" i="9" s="1"/>
  <c r="T62" i="9"/>
  <c r="T86" i="9"/>
  <c r="R75" i="9"/>
  <c r="V75" i="9" s="1"/>
  <c r="R61" i="9"/>
  <c r="R104" i="9"/>
  <c r="R83" i="9"/>
  <c r="T80" i="9"/>
  <c r="T32" i="9"/>
  <c r="R26" i="9"/>
  <c r="T45" i="9"/>
  <c r="R6" i="9"/>
  <c r="T117" i="9"/>
  <c r="T88" i="9"/>
  <c r="T85" i="9"/>
  <c r="R60" i="9"/>
  <c r="T33" i="9"/>
  <c r="R71" i="9"/>
  <c r="R59" i="9"/>
  <c r="T8" i="9"/>
  <c r="T99" i="9"/>
  <c r="R109" i="9"/>
  <c r="V109" i="9" s="1"/>
  <c r="T89" i="9"/>
  <c r="T87" i="9"/>
  <c r="T113" i="9"/>
  <c r="T73" i="9"/>
  <c r="R47" i="9"/>
  <c r="T47" i="9"/>
  <c r="T28" i="9"/>
  <c r="R28" i="9"/>
  <c r="V32" i="9"/>
  <c r="NI119" i="2"/>
  <c r="R56" i="9"/>
  <c r="T56" i="9"/>
  <c r="T81" i="9"/>
  <c r="R81" i="9"/>
  <c r="T101" i="9"/>
  <c r="R101" i="9"/>
  <c r="R31" i="9"/>
  <c r="T31" i="9"/>
  <c r="R18" i="9"/>
  <c r="T18" i="9"/>
  <c r="NJ119" i="2"/>
  <c r="T96" i="9"/>
  <c r="R96" i="9"/>
  <c r="T37" i="9"/>
  <c r="R37" i="9"/>
  <c r="R39" i="9"/>
  <c r="T39" i="9"/>
  <c r="T27" i="9"/>
  <c r="R27" i="9"/>
  <c r="T98" i="9"/>
  <c r="R98" i="9"/>
  <c r="R100" i="9"/>
  <c r="T100" i="9"/>
  <c r="T90" i="9"/>
  <c r="R90" i="9"/>
  <c r="R74" i="9"/>
  <c r="T74" i="9"/>
  <c r="T12" i="9"/>
  <c r="R12" i="9"/>
  <c r="T35" i="9"/>
  <c r="R35" i="9"/>
  <c r="T93" i="9"/>
  <c r="R93" i="9"/>
  <c r="R48" i="9"/>
  <c r="T48" i="9"/>
  <c r="T20" i="9"/>
  <c r="R20" i="9"/>
  <c r="R66" i="9"/>
  <c r="T66" i="9"/>
  <c r="R78" i="9"/>
  <c r="T78" i="9"/>
  <c r="T41" i="9"/>
  <c r="R41" i="9"/>
  <c r="T115" i="9"/>
  <c r="R115" i="9"/>
  <c r="T38" i="9"/>
  <c r="R38" i="9"/>
  <c r="T46" i="9"/>
  <c r="R46" i="9"/>
  <c r="T116" i="9"/>
  <c r="R116" i="9"/>
  <c r="T3" i="9"/>
  <c r="R3" i="9"/>
  <c r="T103" i="9"/>
  <c r="R103" i="9"/>
  <c r="T14" i="9"/>
  <c r="R14" i="9"/>
  <c r="R82" i="9"/>
  <c r="T82" i="9"/>
  <c r="R40" i="9"/>
  <c r="T40" i="9"/>
  <c r="T50" i="9"/>
  <c r="R50" i="9"/>
  <c r="R10" i="9"/>
  <c r="T10" i="9"/>
  <c r="T49" i="9"/>
  <c r="R49" i="9"/>
  <c r="T7" i="9"/>
  <c r="R7" i="9"/>
  <c r="T19" i="9"/>
  <c r="R19" i="9"/>
  <c r="NH119" i="2"/>
  <c r="T110" i="9"/>
  <c r="R110" i="9"/>
  <c r="R58" i="9"/>
  <c r="T58" i="9"/>
  <c r="R112" i="9"/>
  <c r="T112" i="9"/>
  <c r="T91" i="9"/>
  <c r="R91" i="9"/>
  <c r="R68" i="9"/>
  <c r="T68" i="9"/>
  <c r="NG125" i="2"/>
  <c r="NG119" i="2"/>
  <c r="V117" i="9" l="1"/>
  <c r="V72" i="9"/>
  <c r="V33" i="9"/>
  <c r="V86" i="9"/>
  <c r="V55" i="9"/>
  <c r="U75" i="9"/>
  <c r="T83" i="9"/>
  <c r="U43" i="9"/>
  <c r="V57" i="9"/>
  <c r="U21" i="9"/>
  <c r="R73" i="9"/>
  <c r="V73" i="9" s="1"/>
  <c r="U52" i="9"/>
  <c r="U108" i="9"/>
  <c r="U97" i="9"/>
  <c r="V111" i="9"/>
  <c r="V30" i="9"/>
  <c r="U69" i="9"/>
  <c r="V76" i="9"/>
  <c r="V23" i="9"/>
  <c r="U63" i="9"/>
  <c r="V107" i="9"/>
  <c r="R80" i="9"/>
  <c r="V80" i="9" s="1"/>
  <c r="R85" i="9"/>
  <c r="U85" i="9" s="1"/>
  <c r="R113" i="9"/>
  <c r="U113" i="9" s="1"/>
  <c r="T104" i="9"/>
  <c r="R99" i="9"/>
  <c r="V99" i="9" s="1"/>
  <c r="T71" i="9"/>
  <c r="V77" i="9"/>
  <c r="T26" i="9"/>
  <c r="U109" i="9"/>
  <c r="R8" i="9"/>
  <c r="U8" i="9" s="1"/>
  <c r="R88" i="9"/>
  <c r="U88" i="9" s="1"/>
  <c r="R89" i="9"/>
  <c r="U89" i="9" s="1"/>
  <c r="T61" i="9"/>
  <c r="U102" i="9"/>
  <c r="U54" i="9"/>
  <c r="R87" i="9"/>
  <c r="V87" i="9" s="1"/>
  <c r="V29" i="9"/>
  <c r="V62" i="9"/>
  <c r="R24" i="9"/>
  <c r="T24" i="9"/>
  <c r="R95" i="9"/>
  <c r="T95" i="9"/>
  <c r="T11" i="9"/>
  <c r="R11" i="9"/>
  <c r="T59" i="9"/>
  <c r="R13" i="9"/>
  <c r="T13" i="9"/>
  <c r="T34" i="9"/>
  <c r="R34" i="9"/>
  <c r="R70" i="9"/>
  <c r="T70" i="9"/>
  <c r="T42" i="9"/>
  <c r="R42" i="9"/>
  <c r="R105" i="9"/>
  <c r="T105" i="9"/>
  <c r="R4" i="9"/>
  <c r="T4" i="9"/>
  <c r="T16" i="9"/>
  <c r="R16" i="9"/>
  <c r="T84" i="9"/>
  <c r="R84" i="9"/>
  <c r="R45" i="9"/>
  <c r="V45" i="9" s="1"/>
  <c r="T106" i="9"/>
  <c r="R106" i="9"/>
  <c r="T114" i="9"/>
  <c r="R114" i="9"/>
  <c r="R25" i="9"/>
  <c r="T25" i="9"/>
  <c r="T17" i="9"/>
  <c r="R17" i="9"/>
  <c r="U67" i="9"/>
  <c r="U79" i="9"/>
  <c r="T60" i="9"/>
  <c r="T53" i="9"/>
  <c r="R53" i="9"/>
  <c r="R36" i="9"/>
  <c r="T36" i="9"/>
  <c r="T44" i="9"/>
  <c r="R44" i="9"/>
  <c r="T64" i="9"/>
  <c r="R64" i="9"/>
  <c r="R51" i="9"/>
  <c r="T51" i="9"/>
  <c r="V22" i="9"/>
  <c r="U15" i="9"/>
  <c r="T6" i="9"/>
  <c r="T5" i="9"/>
  <c r="R5" i="9"/>
  <c r="T65" i="9"/>
  <c r="R65" i="9"/>
  <c r="T9" i="9"/>
  <c r="R9" i="9"/>
  <c r="R92" i="9"/>
  <c r="V58" i="9"/>
  <c r="U58" i="9"/>
  <c r="V83" i="9"/>
  <c r="U83" i="9"/>
  <c r="V10" i="9"/>
  <c r="U10" i="9"/>
  <c r="V60" i="9"/>
  <c r="U60" i="9"/>
  <c r="V7" i="9"/>
  <c r="U7" i="9"/>
  <c r="U18" i="9"/>
  <c r="V18" i="9"/>
  <c r="V6" i="9"/>
  <c r="U6" i="9"/>
  <c r="V91" i="9"/>
  <c r="U91" i="9"/>
  <c r="V66" i="9"/>
  <c r="U66" i="9"/>
  <c r="V81" i="9"/>
  <c r="U81" i="9"/>
  <c r="V28" i="9"/>
  <c r="U28" i="9"/>
  <c r="V49" i="9"/>
  <c r="U49" i="9"/>
  <c r="V103" i="9"/>
  <c r="U103" i="9"/>
  <c r="V38" i="9"/>
  <c r="U38" i="9"/>
  <c r="U20" i="9"/>
  <c r="V20" i="9"/>
  <c r="V12" i="9"/>
  <c r="U12" i="9"/>
  <c r="V31" i="9"/>
  <c r="U31" i="9"/>
  <c r="T2" i="9"/>
  <c r="L118" i="9"/>
  <c r="T118" i="9" s="1"/>
  <c r="V48" i="9"/>
  <c r="U48" i="9"/>
  <c r="U19" i="9"/>
  <c r="V19" i="9"/>
  <c r="V78" i="9"/>
  <c r="U78" i="9"/>
  <c r="U74" i="9"/>
  <c r="V74" i="9"/>
  <c r="U14" i="9"/>
  <c r="V14" i="9"/>
  <c r="V35" i="9"/>
  <c r="U35" i="9"/>
  <c r="V96" i="9"/>
  <c r="U96" i="9"/>
  <c r="U61" i="9"/>
  <c r="V61" i="9"/>
  <c r="V68" i="9"/>
  <c r="U68" i="9"/>
  <c r="U26" i="9"/>
  <c r="V26" i="9"/>
  <c r="U110" i="9"/>
  <c r="V110" i="9"/>
  <c r="V40" i="9"/>
  <c r="U40" i="9"/>
  <c r="V100" i="9"/>
  <c r="U100" i="9"/>
  <c r="V101" i="9"/>
  <c r="U101" i="9"/>
  <c r="U82" i="9"/>
  <c r="V82" i="9"/>
  <c r="V46" i="9"/>
  <c r="U46" i="9"/>
  <c r="V104" i="9"/>
  <c r="U104" i="9"/>
  <c r="U112" i="9"/>
  <c r="V112" i="9"/>
  <c r="V50" i="9"/>
  <c r="U50" i="9"/>
  <c r="V3" i="9"/>
  <c r="U3" i="9"/>
  <c r="U115" i="9"/>
  <c r="V115" i="9"/>
  <c r="V41" i="9"/>
  <c r="U41" i="9"/>
  <c r="V93" i="9"/>
  <c r="U93" i="9"/>
  <c r="U90" i="9"/>
  <c r="V90" i="9"/>
  <c r="V98" i="9"/>
  <c r="U98" i="9"/>
  <c r="U59" i="9"/>
  <c r="V59" i="9"/>
  <c r="U116" i="9"/>
  <c r="V116" i="9"/>
  <c r="V27" i="9"/>
  <c r="U27" i="9"/>
  <c r="V37" i="9"/>
  <c r="U37" i="9"/>
  <c r="V56" i="9"/>
  <c r="U56" i="9"/>
  <c r="U47" i="9"/>
  <c r="V47" i="9"/>
  <c r="V39" i="9"/>
  <c r="U39" i="9"/>
  <c r="V71" i="9"/>
  <c r="U71" i="9"/>
  <c r="NA123" i="1"/>
  <c r="MY123" i="1"/>
  <c r="MW123" i="1"/>
  <c r="MU123" i="1"/>
  <c r="MS123" i="1"/>
  <c r="MQ123" i="1"/>
  <c r="MO123" i="1"/>
  <c r="MM123" i="1"/>
  <c r="MK123" i="1"/>
  <c r="MI123" i="1"/>
  <c r="MG123" i="1"/>
  <c r="ME123" i="1"/>
  <c r="MC123" i="1"/>
  <c r="MA123" i="1"/>
  <c r="LY123" i="1"/>
  <c r="LW123" i="1"/>
  <c r="LU123" i="1"/>
  <c r="LS123" i="1"/>
  <c r="LQ123" i="1"/>
  <c r="LO123" i="1"/>
  <c r="LM123" i="1"/>
  <c r="LK123" i="1"/>
  <c r="LI123" i="1"/>
  <c r="LG123" i="1"/>
  <c r="LE123" i="1"/>
  <c r="LC123" i="1"/>
  <c r="LA123" i="1"/>
  <c r="KY123" i="1"/>
  <c r="KW123" i="1"/>
  <c r="KU123" i="1"/>
  <c r="KS123" i="1"/>
  <c r="KQ123" i="1"/>
  <c r="KO123" i="1"/>
  <c r="KM123" i="1"/>
  <c r="KK123" i="1"/>
  <c r="KI123" i="1"/>
  <c r="KG123" i="1"/>
  <c r="KE123" i="1"/>
  <c r="KC123" i="1"/>
  <c r="KA123" i="1"/>
  <c r="JY123" i="1"/>
  <c r="JW123" i="1"/>
  <c r="JU123" i="1"/>
  <c r="JS123" i="1"/>
  <c r="JQ123" i="1"/>
  <c r="JO123" i="1"/>
  <c r="JM123" i="1"/>
  <c r="JK123" i="1"/>
  <c r="JI123" i="1"/>
  <c r="JG123" i="1"/>
  <c r="JE123" i="1"/>
  <c r="JC123" i="1"/>
  <c r="JA123" i="1"/>
  <c r="IY123" i="1"/>
  <c r="IC123" i="1"/>
  <c r="IA123" i="1"/>
  <c r="ES123" i="1"/>
  <c r="EA123" i="1"/>
  <c r="DY123" i="1"/>
  <c r="DW123" i="1"/>
  <c r="DQ123" i="1"/>
  <c r="DO123" i="1"/>
  <c r="DM123" i="1"/>
  <c r="DK123" i="1"/>
  <c r="DI123" i="1"/>
  <c r="CS123" i="1"/>
  <c r="CQ123" i="1"/>
  <c r="CO123" i="1"/>
  <c r="CM123" i="1"/>
  <c r="CK123" i="1"/>
  <c r="CI123" i="1"/>
  <c r="CG123" i="1"/>
  <c r="CE123" i="1"/>
  <c r="CC123" i="1"/>
  <c r="CA123" i="1"/>
  <c r="BY123" i="1"/>
  <c r="BW123" i="1"/>
  <c r="BU123" i="1"/>
  <c r="BS123" i="1"/>
  <c r="BQ123" i="1"/>
  <c r="BO123" i="1"/>
  <c r="BM123" i="1"/>
  <c r="BK123" i="1"/>
  <c r="BI123" i="1"/>
  <c r="BG123" i="1"/>
  <c r="BE123" i="1"/>
  <c r="BC123" i="1"/>
  <c r="BA123" i="1"/>
  <c r="AY123" i="1"/>
  <c r="AW123" i="1"/>
  <c r="AU123" i="1"/>
  <c r="AS123" i="1"/>
  <c r="AQ123" i="1"/>
  <c r="AO123" i="1"/>
  <c r="AM123" i="1"/>
  <c r="AK123" i="1"/>
  <c r="AI123" i="1"/>
  <c r="AG123" i="1"/>
  <c r="AE123" i="1"/>
  <c r="AC123" i="1"/>
  <c r="AA123" i="1"/>
  <c r="Y123" i="1"/>
  <c r="W123" i="1"/>
  <c r="U123" i="1"/>
  <c r="S123" i="1"/>
  <c r="Q123" i="1"/>
  <c r="O123" i="1"/>
  <c r="M123" i="1"/>
  <c r="K123" i="1"/>
  <c r="I123" i="1"/>
  <c r="G123" i="1"/>
  <c r="E123" i="1"/>
  <c r="C123" i="1"/>
  <c r="NC123" i="1" s="1"/>
  <c r="IW122" i="1"/>
  <c r="IW123" i="1" s="1"/>
  <c r="IU122" i="1"/>
  <c r="IU123" i="1" s="1"/>
  <c r="IS123" i="1"/>
  <c r="IS122" i="1"/>
  <c r="IQ122" i="1"/>
  <c r="IQ123" i="1" s="1"/>
  <c r="IO122" i="1"/>
  <c r="IO123" i="1" s="1"/>
  <c r="IM122" i="1"/>
  <c r="IM123" i="1" s="1"/>
  <c r="IK122" i="1"/>
  <c r="IK123" i="1" s="1"/>
  <c r="II123" i="1"/>
  <c r="II122" i="1"/>
  <c r="IG122" i="1"/>
  <c r="IG123" i="1" s="1"/>
  <c r="IE122" i="1"/>
  <c r="IE123" i="1" s="1"/>
  <c r="HY122" i="1"/>
  <c r="HY123" i="1" s="1"/>
  <c r="HW123" i="1"/>
  <c r="HW122" i="1"/>
  <c r="HU123" i="1"/>
  <c r="HU122" i="1"/>
  <c r="HS123" i="1"/>
  <c r="HS122" i="1"/>
  <c r="HQ122" i="1"/>
  <c r="HQ123" i="1" s="1"/>
  <c r="HO122" i="1"/>
  <c r="HO123" i="1" s="1"/>
  <c r="HM123" i="1"/>
  <c r="HM122" i="1"/>
  <c r="HK123" i="1"/>
  <c r="HK122" i="1"/>
  <c r="HI122" i="1"/>
  <c r="HI123" i="1" s="1"/>
  <c r="HG122" i="1"/>
  <c r="HG123" i="1" s="1"/>
  <c r="HE123" i="1"/>
  <c r="HE122" i="1"/>
  <c r="HC122" i="1"/>
  <c r="HC123" i="1" s="1"/>
  <c r="HA122" i="1"/>
  <c r="HA123" i="1" s="1"/>
  <c r="GY122" i="1"/>
  <c r="GY123" i="1" s="1"/>
  <c r="GW122" i="1"/>
  <c r="GW123" i="1" s="1"/>
  <c r="GU122" i="1"/>
  <c r="GU123" i="1" s="1"/>
  <c r="GS122" i="1"/>
  <c r="GS123" i="1" s="1"/>
  <c r="GQ122" i="1"/>
  <c r="GQ123" i="1" s="1"/>
  <c r="GO122" i="1"/>
  <c r="GO123" i="1" s="1"/>
  <c r="GM122" i="1"/>
  <c r="GM123" i="1" s="1"/>
  <c r="GK122" i="1"/>
  <c r="GK123" i="1" s="1"/>
  <c r="GI123" i="1"/>
  <c r="GI122" i="1"/>
  <c r="GG122" i="1"/>
  <c r="GG123" i="1" s="1"/>
  <c r="GE123" i="1"/>
  <c r="GE122" i="1"/>
  <c r="GC122" i="1"/>
  <c r="GC123" i="1" s="1"/>
  <c r="GA122" i="1"/>
  <c r="GA123" i="1" s="1"/>
  <c r="FY122" i="1"/>
  <c r="FY123" i="1" s="1"/>
  <c r="FW123" i="1"/>
  <c r="FU122" i="1"/>
  <c r="FU123" i="1" s="1"/>
  <c r="FS122" i="1"/>
  <c r="FS123" i="1" s="1"/>
  <c r="FQ123" i="1"/>
  <c r="FQ122" i="1"/>
  <c r="FO122" i="1"/>
  <c r="FO123" i="1" s="1"/>
  <c r="FM122" i="1"/>
  <c r="FM123" i="1" s="1"/>
  <c r="FK122" i="1"/>
  <c r="FK123" i="1" s="1"/>
  <c r="FI122" i="1"/>
  <c r="FI123" i="1" s="1"/>
  <c r="FG122" i="1"/>
  <c r="FG123" i="1" s="1"/>
  <c r="FE122" i="1"/>
  <c r="FE123" i="1" s="1"/>
  <c r="FC122" i="1"/>
  <c r="FC123" i="1" s="1"/>
  <c r="FA122" i="1"/>
  <c r="FA123" i="1" s="1"/>
  <c r="EY122" i="1"/>
  <c r="EY123" i="1" s="1"/>
  <c r="EW123" i="1"/>
  <c r="EU122" i="1"/>
  <c r="EU123" i="1" s="1"/>
  <c r="EQ122" i="1"/>
  <c r="EQ123" i="1" s="1"/>
  <c r="EO122" i="1"/>
  <c r="EO123" i="1" s="1"/>
  <c r="EM122" i="1"/>
  <c r="EM123" i="1" s="1"/>
  <c r="EK122" i="1"/>
  <c r="EK123" i="1" s="1"/>
  <c r="EI122" i="1"/>
  <c r="EI123" i="1" s="1"/>
  <c r="EG122" i="1"/>
  <c r="EG123" i="1" s="1"/>
  <c r="EE122" i="1"/>
  <c r="EE123" i="1" s="1"/>
  <c r="EC122" i="1"/>
  <c r="EC123" i="1" s="1"/>
  <c r="DU122" i="1"/>
  <c r="DU123" i="1" s="1"/>
  <c r="DS122" i="1"/>
  <c r="DS123" i="1" s="1"/>
  <c r="DG122" i="1"/>
  <c r="DG123" i="1" s="1"/>
  <c r="DE122" i="1"/>
  <c r="DE123" i="1" s="1"/>
  <c r="DC122" i="1"/>
  <c r="DC123" i="1" s="1"/>
  <c r="DA122" i="1"/>
  <c r="DA123" i="1" s="1"/>
  <c r="CY122" i="1"/>
  <c r="CY123" i="1" s="1"/>
  <c r="CW122" i="1"/>
  <c r="CW123" i="1" s="1"/>
  <c r="CU123" i="1"/>
  <c r="CU122" i="1"/>
  <c r="NC122" i="1" s="1"/>
  <c r="V85" i="9" l="1"/>
  <c r="U73" i="9"/>
  <c r="V88" i="9"/>
  <c r="U87" i="9"/>
  <c r="U99" i="9"/>
  <c r="V8" i="9"/>
  <c r="U80" i="9"/>
  <c r="V113" i="9"/>
  <c r="V89" i="9"/>
  <c r="U42" i="9"/>
  <c r="V42" i="9"/>
  <c r="V9" i="9"/>
  <c r="U9" i="9"/>
  <c r="V36" i="9"/>
  <c r="U36" i="9"/>
  <c r="U11" i="9"/>
  <c r="V11" i="9"/>
  <c r="U84" i="9"/>
  <c r="V84" i="9"/>
  <c r="U45" i="9"/>
  <c r="U53" i="9"/>
  <c r="V53" i="9"/>
  <c r="U25" i="9"/>
  <c r="V25" i="9"/>
  <c r="U16" i="9"/>
  <c r="V16" i="9"/>
  <c r="V17" i="9"/>
  <c r="U17" i="9"/>
  <c r="U65" i="9"/>
  <c r="V65" i="9"/>
  <c r="U51" i="9"/>
  <c r="V51" i="9"/>
  <c r="V114" i="9"/>
  <c r="U114" i="9"/>
  <c r="V70" i="9"/>
  <c r="U70" i="9"/>
  <c r="V105" i="9"/>
  <c r="U105" i="9"/>
  <c r="V64" i="9"/>
  <c r="U64" i="9"/>
  <c r="U34" i="9"/>
  <c r="V34" i="9"/>
  <c r="U95" i="9"/>
  <c r="V95" i="9"/>
  <c r="U13" i="9"/>
  <c r="V13" i="9"/>
  <c r="V5" i="9"/>
  <c r="U5" i="9"/>
  <c r="V106" i="9"/>
  <c r="U106" i="9"/>
  <c r="V4" i="9"/>
  <c r="U4" i="9"/>
  <c r="V92" i="9"/>
  <c r="U92" i="9"/>
  <c r="U44" i="9"/>
  <c r="V44" i="9"/>
  <c r="U24" i="9"/>
  <c r="V24" i="9"/>
  <c r="N26" i="10" l="1"/>
  <c r="N81" i="10"/>
  <c r="N87" i="10"/>
  <c r="N30" i="10"/>
  <c r="N8" i="10"/>
  <c r="N11" i="10"/>
  <c r="N88" i="10"/>
  <c r="N117" i="10"/>
  <c r="N93" i="10"/>
  <c r="N116" i="10"/>
  <c r="N23" i="10"/>
  <c r="N5" i="10"/>
  <c r="N31" i="10"/>
  <c r="N70" i="10"/>
  <c r="N4" i="10"/>
  <c r="N25" i="10"/>
  <c r="E5" i="10" l="1"/>
  <c r="E13" i="10"/>
  <c r="E25" i="10"/>
  <c r="E33" i="10"/>
  <c r="E85" i="10"/>
  <c r="E29" i="10"/>
  <c r="E45" i="10"/>
  <c r="E53" i="10"/>
  <c r="E89" i="10"/>
  <c r="E117" i="10"/>
  <c r="E4" i="10"/>
  <c r="E8" i="10"/>
  <c r="E12" i="10"/>
  <c r="E16" i="10"/>
  <c r="E20" i="10"/>
  <c r="E24" i="10"/>
  <c r="E28" i="10"/>
  <c r="E32" i="10"/>
  <c r="E36" i="10"/>
  <c r="E40" i="10"/>
  <c r="E44" i="10"/>
  <c r="E48" i="10"/>
  <c r="E52" i="10"/>
  <c r="E56" i="10"/>
  <c r="E60" i="10"/>
  <c r="E64" i="10"/>
  <c r="E68" i="10"/>
  <c r="E72" i="10"/>
  <c r="E76" i="10"/>
  <c r="E80" i="10"/>
  <c r="E84" i="10"/>
  <c r="E88" i="10"/>
  <c r="E92" i="10"/>
  <c r="E96" i="10"/>
  <c r="E100" i="10"/>
  <c r="E104" i="10"/>
  <c r="E108" i="10"/>
  <c r="E112" i="10"/>
  <c r="E116" i="10"/>
  <c r="N118" i="10"/>
  <c r="E17" i="10"/>
  <c r="E49" i="10"/>
  <c r="E65" i="10"/>
  <c r="E93" i="10"/>
  <c r="E101" i="10"/>
  <c r="E3" i="10"/>
  <c r="E7" i="10"/>
  <c r="E11" i="10"/>
  <c r="E15" i="10"/>
  <c r="E19" i="10"/>
  <c r="E23" i="10"/>
  <c r="E27" i="10"/>
  <c r="E31" i="10"/>
  <c r="E35" i="10"/>
  <c r="E39" i="10"/>
  <c r="E43" i="10"/>
  <c r="E47" i="10"/>
  <c r="E51" i="10"/>
  <c r="E55" i="10"/>
  <c r="E59" i="10"/>
  <c r="E63" i="10"/>
  <c r="E67" i="10"/>
  <c r="E75" i="10"/>
  <c r="E79" i="10"/>
  <c r="E83" i="10"/>
  <c r="E87" i="10"/>
  <c r="E91" i="10"/>
  <c r="E95" i="10"/>
  <c r="E99" i="10"/>
  <c r="E103" i="10"/>
  <c r="E107" i="10"/>
  <c r="E111" i="10"/>
  <c r="E115" i="10"/>
  <c r="E9" i="10"/>
  <c r="E21" i="10"/>
  <c r="E41" i="10"/>
  <c r="E57" i="10"/>
  <c r="E69" i="10"/>
  <c r="E73" i="10"/>
  <c r="E81" i="10"/>
  <c r="E97" i="10"/>
  <c r="E113" i="10"/>
  <c r="E37" i="10"/>
  <c r="E61" i="10"/>
  <c r="E77" i="10"/>
  <c r="E105" i="10"/>
  <c r="E109" i="10"/>
  <c r="E2" i="10"/>
  <c r="E6" i="10"/>
  <c r="E10" i="10"/>
  <c r="E14" i="10"/>
  <c r="E18" i="10"/>
  <c r="E22" i="10"/>
  <c r="E26" i="10"/>
  <c r="E30" i="10"/>
  <c r="E34" i="10"/>
  <c r="E38" i="10"/>
  <c r="E42" i="10"/>
  <c r="E46" i="10"/>
  <c r="E50" i="10"/>
  <c r="E54" i="10"/>
  <c r="E58" i="10"/>
  <c r="E62" i="10"/>
  <c r="E66" i="10"/>
  <c r="E70" i="10"/>
  <c r="E74" i="10"/>
  <c r="E78" i="10"/>
  <c r="E82" i="10"/>
  <c r="E86" i="10"/>
  <c r="E90" i="10"/>
  <c r="E94" i="10"/>
  <c r="E98" i="10"/>
  <c r="E102" i="10"/>
  <c r="E106" i="10"/>
  <c r="E110" i="10"/>
  <c r="E114" i="10"/>
  <c r="E118" i="10" l="1"/>
  <c r="M8" i="10" l="1"/>
  <c r="L27" i="10"/>
  <c r="K38" i="10"/>
  <c r="K46" i="10"/>
  <c r="M64" i="10"/>
  <c r="K78" i="10"/>
  <c r="L83" i="10"/>
  <c r="K94" i="10"/>
  <c r="M104" i="10"/>
  <c r="L115" i="10"/>
  <c r="L6" i="10"/>
  <c r="L14" i="10"/>
  <c r="M19" i="10"/>
  <c r="M27" i="10"/>
  <c r="M35" i="10"/>
  <c r="M43" i="10"/>
  <c r="M51" i="10"/>
  <c r="M59" i="10"/>
  <c r="M67" i="10"/>
  <c r="K73" i="10"/>
  <c r="L78" i="10"/>
  <c r="L86" i="10"/>
  <c r="K97" i="10"/>
  <c r="K105" i="10"/>
  <c r="M115" i="10"/>
  <c r="K4" i="10"/>
  <c r="M6" i="10"/>
  <c r="L9" i="10"/>
  <c r="K12" i="10"/>
  <c r="M14" i="10"/>
  <c r="L17" i="10"/>
  <c r="K20" i="10"/>
  <c r="M22" i="10"/>
  <c r="L25" i="10"/>
  <c r="K28" i="10"/>
  <c r="M30" i="10"/>
  <c r="L33" i="10"/>
  <c r="K36" i="10"/>
  <c r="M38" i="10"/>
  <c r="L41" i="10"/>
  <c r="K44" i="10"/>
  <c r="M46" i="10"/>
  <c r="L49" i="10"/>
  <c r="K52" i="10"/>
  <c r="M54" i="10"/>
  <c r="L57" i="10"/>
  <c r="K60" i="10"/>
  <c r="M62" i="10"/>
  <c r="L65" i="10"/>
  <c r="K68" i="10"/>
  <c r="M70" i="10"/>
  <c r="L73" i="10"/>
  <c r="K76" i="10"/>
  <c r="M78" i="10"/>
  <c r="L81" i="10"/>
  <c r="K84" i="10"/>
  <c r="M86" i="10"/>
  <c r="L89" i="10"/>
  <c r="K92" i="10"/>
  <c r="M94" i="10"/>
  <c r="L97" i="10"/>
  <c r="K100" i="10"/>
  <c r="M102" i="10"/>
  <c r="L105" i="10"/>
  <c r="K108" i="10"/>
  <c r="M110" i="10"/>
  <c r="L113" i="10"/>
  <c r="K116" i="10"/>
  <c r="L3" i="10"/>
  <c r="M16" i="10"/>
  <c r="K30" i="10"/>
  <c r="L43" i="10"/>
  <c r="M56" i="10"/>
  <c r="L75" i="10"/>
  <c r="K86" i="10"/>
  <c r="L91" i="10"/>
  <c r="L99" i="10"/>
  <c r="M112" i="10"/>
  <c r="M3" i="10"/>
  <c r="M11" i="10"/>
  <c r="K17" i="10"/>
  <c r="K25" i="10"/>
  <c r="K33" i="10"/>
  <c r="K41" i="10"/>
  <c r="K49" i="10"/>
  <c r="L54" i="10"/>
  <c r="L62" i="10"/>
  <c r="L70" i="10"/>
  <c r="M75" i="10"/>
  <c r="M83" i="10"/>
  <c r="M91" i="10"/>
  <c r="L94" i="10"/>
  <c r="L102" i="10"/>
  <c r="K113" i="10"/>
  <c r="L4" i="10"/>
  <c r="K7" i="10"/>
  <c r="M9" i="10"/>
  <c r="L12" i="10"/>
  <c r="K15" i="10"/>
  <c r="M17" i="10"/>
  <c r="L20" i="10"/>
  <c r="K23" i="10"/>
  <c r="M25" i="10"/>
  <c r="L28" i="10"/>
  <c r="K31" i="10"/>
  <c r="M33" i="10"/>
  <c r="L36" i="10"/>
  <c r="K39" i="10"/>
  <c r="M41" i="10"/>
  <c r="L44" i="10"/>
  <c r="K47" i="10"/>
  <c r="M49" i="10"/>
  <c r="L52" i="10"/>
  <c r="K55" i="10"/>
  <c r="M57" i="10"/>
  <c r="L60" i="10"/>
  <c r="K63" i="10"/>
  <c r="M65" i="10"/>
  <c r="L68" i="10"/>
  <c r="K71" i="10"/>
  <c r="M73" i="10"/>
  <c r="L76" i="10"/>
  <c r="K79" i="10"/>
  <c r="M81" i="10"/>
  <c r="L84" i="10"/>
  <c r="K87" i="10"/>
  <c r="M89" i="10"/>
  <c r="L92" i="10"/>
  <c r="K95" i="10"/>
  <c r="M97" i="10"/>
  <c r="L100" i="10"/>
  <c r="K103" i="10"/>
  <c r="M105" i="10"/>
  <c r="L108" i="10"/>
  <c r="K111" i="10"/>
  <c r="M113" i="10"/>
  <c r="L116" i="10"/>
  <c r="K22" i="10"/>
  <c r="M40" i="10"/>
  <c r="K54" i="10"/>
  <c r="L67" i="10"/>
  <c r="M80" i="10"/>
  <c r="M88" i="10"/>
  <c r="M96" i="10"/>
  <c r="K110" i="10"/>
  <c r="K9" i="10"/>
  <c r="L22" i="10"/>
  <c r="L30" i="10"/>
  <c r="L38" i="10"/>
  <c r="L46" i="10"/>
  <c r="K57" i="10"/>
  <c r="K65" i="10"/>
  <c r="K81" i="10"/>
  <c r="K89" i="10"/>
  <c r="M99" i="10"/>
  <c r="M107" i="10"/>
  <c r="L110" i="10"/>
  <c r="K2" i="10"/>
  <c r="M4" i="10"/>
  <c r="L7" i="10"/>
  <c r="K10" i="10"/>
  <c r="M12" i="10"/>
  <c r="L15" i="10"/>
  <c r="K18" i="10"/>
  <c r="M20" i="10"/>
  <c r="L23" i="10"/>
  <c r="K26" i="10"/>
  <c r="M28" i="10"/>
  <c r="L31" i="10"/>
  <c r="K34" i="10"/>
  <c r="M36" i="10"/>
  <c r="L39" i="10"/>
  <c r="K42" i="10"/>
  <c r="M44" i="10"/>
  <c r="L47" i="10"/>
  <c r="K50" i="10"/>
  <c r="M52" i="10"/>
  <c r="L55" i="10"/>
  <c r="K58" i="10"/>
  <c r="M60" i="10"/>
  <c r="L63" i="10"/>
  <c r="K66" i="10"/>
  <c r="M68" i="10"/>
  <c r="L71" i="10"/>
  <c r="K74" i="10"/>
  <c r="M76" i="10"/>
  <c r="L79" i="10"/>
  <c r="K82" i="10"/>
  <c r="M84" i="10"/>
  <c r="L87" i="10"/>
  <c r="K90" i="10"/>
  <c r="M92" i="10"/>
  <c r="L95" i="10"/>
  <c r="K98" i="10"/>
  <c r="M100" i="10"/>
  <c r="L103" i="10"/>
  <c r="K106" i="10"/>
  <c r="M108" i="10"/>
  <c r="L111" i="10"/>
  <c r="K114" i="10"/>
  <c r="M116" i="10"/>
  <c r="K117" i="10"/>
  <c r="K6" i="10"/>
  <c r="K14" i="10"/>
  <c r="M24" i="10"/>
  <c r="M32" i="10"/>
  <c r="M48" i="10"/>
  <c r="K62" i="10"/>
  <c r="M72" i="10"/>
  <c r="L107" i="10"/>
  <c r="K5" i="10"/>
  <c r="L10" i="10"/>
  <c r="M15" i="10"/>
  <c r="K21" i="10"/>
  <c r="L26" i="10"/>
  <c r="M31" i="10"/>
  <c r="K37" i="10"/>
  <c r="K45" i="10"/>
  <c r="L50" i="10"/>
  <c r="M55" i="10"/>
  <c r="K61" i="10"/>
  <c r="L66" i="10"/>
  <c r="M71" i="10"/>
  <c r="K77" i="10"/>
  <c r="L82" i="10"/>
  <c r="K85" i="10"/>
  <c r="L90" i="10"/>
  <c r="M95" i="10"/>
  <c r="K101" i="10"/>
  <c r="L106" i="10"/>
  <c r="L114" i="10"/>
  <c r="M2" i="10"/>
  <c r="L5" i="10"/>
  <c r="K8" i="10"/>
  <c r="M10" i="10"/>
  <c r="L13" i="10"/>
  <c r="K16" i="10"/>
  <c r="M18" i="10"/>
  <c r="L21" i="10"/>
  <c r="K24" i="10"/>
  <c r="M26" i="10"/>
  <c r="L29" i="10"/>
  <c r="K32" i="10"/>
  <c r="M34" i="10"/>
  <c r="L37" i="10"/>
  <c r="K40" i="10"/>
  <c r="M42" i="10"/>
  <c r="L45" i="10"/>
  <c r="K48" i="10"/>
  <c r="M50" i="10"/>
  <c r="L53" i="10"/>
  <c r="K56" i="10"/>
  <c r="M58" i="10"/>
  <c r="L61" i="10"/>
  <c r="K64" i="10"/>
  <c r="M66" i="10"/>
  <c r="L69" i="10"/>
  <c r="K72" i="10"/>
  <c r="M74" i="10"/>
  <c r="L77" i="10"/>
  <c r="K80" i="10"/>
  <c r="M82" i="10"/>
  <c r="L85" i="10"/>
  <c r="K88" i="10"/>
  <c r="M90" i="10"/>
  <c r="L93" i="10"/>
  <c r="K96" i="10"/>
  <c r="M98" i="10"/>
  <c r="L101" i="10"/>
  <c r="K104" i="10"/>
  <c r="M106" i="10"/>
  <c r="L109" i="10"/>
  <c r="K112" i="10"/>
  <c r="M114" i="10"/>
  <c r="L117" i="10"/>
  <c r="L11" i="10"/>
  <c r="L19" i="10"/>
  <c r="L35" i="10"/>
  <c r="L51" i="10"/>
  <c r="L59" i="10"/>
  <c r="K70" i="10"/>
  <c r="K102" i="10"/>
  <c r="L2" i="10"/>
  <c r="M7" i="10"/>
  <c r="K13" i="10"/>
  <c r="L18" i="10"/>
  <c r="M23" i="10"/>
  <c r="K29" i="10"/>
  <c r="L34" i="10"/>
  <c r="M39" i="10"/>
  <c r="L42" i="10"/>
  <c r="M47" i="10"/>
  <c r="K53" i="10"/>
  <c r="L58" i="10"/>
  <c r="M63" i="10"/>
  <c r="K69" i="10"/>
  <c r="L74" i="10"/>
  <c r="M79" i="10"/>
  <c r="M87" i="10"/>
  <c r="K93" i="10"/>
  <c r="L98" i="10"/>
  <c r="M103" i="10"/>
  <c r="K109" i="10"/>
  <c r="M111" i="10"/>
  <c r="K3" i="10"/>
  <c r="M5" i="10"/>
  <c r="L8" i="10"/>
  <c r="K11" i="10"/>
  <c r="M13" i="10"/>
  <c r="L16" i="10"/>
  <c r="K19" i="10"/>
  <c r="M21" i="10"/>
  <c r="L24" i="10"/>
  <c r="K27" i="10"/>
  <c r="M29" i="10"/>
  <c r="L32" i="10"/>
  <c r="K35" i="10"/>
  <c r="M37" i="10"/>
  <c r="L40" i="10"/>
  <c r="K43" i="10"/>
  <c r="M45" i="10"/>
  <c r="L48" i="10"/>
  <c r="K51" i="10"/>
  <c r="M53" i="10"/>
  <c r="L56" i="10"/>
  <c r="K59" i="10"/>
  <c r="M61" i="10"/>
  <c r="L64" i="10"/>
  <c r="K67" i="10"/>
  <c r="M69" i="10"/>
  <c r="L72" i="10"/>
  <c r="K75" i="10"/>
  <c r="M77" i="10"/>
  <c r="L80" i="10"/>
  <c r="K83" i="10"/>
  <c r="M85" i="10"/>
  <c r="L88" i="10"/>
  <c r="K91" i="10"/>
  <c r="M93" i="10"/>
  <c r="L96" i="10"/>
  <c r="K99" i="10"/>
  <c r="M101" i="10"/>
  <c r="L104" i="10"/>
  <c r="K107" i="10"/>
  <c r="M109" i="10"/>
  <c r="L112" i="10"/>
  <c r="K115" i="10"/>
  <c r="M117" i="10"/>
  <c r="F7" i="10" l="1"/>
  <c r="I16" i="10"/>
  <c r="H29" i="10"/>
  <c r="F39" i="10"/>
  <c r="I48" i="10"/>
  <c r="I56" i="10"/>
  <c r="J67" i="10"/>
  <c r="J75" i="10"/>
  <c r="J83" i="10"/>
  <c r="H93" i="10"/>
  <c r="F103" i="10"/>
  <c r="I112" i="10"/>
  <c r="G7" i="10"/>
  <c r="G15" i="10"/>
  <c r="G23" i="10"/>
  <c r="J32" i="10"/>
  <c r="F44" i="10"/>
  <c r="F52" i="10"/>
  <c r="I61" i="10"/>
  <c r="J72" i="10"/>
  <c r="F84" i="10"/>
  <c r="G95" i="10"/>
  <c r="G103" i="10"/>
  <c r="J112" i="10"/>
  <c r="I2" i="10"/>
  <c r="G4" i="10"/>
  <c r="J5" i="10"/>
  <c r="H7" i="10"/>
  <c r="F9" i="10"/>
  <c r="I10" i="10"/>
  <c r="G12" i="10"/>
  <c r="J13" i="10"/>
  <c r="H15" i="10"/>
  <c r="F17" i="10"/>
  <c r="I18" i="10"/>
  <c r="G20" i="10"/>
  <c r="J21" i="10"/>
  <c r="H23" i="10"/>
  <c r="F25" i="10"/>
  <c r="I26" i="10"/>
  <c r="G28" i="10"/>
  <c r="J29" i="10"/>
  <c r="H31" i="10"/>
  <c r="F33" i="10"/>
  <c r="I34" i="10"/>
  <c r="G36" i="10"/>
  <c r="J37" i="10"/>
  <c r="H39" i="10"/>
  <c r="F41" i="10"/>
  <c r="I42" i="10"/>
  <c r="G44" i="10"/>
  <c r="J45" i="10"/>
  <c r="H47" i="10"/>
  <c r="F49" i="10"/>
  <c r="I50" i="10"/>
  <c r="G52" i="10"/>
  <c r="J53" i="10"/>
  <c r="H55" i="10"/>
  <c r="F57" i="10"/>
  <c r="I58" i="10"/>
  <c r="G60" i="10"/>
  <c r="J61" i="10"/>
  <c r="H63" i="10"/>
  <c r="F65" i="10"/>
  <c r="I66" i="10"/>
  <c r="G68" i="10"/>
  <c r="J69" i="10"/>
  <c r="H71" i="10"/>
  <c r="F73" i="10"/>
  <c r="I74" i="10"/>
  <c r="G76" i="10"/>
  <c r="J77" i="10"/>
  <c r="H79" i="10"/>
  <c r="F81" i="10"/>
  <c r="I82" i="10"/>
  <c r="G84" i="10"/>
  <c r="J85" i="10"/>
  <c r="H87" i="10"/>
  <c r="F89" i="10"/>
  <c r="I90" i="10"/>
  <c r="G92" i="10"/>
  <c r="J93" i="10"/>
  <c r="H95" i="10"/>
  <c r="F97" i="10"/>
  <c r="I98" i="10"/>
  <c r="G100" i="10"/>
  <c r="J101" i="10"/>
  <c r="H103" i="10"/>
  <c r="F105" i="10"/>
  <c r="I106" i="10"/>
  <c r="G108" i="10"/>
  <c r="J109" i="10"/>
  <c r="H111" i="10"/>
  <c r="F113" i="10"/>
  <c r="I114" i="10"/>
  <c r="G116" i="10"/>
  <c r="J117" i="10"/>
  <c r="L118" i="10"/>
  <c r="I5" i="10"/>
  <c r="I13" i="10"/>
  <c r="J24" i="10"/>
  <c r="H34" i="10"/>
  <c r="I45" i="10"/>
  <c r="I53" i="10"/>
  <c r="G63" i="10"/>
  <c r="F76" i="10"/>
  <c r="I85" i="10"/>
  <c r="J96" i="10"/>
  <c r="H106" i="10"/>
  <c r="F116" i="10"/>
  <c r="M118" i="10"/>
  <c r="J2" i="10"/>
  <c r="H4" i="10"/>
  <c r="F6" i="10"/>
  <c r="I7" i="10"/>
  <c r="G9" i="10"/>
  <c r="J10" i="10"/>
  <c r="H12" i="10"/>
  <c r="F14" i="10"/>
  <c r="I15" i="10"/>
  <c r="G17" i="10"/>
  <c r="J18" i="10"/>
  <c r="H20" i="10"/>
  <c r="F22" i="10"/>
  <c r="I23" i="10"/>
  <c r="G25" i="10"/>
  <c r="J26" i="10"/>
  <c r="H28" i="10"/>
  <c r="F30" i="10"/>
  <c r="I31" i="10"/>
  <c r="G33" i="10"/>
  <c r="J34" i="10"/>
  <c r="H36" i="10"/>
  <c r="F38" i="10"/>
  <c r="I39" i="10"/>
  <c r="G41" i="10"/>
  <c r="J42" i="10"/>
  <c r="H44" i="10"/>
  <c r="F46" i="10"/>
  <c r="I47" i="10"/>
  <c r="G49" i="10"/>
  <c r="J50" i="10"/>
  <c r="H52" i="10"/>
  <c r="F54" i="10"/>
  <c r="I55" i="10"/>
  <c r="G57" i="10"/>
  <c r="J58" i="10"/>
  <c r="H60" i="10"/>
  <c r="F62" i="10"/>
  <c r="I63" i="10"/>
  <c r="G65" i="10"/>
  <c r="J66" i="10"/>
  <c r="H68" i="10"/>
  <c r="F70" i="10"/>
  <c r="I71" i="10"/>
  <c r="G73" i="10"/>
  <c r="J74" i="10"/>
  <c r="H76" i="10"/>
  <c r="F78" i="10"/>
  <c r="I79" i="10"/>
  <c r="G81" i="10"/>
  <c r="J82" i="10"/>
  <c r="H84" i="10"/>
  <c r="F86" i="10"/>
  <c r="I87" i="10"/>
  <c r="G89" i="10"/>
  <c r="J90" i="10"/>
  <c r="H92" i="10"/>
  <c r="F94" i="10"/>
  <c r="I95" i="10"/>
  <c r="G97" i="10"/>
  <c r="J98" i="10"/>
  <c r="H100" i="10"/>
  <c r="F102" i="10"/>
  <c r="I103" i="10"/>
  <c r="G105" i="10"/>
  <c r="J106" i="10"/>
  <c r="H108" i="10"/>
  <c r="F110" i="10"/>
  <c r="I111" i="10"/>
  <c r="G113" i="10"/>
  <c r="J114" i="10"/>
  <c r="H116" i="10"/>
  <c r="I8" i="10"/>
  <c r="H21" i="10"/>
  <c r="G26" i="10"/>
  <c r="G34" i="10"/>
  <c r="G42" i="10"/>
  <c r="F55" i="10"/>
  <c r="F63" i="10"/>
  <c r="H69" i="10"/>
  <c r="H77" i="10"/>
  <c r="G90" i="10"/>
  <c r="G98" i="10"/>
  <c r="H109" i="10"/>
  <c r="H117" i="10"/>
  <c r="F4" i="10"/>
  <c r="J16" i="10"/>
  <c r="I29" i="10"/>
  <c r="H42" i="10"/>
  <c r="G55" i="10"/>
  <c r="F68" i="10"/>
  <c r="I77" i="10"/>
  <c r="H90" i="10"/>
  <c r="J104" i="10"/>
  <c r="H114" i="10"/>
  <c r="I4" i="10"/>
  <c r="I12" i="10"/>
  <c r="G22" i="10"/>
  <c r="F27" i="10"/>
  <c r="F35" i="10"/>
  <c r="I44" i="10"/>
  <c r="I52" i="10"/>
  <c r="F59" i="10"/>
  <c r="J63" i="10"/>
  <c r="J71" i="10"/>
  <c r="I76" i="10"/>
  <c r="J79" i="10"/>
  <c r="H81" i="10"/>
  <c r="I84" i="10"/>
  <c r="G86" i="10"/>
  <c r="H89" i="10"/>
  <c r="I92" i="10"/>
  <c r="G94" i="10"/>
  <c r="J95" i="10"/>
  <c r="H97" i="10"/>
  <c r="F99" i="10"/>
  <c r="I100" i="10"/>
  <c r="G102" i="10"/>
  <c r="J103" i="10"/>
  <c r="H105" i="10"/>
  <c r="F107" i="10"/>
  <c r="I108" i="10"/>
  <c r="G110" i="10"/>
  <c r="J111" i="10"/>
  <c r="H113" i="10"/>
  <c r="F115" i="10"/>
  <c r="I116" i="10"/>
  <c r="G2" i="10"/>
  <c r="J11" i="10"/>
  <c r="J19" i="10"/>
  <c r="J27" i="10"/>
  <c r="H37" i="10"/>
  <c r="H45" i="10"/>
  <c r="J51" i="10"/>
  <c r="H61" i="10"/>
  <c r="I72" i="10"/>
  <c r="I80" i="10"/>
  <c r="I88" i="10"/>
  <c r="I96" i="10"/>
  <c r="I104" i="10"/>
  <c r="J115" i="10"/>
  <c r="J8" i="10"/>
  <c r="F20" i="10"/>
  <c r="G31" i="10"/>
  <c r="G47" i="10"/>
  <c r="F60" i="10"/>
  <c r="I69" i="10"/>
  <c r="G79" i="10"/>
  <c r="G87" i="10"/>
  <c r="H98" i="10"/>
  <c r="G111" i="10"/>
  <c r="G6" i="10"/>
  <c r="F11" i="10"/>
  <c r="F19" i="10"/>
  <c r="I28" i="10"/>
  <c r="H33" i="10"/>
  <c r="J39" i="10"/>
  <c r="G46" i="10"/>
  <c r="F51" i="10"/>
  <c r="H57" i="10"/>
  <c r="H65" i="10"/>
  <c r="G70" i="10"/>
  <c r="F75" i="10"/>
  <c r="J87" i="10"/>
  <c r="I9" i="10"/>
  <c r="F16" i="10"/>
  <c r="H22" i="10"/>
  <c r="I25" i="10"/>
  <c r="G27" i="10"/>
  <c r="J28" i="10"/>
  <c r="I33" i="10"/>
  <c r="G35" i="10"/>
  <c r="J36" i="10"/>
  <c r="H38" i="10"/>
  <c r="F40" i="10"/>
  <c r="I41" i="10"/>
  <c r="G43" i="10"/>
  <c r="J44" i="10"/>
  <c r="H46" i="10"/>
  <c r="F48" i="10"/>
  <c r="I49" i="10"/>
  <c r="G51" i="10"/>
  <c r="J52" i="10"/>
  <c r="H54" i="10"/>
  <c r="F56" i="10"/>
  <c r="I57" i="10"/>
  <c r="G59" i="10"/>
  <c r="J60" i="10"/>
  <c r="H62" i="10"/>
  <c r="F64" i="10"/>
  <c r="I65" i="10"/>
  <c r="G67" i="10"/>
  <c r="J68" i="10"/>
  <c r="H70" i="10"/>
  <c r="F72" i="10"/>
  <c r="I73" i="10"/>
  <c r="G75" i="10"/>
  <c r="J76" i="10"/>
  <c r="H78" i="10"/>
  <c r="F80" i="10"/>
  <c r="I81" i="10"/>
  <c r="G83" i="10"/>
  <c r="J84" i="10"/>
  <c r="H86" i="10"/>
  <c r="F88" i="10"/>
  <c r="I89" i="10"/>
  <c r="G91" i="10"/>
  <c r="J92" i="10"/>
  <c r="H94" i="10"/>
  <c r="F96" i="10"/>
  <c r="I97" i="10"/>
  <c r="G99" i="10"/>
  <c r="J100" i="10"/>
  <c r="H102" i="10"/>
  <c r="F104" i="10"/>
  <c r="I105" i="10"/>
  <c r="G107" i="10"/>
  <c r="J108" i="10"/>
  <c r="H110" i="10"/>
  <c r="F112" i="10"/>
  <c r="I113" i="10"/>
  <c r="G115" i="10"/>
  <c r="J116" i="10"/>
  <c r="K118" i="10"/>
  <c r="H5" i="10"/>
  <c r="H13" i="10"/>
  <c r="G18" i="10"/>
  <c r="F23" i="10"/>
  <c r="I32" i="10"/>
  <c r="I40" i="10"/>
  <c r="F47" i="10"/>
  <c r="H53" i="10"/>
  <c r="J59" i="10"/>
  <c r="I64" i="10"/>
  <c r="F71" i="10"/>
  <c r="F79" i="10"/>
  <c r="H85" i="10"/>
  <c r="J91" i="10"/>
  <c r="J99" i="10"/>
  <c r="G106" i="10"/>
  <c r="F111" i="10"/>
  <c r="H2" i="10"/>
  <c r="H10" i="10"/>
  <c r="H18" i="10"/>
  <c r="F28" i="10"/>
  <c r="I37" i="10"/>
  <c r="J40" i="10"/>
  <c r="H50" i="10"/>
  <c r="J56" i="10"/>
  <c r="H66" i="10"/>
  <c r="G71" i="10"/>
  <c r="H82" i="10"/>
  <c r="F92" i="10"/>
  <c r="F100" i="10"/>
  <c r="I109" i="10"/>
  <c r="F3" i="10"/>
  <c r="H9" i="10"/>
  <c r="J15" i="10"/>
  <c r="I20" i="10"/>
  <c r="H25" i="10"/>
  <c r="J31" i="10"/>
  <c r="G38" i="10"/>
  <c r="F43" i="10"/>
  <c r="H49" i="10"/>
  <c r="J55" i="10"/>
  <c r="G62" i="10"/>
  <c r="I68" i="10"/>
  <c r="F83" i="10"/>
  <c r="J4" i="10"/>
  <c r="F8" i="10"/>
  <c r="J12" i="10"/>
  <c r="I17" i="10"/>
  <c r="J20" i="10"/>
  <c r="F32" i="10"/>
  <c r="H3" i="10"/>
  <c r="F5" i="10"/>
  <c r="I6" i="10"/>
  <c r="G8" i="10"/>
  <c r="J9" i="10"/>
  <c r="H11" i="10"/>
  <c r="F13" i="10"/>
  <c r="I14" i="10"/>
  <c r="G16" i="10"/>
  <c r="J17" i="10"/>
  <c r="H19" i="10"/>
  <c r="F21" i="10"/>
  <c r="I22" i="10"/>
  <c r="G24" i="10"/>
  <c r="J25" i="10"/>
  <c r="H27" i="10"/>
  <c r="F29" i="10"/>
  <c r="I30" i="10"/>
  <c r="G32" i="10"/>
  <c r="J33" i="10"/>
  <c r="H35" i="10"/>
  <c r="F37" i="10"/>
  <c r="I38" i="10"/>
  <c r="G40" i="10"/>
  <c r="J41" i="10"/>
  <c r="H43" i="10"/>
  <c r="F45" i="10"/>
  <c r="I46" i="10"/>
  <c r="G48" i="10"/>
  <c r="J49" i="10"/>
  <c r="H51" i="10"/>
  <c r="F53" i="10"/>
  <c r="I54" i="10"/>
  <c r="G56" i="10"/>
  <c r="J57" i="10"/>
  <c r="H59" i="10"/>
  <c r="F61" i="10"/>
  <c r="I62" i="10"/>
  <c r="G64" i="10"/>
  <c r="J65" i="10"/>
  <c r="H67" i="10"/>
  <c r="F69" i="10"/>
  <c r="I70" i="10"/>
  <c r="G72" i="10"/>
  <c r="J73" i="10"/>
  <c r="H75" i="10"/>
  <c r="F77" i="10"/>
  <c r="I78" i="10"/>
  <c r="G80" i="10"/>
  <c r="J81" i="10"/>
  <c r="H83" i="10"/>
  <c r="F85" i="10"/>
  <c r="I86" i="10"/>
  <c r="G88" i="10"/>
  <c r="J89" i="10"/>
  <c r="H91" i="10"/>
  <c r="F93" i="10"/>
  <c r="I94" i="10"/>
  <c r="G96" i="10"/>
  <c r="J97" i="10"/>
  <c r="H99" i="10"/>
  <c r="F101" i="10"/>
  <c r="I102" i="10"/>
  <c r="G104" i="10"/>
  <c r="J105" i="10"/>
  <c r="H107" i="10"/>
  <c r="F109" i="10"/>
  <c r="I110" i="10"/>
  <c r="G112" i="10"/>
  <c r="J113" i="10"/>
  <c r="H115" i="10"/>
  <c r="F117" i="10"/>
  <c r="J3" i="10"/>
  <c r="G10" i="10"/>
  <c r="F15" i="10"/>
  <c r="I24" i="10"/>
  <c r="F31" i="10"/>
  <c r="J35" i="10"/>
  <c r="J43" i="10"/>
  <c r="G50" i="10"/>
  <c r="G58" i="10"/>
  <c r="G66" i="10"/>
  <c r="G74" i="10"/>
  <c r="G82" i="10"/>
  <c r="F87" i="10"/>
  <c r="F95" i="10"/>
  <c r="H101" i="10"/>
  <c r="J107" i="10"/>
  <c r="G114" i="10"/>
  <c r="F12" i="10"/>
  <c r="I21" i="10"/>
  <c r="H26" i="10"/>
  <c r="F36" i="10"/>
  <c r="G39" i="10"/>
  <c r="J48" i="10"/>
  <c r="H58" i="10"/>
  <c r="J64" i="10"/>
  <c r="H74" i="10"/>
  <c r="J80" i="10"/>
  <c r="J88" i="10"/>
  <c r="I93" i="10"/>
  <c r="I101" i="10"/>
  <c r="F108" i="10"/>
  <c r="U108" i="10" s="1"/>
  <c r="O108" i="9" s="1"/>
  <c r="I117" i="10"/>
  <c r="J7" i="10"/>
  <c r="G14" i="10"/>
  <c r="H17" i="10"/>
  <c r="J23" i="10"/>
  <c r="G30" i="10"/>
  <c r="I36" i="10"/>
  <c r="H41" i="10"/>
  <c r="J47" i="10"/>
  <c r="G54" i="10"/>
  <c r="I60" i="10"/>
  <c r="F67" i="10"/>
  <c r="H73" i="10"/>
  <c r="G78" i="10"/>
  <c r="F91" i="10"/>
  <c r="G3" i="10"/>
  <c r="H6" i="10"/>
  <c r="G11" i="10"/>
  <c r="H14" i="10"/>
  <c r="G19" i="10"/>
  <c r="F24" i="10"/>
  <c r="H30" i="10"/>
  <c r="F2" i="10"/>
  <c r="I3" i="10"/>
  <c r="G5" i="10"/>
  <c r="J6" i="10"/>
  <c r="H8" i="10"/>
  <c r="F10" i="10"/>
  <c r="I11" i="10"/>
  <c r="G13" i="10"/>
  <c r="J14" i="10"/>
  <c r="H16" i="10"/>
  <c r="F18" i="10"/>
  <c r="U18" i="10" s="1"/>
  <c r="O18" i="9" s="1"/>
  <c r="I19" i="10"/>
  <c r="G21" i="10"/>
  <c r="J22" i="10"/>
  <c r="H24" i="10"/>
  <c r="F26" i="10"/>
  <c r="I27" i="10"/>
  <c r="G29" i="10"/>
  <c r="J30" i="10"/>
  <c r="H32" i="10"/>
  <c r="F34" i="10"/>
  <c r="I35" i="10"/>
  <c r="G37" i="10"/>
  <c r="J38" i="10"/>
  <c r="H40" i="10"/>
  <c r="F42" i="10"/>
  <c r="U42" i="10" s="1"/>
  <c r="O42" i="9" s="1"/>
  <c r="I43" i="10"/>
  <c r="G45" i="10"/>
  <c r="J46" i="10"/>
  <c r="H48" i="10"/>
  <c r="F50" i="10"/>
  <c r="I51" i="10"/>
  <c r="G53" i="10"/>
  <c r="J54" i="10"/>
  <c r="H56" i="10"/>
  <c r="F58" i="10"/>
  <c r="I59" i="10"/>
  <c r="G61" i="10"/>
  <c r="J62" i="10"/>
  <c r="H64" i="10"/>
  <c r="F66" i="10"/>
  <c r="I67" i="10"/>
  <c r="G69" i="10"/>
  <c r="J70" i="10"/>
  <c r="H72" i="10"/>
  <c r="F74" i="10"/>
  <c r="I75" i="10"/>
  <c r="G77" i="10"/>
  <c r="J78" i="10"/>
  <c r="H80" i="10"/>
  <c r="F82" i="10"/>
  <c r="U82" i="10" s="1"/>
  <c r="O82" i="9" s="1"/>
  <c r="I83" i="10"/>
  <c r="G85" i="10"/>
  <c r="J86" i="10"/>
  <c r="H88" i="10"/>
  <c r="F90" i="10"/>
  <c r="I91" i="10"/>
  <c r="G93" i="10"/>
  <c r="J94" i="10"/>
  <c r="H96" i="10"/>
  <c r="F98" i="10"/>
  <c r="U98" i="10" s="1"/>
  <c r="O98" i="9" s="1"/>
  <c r="I99" i="10"/>
  <c r="G101" i="10"/>
  <c r="J102" i="10"/>
  <c r="H104" i="10"/>
  <c r="F106" i="10"/>
  <c r="I107" i="10"/>
  <c r="G109" i="10"/>
  <c r="J110" i="10"/>
  <c r="H112" i="10"/>
  <c r="F114" i="10"/>
  <c r="I115" i="10"/>
  <c r="G117" i="10"/>
  <c r="U74" i="10" l="1"/>
  <c r="O74" i="9" s="1"/>
  <c r="U114" i="10"/>
  <c r="O114" i="9" s="1"/>
  <c r="U111" i="10"/>
  <c r="O111" i="9" s="1"/>
  <c r="U3" i="10"/>
  <c r="O3" i="9" s="1"/>
  <c r="U95" i="10"/>
  <c r="O95" i="9" s="1"/>
  <c r="U50" i="10"/>
  <c r="O50" i="9" s="1"/>
  <c r="U10" i="10"/>
  <c r="O10" i="9" s="1"/>
  <c r="U34" i="10"/>
  <c r="O34" i="9" s="1"/>
  <c r="U11" i="10"/>
  <c r="O11" i="9" s="1"/>
  <c r="U56" i="10"/>
  <c r="O56" i="9" s="1"/>
  <c r="U66" i="10"/>
  <c r="O66" i="9" s="1"/>
  <c r="U55" i="10"/>
  <c r="O55" i="9" s="1"/>
  <c r="U67" i="10"/>
  <c r="O67" i="9" s="1"/>
  <c r="U15" i="10"/>
  <c r="O15" i="9" s="1"/>
  <c r="U92" i="10"/>
  <c r="O92" i="9" s="1"/>
  <c r="U28" i="10"/>
  <c r="O28" i="9" s="1"/>
  <c r="U88" i="10"/>
  <c r="O88" i="9" s="1"/>
  <c r="U97" i="10"/>
  <c r="O97" i="9" s="1"/>
  <c r="U33" i="10"/>
  <c r="O33" i="9" s="1"/>
  <c r="U79" i="10"/>
  <c r="O79" i="9" s="1"/>
  <c r="U30" i="10"/>
  <c r="O30" i="9" s="1"/>
  <c r="U109" i="10"/>
  <c r="O109" i="9" s="1"/>
  <c r="U62" i="10"/>
  <c r="O62" i="9" s="1"/>
  <c r="U39" i="10"/>
  <c r="O39" i="9" s="1"/>
  <c r="U83" i="10"/>
  <c r="O83" i="9" s="1"/>
  <c r="U112" i="10"/>
  <c r="O112" i="9" s="1"/>
  <c r="U80" i="10"/>
  <c r="O80" i="9" s="1"/>
  <c r="U48" i="10"/>
  <c r="O48" i="9" s="1"/>
  <c r="G118" i="10"/>
  <c r="U99" i="10"/>
  <c r="O99" i="9" s="1"/>
  <c r="U35" i="10"/>
  <c r="O35" i="9" s="1"/>
  <c r="U77" i="10"/>
  <c r="O77" i="9" s="1"/>
  <c r="F118" i="10"/>
  <c r="U2" i="10"/>
  <c r="U91" i="10"/>
  <c r="O91" i="9" s="1"/>
  <c r="U12" i="10"/>
  <c r="O12" i="9" s="1"/>
  <c r="U101" i="10"/>
  <c r="O101" i="9" s="1"/>
  <c r="U69" i="10"/>
  <c r="O69" i="9" s="1"/>
  <c r="U37" i="10"/>
  <c r="O37" i="9" s="1"/>
  <c r="U5" i="10"/>
  <c r="O5" i="9" s="1"/>
  <c r="U23" i="10"/>
  <c r="O23" i="9" s="1"/>
  <c r="U51" i="10"/>
  <c r="O51" i="9" s="1"/>
  <c r="U86" i="10"/>
  <c r="O86" i="9" s="1"/>
  <c r="U54" i="10"/>
  <c r="O54" i="9" s="1"/>
  <c r="U22" i="10"/>
  <c r="O22" i="9" s="1"/>
  <c r="J118" i="10"/>
  <c r="U89" i="10"/>
  <c r="O89" i="9" s="1"/>
  <c r="U57" i="10"/>
  <c r="O57" i="9" s="1"/>
  <c r="U25" i="10"/>
  <c r="O25" i="9" s="1"/>
  <c r="U103" i="10"/>
  <c r="O103" i="9" s="1"/>
  <c r="U104" i="10"/>
  <c r="O104" i="9" s="1"/>
  <c r="U72" i="10"/>
  <c r="O72" i="9" s="1"/>
  <c r="U40" i="10"/>
  <c r="O40" i="9" s="1"/>
  <c r="U75" i="10"/>
  <c r="O75" i="9" s="1"/>
  <c r="U20" i="10"/>
  <c r="O20" i="9" s="1"/>
  <c r="U78" i="10"/>
  <c r="O78" i="9" s="1"/>
  <c r="U90" i="10"/>
  <c r="O90" i="9" s="1"/>
  <c r="U58" i="10"/>
  <c r="O58" i="9" s="1"/>
  <c r="U26" i="10"/>
  <c r="O26" i="9" s="1"/>
  <c r="U36" i="10"/>
  <c r="O36" i="9" s="1"/>
  <c r="U87" i="10"/>
  <c r="O87" i="9" s="1"/>
  <c r="U31" i="10"/>
  <c r="O31" i="9" s="1"/>
  <c r="U93" i="10"/>
  <c r="O93" i="9" s="1"/>
  <c r="U61" i="10"/>
  <c r="O61" i="9" s="1"/>
  <c r="U29" i="10"/>
  <c r="O29" i="9" s="1"/>
  <c r="U43" i="10"/>
  <c r="O43" i="9" s="1"/>
  <c r="U71" i="10"/>
  <c r="O71" i="9" s="1"/>
  <c r="U47" i="10"/>
  <c r="O47" i="9" s="1"/>
  <c r="U19" i="10"/>
  <c r="O19" i="9" s="1"/>
  <c r="U59" i="10"/>
  <c r="O59" i="9" s="1"/>
  <c r="U27" i="10"/>
  <c r="O27" i="9" s="1"/>
  <c r="U68" i="10"/>
  <c r="O68" i="9" s="1"/>
  <c r="U110" i="10"/>
  <c r="O110" i="9" s="1"/>
  <c r="U46" i="10"/>
  <c r="O46" i="9" s="1"/>
  <c r="U14" i="10"/>
  <c r="O14" i="9" s="1"/>
  <c r="U113" i="10"/>
  <c r="O113" i="9" s="1"/>
  <c r="U81" i="10"/>
  <c r="O81" i="9" s="1"/>
  <c r="U49" i="10"/>
  <c r="O49" i="9" s="1"/>
  <c r="U17" i="10"/>
  <c r="O17" i="9" s="1"/>
  <c r="U52" i="10"/>
  <c r="O52" i="9" s="1"/>
  <c r="U106" i="10"/>
  <c r="O106" i="9" s="1"/>
  <c r="U107" i="10"/>
  <c r="O107" i="9" s="1"/>
  <c r="U96" i="10"/>
  <c r="O96" i="9" s="1"/>
  <c r="U64" i="10"/>
  <c r="O64" i="9" s="1"/>
  <c r="U16" i="10"/>
  <c r="O16" i="9" s="1"/>
  <c r="U60" i="10"/>
  <c r="O60" i="9" s="1"/>
  <c r="U115" i="10"/>
  <c r="O115" i="9" s="1"/>
  <c r="U63" i="10"/>
  <c r="O63" i="9" s="1"/>
  <c r="U116" i="10"/>
  <c r="O116" i="9" s="1"/>
  <c r="U76" i="10"/>
  <c r="O76" i="9" s="1"/>
  <c r="U45" i="10"/>
  <c r="O45" i="9" s="1"/>
  <c r="U13" i="10"/>
  <c r="O13" i="9" s="1"/>
  <c r="U94" i="10"/>
  <c r="O94" i="9" s="1"/>
  <c r="U65" i="10"/>
  <c r="O65" i="9" s="1"/>
  <c r="U24" i="10"/>
  <c r="O24" i="9" s="1"/>
  <c r="U117" i="10"/>
  <c r="O117" i="9" s="1"/>
  <c r="U85" i="10"/>
  <c r="O85" i="9" s="1"/>
  <c r="U53" i="10"/>
  <c r="O53" i="9" s="1"/>
  <c r="U21" i="10"/>
  <c r="O21" i="9" s="1"/>
  <c r="U32" i="10"/>
  <c r="O32" i="9" s="1"/>
  <c r="U8" i="10"/>
  <c r="O8" i="9" s="1"/>
  <c r="U100" i="10"/>
  <c r="O100" i="9" s="1"/>
  <c r="H118" i="10"/>
  <c r="U4" i="10"/>
  <c r="O4" i="9" s="1"/>
  <c r="U102" i="10"/>
  <c r="O102" i="9" s="1"/>
  <c r="U70" i="10"/>
  <c r="O70" i="9" s="1"/>
  <c r="U38" i="10"/>
  <c r="O38" i="9" s="1"/>
  <c r="U6" i="10"/>
  <c r="O6" i="9" s="1"/>
  <c r="U105" i="10"/>
  <c r="O105" i="9" s="1"/>
  <c r="U73" i="10"/>
  <c r="O73" i="9" s="1"/>
  <c r="U41" i="10"/>
  <c r="O41" i="9" s="1"/>
  <c r="U9" i="10"/>
  <c r="O9" i="9" s="1"/>
  <c r="I118" i="10"/>
  <c r="U84" i="10"/>
  <c r="O84" i="9" s="1"/>
  <c r="U44" i="10"/>
  <c r="O44" i="9" s="1"/>
  <c r="U7" i="10"/>
  <c r="O7" i="9" s="1"/>
  <c r="O2" i="9" l="1"/>
  <c r="R2" i="9" s="1"/>
  <c r="U118" i="10"/>
  <c r="U121" i="10"/>
  <c r="U123" i="9" s="1"/>
  <c r="U122" i="10"/>
  <c r="U124" i="9" s="1"/>
  <c r="U120" i="10"/>
  <c r="U122" i="9" s="1"/>
  <c r="V2" i="9" l="1"/>
  <c r="R118" i="9"/>
  <c r="U2" i="9"/>
  <c r="U123" i="10"/>
  <c r="V122" i="10" s="1"/>
  <c r="U120" i="9" l="1"/>
  <c r="U121" i="9"/>
  <c r="V120" i="9"/>
  <c r="V121" i="9"/>
  <c r="V121" i="10"/>
  <c r="V118" i="9"/>
  <c r="U118" i="9"/>
  <c r="V12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O2" authorId="0" shapeId="0" xr:uid="{16B9C99A-6A96-452D-819F-C866FFEC07BC}">
      <text>
        <r>
          <rPr>
            <b/>
            <sz val="9"/>
            <color indexed="81"/>
            <rFont val="Tahoma"/>
            <family val="2"/>
          </rPr>
          <t>Mary:</t>
        </r>
        <r>
          <rPr>
            <sz val="9"/>
            <color indexed="81"/>
            <rFont val="Tahoma"/>
            <family val="2"/>
          </rPr>
          <t xml:space="preserve">
Very small classes in SY22</t>
        </r>
      </text>
    </comment>
    <comment ref="O12" authorId="0" shapeId="0" xr:uid="{CA93EAD6-F2FA-4E95-BAE5-B21277A8AEAA}">
      <text>
        <r>
          <rPr>
            <b/>
            <sz val="9"/>
            <color indexed="81"/>
            <rFont val="Tahoma"/>
            <family val="2"/>
          </rPr>
          <t>Mary:</t>
        </r>
        <r>
          <rPr>
            <sz val="9"/>
            <color indexed="81"/>
            <rFont val="Tahoma"/>
            <family val="2"/>
          </rPr>
          <t xml:space="preserve">
Enrollment near 60 in grades 2 &amp; 3, losses reduced teachers from 3 to 2.</t>
        </r>
      </text>
    </comment>
    <comment ref="O23" authorId="0" shapeId="0" xr:uid="{A30115CE-3076-4384-9987-9447BDCB1181}">
      <text>
        <r>
          <rPr>
            <b/>
            <sz val="9"/>
            <color indexed="81"/>
            <rFont val="Tahoma"/>
            <family val="2"/>
          </rPr>
          <t>Mary:</t>
        </r>
        <r>
          <rPr>
            <sz val="9"/>
            <color indexed="81"/>
            <rFont val="Tahoma"/>
            <family val="2"/>
          </rPr>
          <t xml:space="preserve">
All due to enrollment loss in the MS grades</t>
        </r>
      </text>
    </comment>
    <comment ref="O28" authorId="0" shapeId="0" xr:uid="{382E7863-91DE-4543-8D0C-BCA6CCAD8798}">
      <text>
        <r>
          <rPr>
            <b/>
            <sz val="9"/>
            <color indexed="81"/>
            <rFont val="Tahoma"/>
            <family val="2"/>
          </rPr>
          <t>Mary:</t>
        </r>
        <r>
          <rPr>
            <sz val="9"/>
            <color indexed="81"/>
            <rFont val="Tahoma"/>
            <family val="2"/>
          </rPr>
          <t xml:space="preserve">
Couple of very small classes in FY22.</t>
        </r>
      </text>
    </comment>
    <comment ref="O29" authorId="0" shapeId="0" xr:uid="{98E32499-9CAC-44B5-90A6-AC03C84E4777}">
      <text>
        <r>
          <rPr>
            <b/>
            <sz val="9"/>
            <color indexed="81"/>
            <rFont val="Tahoma"/>
            <family val="2"/>
          </rPr>
          <t>Mary:</t>
        </r>
        <r>
          <rPr>
            <sz val="9"/>
            <color indexed="81"/>
            <rFont val="Tahoma"/>
            <family val="2"/>
          </rPr>
          <t xml:space="preserve">
Three very small classes in SY22</t>
        </r>
      </text>
    </comment>
    <comment ref="O43" authorId="0" shapeId="0" xr:uid="{24D729EA-8A41-4C5F-8790-8FB2E7B8AE01}">
      <text>
        <r>
          <rPr>
            <b/>
            <sz val="9"/>
            <color indexed="81"/>
            <rFont val="Tahoma"/>
            <family val="2"/>
          </rPr>
          <t>Mary:</t>
        </r>
        <r>
          <rPr>
            <sz val="9"/>
            <color indexed="81"/>
            <rFont val="Tahoma"/>
            <family val="2"/>
          </rPr>
          <t xml:space="preserve">
Two grades in low 30s lost 7 students each in SY22</t>
        </r>
      </text>
    </comment>
    <comment ref="O44" authorId="0" shapeId="0" xr:uid="{D089AC8C-AE4B-4F88-9E6F-E52162C6C0E4}">
      <text>
        <r>
          <rPr>
            <b/>
            <sz val="9"/>
            <color indexed="81"/>
            <rFont val="Tahoma"/>
            <family val="2"/>
          </rPr>
          <t>Mary:</t>
        </r>
        <r>
          <rPr>
            <sz val="9"/>
            <color indexed="81"/>
            <rFont val="Tahoma"/>
            <family val="2"/>
          </rPr>
          <t xml:space="preserve">
A number of small classes in SY22 due to grade level enrollments at 60 or just above.</t>
        </r>
      </text>
    </comment>
    <comment ref="O55" authorId="0" shapeId="0" xr:uid="{0FEF81DA-E44E-45A6-B9C5-30B3D6384AC8}">
      <text>
        <r>
          <rPr>
            <b/>
            <sz val="9"/>
            <color indexed="81"/>
            <rFont val="Tahoma"/>
            <family val="2"/>
          </rPr>
          <t>Mary:</t>
        </r>
        <r>
          <rPr>
            <sz val="9"/>
            <color indexed="81"/>
            <rFont val="Tahoma"/>
            <family val="2"/>
          </rPr>
          <t xml:space="preserve">
Many very small classes in SY22, enrollment in grades not much more than 28.</t>
        </r>
      </text>
    </comment>
    <comment ref="O65" authorId="0" shapeId="0" xr:uid="{19526300-9A80-4747-9E48-D86A170D4695}">
      <text>
        <r>
          <rPr>
            <b/>
            <sz val="9"/>
            <color indexed="81"/>
            <rFont val="Tahoma"/>
            <family val="2"/>
          </rPr>
          <t>Mary:</t>
        </r>
        <r>
          <rPr>
            <sz val="9"/>
            <color indexed="81"/>
            <rFont val="Tahoma"/>
            <family val="2"/>
          </rPr>
          <t xml:space="preserve">
Many very small classes in SY22, enrollments not much above 28.</t>
        </r>
      </text>
    </comment>
    <comment ref="O67" authorId="0" shapeId="0" xr:uid="{5436F9B0-4C5A-43A5-A48E-5CF41989D357}">
      <text>
        <r>
          <rPr>
            <b/>
            <sz val="9"/>
            <color indexed="81"/>
            <rFont val="Tahoma"/>
            <family val="2"/>
          </rPr>
          <t>Mary:</t>
        </r>
        <r>
          <rPr>
            <sz val="9"/>
            <color indexed="81"/>
            <rFont val="Tahoma"/>
            <family val="2"/>
          </rPr>
          <t xml:space="preserve">
Number of small classes in SY22, enrollment by grade around 60.</t>
        </r>
      </text>
    </comment>
    <comment ref="O82" authorId="0" shapeId="0" xr:uid="{6E8473E4-2011-4F72-846A-30814A46CA20}">
      <text>
        <r>
          <rPr>
            <b/>
            <sz val="9"/>
            <color indexed="81"/>
            <rFont val="Tahoma"/>
            <family val="2"/>
          </rPr>
          <t>Mary:</t>
        </r>
        <r>
          <rPr>
            <sz val="9"/>
            <color indexed="81"/>
            <rFont val="Tahoma"/>
            <family val="2"/>
          </rPr>
          <t xml:space="preserve">
Lost teacher in two grades with small classes.</t>
        </r>
      </text>
    </comment>
    <comment ref="O90" authorId="0" shapeId="0" xr:uid="{6CFD2007-E053-4D90-9972-2B57D9E330DA}">
      <text>
        <r>
          <rPr>
            <b/>
            <sz val="9"/>
            <color indexed="81"/>
            <rFont val="Tahoma"/>
            <family val="2"/>
          </rPr>
          <t>Mary:</t>
        </r>
        <r>
          <rPr>
            <sz val="9"/>
            <color indexed="81"/>
            <rFont val="Tahoma"/>
            <family val="2"/>
          </rPr>
          <t xml:space="preserve">
Grade 4 had 29 students, slipped to 24, teacher lost.</t>
        </r>
      </text>
    </comment>
    <comment ref="B94" authorId="0" shapeId="0" xr:uid="{3302876A-D254-4A99-AC3A-6FD4B76AFA37}">
      <text>
        <r>
          <rPr>
            <b/>
            <sz val="9"/>
            <color indexed="81"/>
            <rFont val="Tahoma"/>
            <family val="2"/>
          </rPr>
          <t xml:space="preserve">Mary:
</t>
        </r>
        <r>
          <rPr>
            <sz val="9"/>
            <color indexed="81"/>
            <rFont val="Tahoma"/>
            <family val="2"/>
          </rPr>
          <t>Code sometimes 175
Other code is 943</t>
        </r>
      </text>
    </comment>
    <comment ref="O107" authorId="0" shapeId="0" xr:uid="{A21B48BC-5F17-487D-A19C-C95AA3F16BB6}">
      <text>
        <r>
          <rPr>
            <b/>
            <sz val="9"/>
            <color indexed="81"/>
            <rFont val="Tahoma"/>
            <family val="2"/>
          </rPr>
          <t>Mary:</t>
        </r>
        <r>
          <rPr>
            <sz val="9"/>
            <color indexed="81"/>
            <rFont val="Tahoma"/>
            <family val="2"/>
          </rPr>
          <t xml:space="preserve">
Some classes in SY22 had enrollments around 60.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B95" authorId="0" shapeId="0" xr:uid="{45DA2C8E-A7ED-41C8-B51A-AFBAAE2A1251}">
      <text>
        <r>
          <rPr>
            <b/>
            <sz val="9"/>
            <color indexed="81"/>
            <rFont val="Tahoma"/>
            <family val="2"/>
          </rPr>
          <t xml:space="preserve">Mary:
</t>
        </r>
        <r>
          <rPr>
            <sz val="9"/>
            <color indexed="81"/>
            <rFont val="Tahoma"/>
            <family val="2"/>
          </rPr>
          <t>Code sometimes 175
Other code is 943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B95" authorId="0" shapeId="0" xr:uid="{7447D865-B47B-4891-B1EC-3E23A1130329}">
      <text>
        <r>
          <rPr>
            <b/>
            <sz val="9"/>
            <color indexed="81"/>
            <rFont val="Tahoma"/>
            <family val="2"/>
          </rPr>
          <t xml:space="preserve">Mary:
</t>
        </r>
        <r>
          <rPr>
            <sz val="9"/>
            <color indexed="81"/>
            <rFont val="Tahoma"/>
            <family val="2"/>
          </rPr>
          <t>Code sometimes 175
Other code is 943</t>
        </r>
      </text>
    </comment>
  </commentList>
</comments>
</file>

<file path=xl/sharedStrings.xml><?xml version="1.0" encoding="utf-8"?>
<sst xmlns="http://schemas.openxmlformats.org/spreadsheetml/2006/main" count="2631" uniqueCount="577">
  <si>
    <t>3rd grade HPE Swim Program Contribution</t>
  </si>
  <si>
    <t>Administrative Assistant</t>
  </si>
  <si>
    <t>Administrative Officer</t>
  </si>
  <si>
    <t>Administrative Premium (General)</t>
  </si>
  <si>
    <t>Advertising</t>
  </si>
  <si>
    <t>Afterschool Coordinator</t>
  </si>
  <si>
    <t>Afterschool Paraprofessional</t>
  </si>
  <si>
    <t>Afterschool Site Leader</t>
  </si>
  <si>
    <t>Afterschool Teacher</t>
  </si>
  <si>
    <t>Aide - Administrative</t>
  </si>
  <si>
    <t>Aide - Computer Lab</t>
  </si>
  <si>
    <t>Aide - Early Childhood</t>
  </si>
  <si>
    <t>Aide - ELL</t>
  </si>
  <si>
    <t>Aide - Instructional - (10mo)</t>
  </si>
  <si>
    <t>Aide - Instructional - Year Round (80hr)</t>
  </si>
  <si>
    <t>Aide - Kindergarten</t>
  </si>
  <si>
    <t>Aide - Library/Technology</t>
  </si>
  <si>
    <t>Aide - Special Education</t>
  </si>
  <si>
    <t>Assistant - Strategy &amp; Logistics (ASL)</t>
  </si>
  <si>
    <t>Assistant Principal - English Language Arts (ELA)</t>
  </si>
  <si>
    <t>Assistant Principal - Intervention (API)</t>
  </si>
  <si>
    <t>Assistant Principal - Literacy (APL)</t>
  </si>
  <si>
    <t>Assistant Principal - Math</t>
  </si>
  <si>
    <t>Assistant Principal - Ninth Grade Academy</t>
  </si>
  <si>
    <t>Assistant Principal - Other</t>
  </si>
  <si>
    <t>Assistant Principal - Science</t>
  </si>
  <si>
    <t>Assistant Principal - Social Studies</t>
  </si>
  <si>
    <t>Assistant Principal - Special Education</t>
  </si>
  <si>
    <t>Athletic Director</t>
  </si>
  <si>
    <t>Attendance Counselor</t>
  </si>
  <si>
    <t>Behavior Technician</t>
  </si>
  <si>
    <t>Behavior Technician (BES Classroom)</t>
  </si>
  <si>
    <t>Business Manager</t>
  </si>
  <si>
    <t>Clerk</t>
  </si>
  <si>
    <t>Clothing and Uniforms (off the shelf)</t>
  </si>
  <si>
    <t>Contractual Services (including after school partners)</t>
  </si>
  <si>
    <t>Coordinator - Athletic and Activities</t>
  </si>
  <si>
    <t>Coordinator - Board Certified Behavior Analyst</t>
  </si>
  <si>
    <t>Coordinator - Computer Lab/Technology</t>
  </si>
  <si>
    <t>Coordinator - Global Studies</t>
  </si>
  <si>
    <t>Coordinator - In-School Suspension (ISS)</t>
  </si>
  <si>
    <t>Coordinator - Intl Baccalaureate</t>
  </si>
  <si>
    <t>Coordinator - NAF Academy</t>
  </si>
  <si>
    <t>Coordinator - Parent</t>
  </si>
  <si>
    <t>Coordinator - Program</t>
  </si>
  <si>
    <t>Coordinator - Special Education (CSE)</t>
  </si>
  <si>
    <t>Coordinator - Strategy &amp; Logistics (CSL)</t>
  </si>
  <si>
    <t>Coordinator - Student Resource</t>
  </si>
  <si>
    <t>Custodial and Maintenance Supplies</t>
  </si>
  <si>
    <t>Custodial Foreman</t>
  </si>
  <si>
    <t>Custodial Overtime</t>
  </si>
  <si>
    <t>Custodian (RW-3)</t>
  </si>
  <si>
    <t>Custodian (RW-5)</t>
  </si>
  <si>
    <t>Dean of Students</t>
  </si>
  <si>
    <t>Director - Early College Academy</t>
  </si>
  <si>
    <t>Director - NAF Academy</t>
  </si>
  <si>
    <t>Director - Specialized Instruction (DSI)</t>
  </si>
  <si>
    <t>Director - Strategy &amp; Logistics (DSL)</t>
  </si>
  <si>
    <t>Ed Tech Software</t>
  </si>
  <si>
    <t>Educational Supplies</t>
  </si>
  <si>
    <t>Electronic Learning</t>
  </si>
  <si>
    <t>Equipment and Machinery (over $5,000)</t>
  </si>
  <si>
    <t>Equipment and Machinery (under $5,000)</t>
  </si>
  <si>
    <t>ESSER II School Year Funding</t>
  </si>
  <si>
    <t>ESSER III Recovery Funds</t>
  </si>
  <si>
    <t>Evening Credit Recovery (ECR)</t>
  </si>
  <si>
    <t>Food and Provisions (Including PARCC snacks)</t>
  </si>
  <si>
    <t>Furniture &amp; Fixtures</t>
  </si>
  <si>
    <t>General Supplies</t>
  </si>
  <si>
    <t>Guidance Counselor - 10mo (Bilingual)</t>
  </si>
  <si>
    <t>Guidance Counselor - 11mo (Bilingual)</t>
  </si>
  <si>
    <t>Health Supplies</t>
  </si>
  <si>
    <t>Instructional Coach</t>
  </si>
  <si>
    <t>Instructional Coach - English Language Arts (ELA)</t>
  </si>
  <si>
    <t>Instructional Coach - Math</t>
  </si>
  <si>
    <t>Intervention Coach</t>
  </si>
  <si>
    <t>IT Equipment/Hardware</t>
  </si>
  <si>
    <t>IT supplies (consumables)</t>
  </si>
  <si>
    <t>Itinerant ELL Teacher</t>
  </si>
  <si>
    <t>Literacy Materials</t>
  </si>
  <si>
    <t>Literacy Partnerships</t>
  </si>
  <si>
    <t>Local Travel (Staff -within 50 miles)</t>
  </si>
  <si>
    <t>Local Travel (Students - within 50 miles)</t>
  </si>
  <si>
    <t>Manager - NAF Academy</t>
  </si>
  <si>
    <t>Manager - School Administration and Operational Support</t>
  </si>
  <si>
    <t>Manager - Specialized Instruction (MSI)</t>
  </si>
  <si>
    <t>Manager - Strategy &amp; Logistics (MSL)</t>
  </si>
  <si>
    <t>Membership Dues</t>
  </si>
  <si>
    <t>Middle Grades Enrichment &amp; Activities</t>
  </si>
  <si>
    <t>Middle Grades Exposures &amp; Excursions</t>
  </si>
  <si>
    <t>Ninth Grade Academy Admin Premium</t>
  </si>
  <si>
    <t>Office Supplies</t>
  </si>
  <si>
    <t>One-Star School Supports</t>
  </si>
  <si>
    <t>Out of City Travel (Staff -  more than 50 miles Including International)</t>
  </si>
  <si>
    <t>Out of City Travel (Students - more than 50 miles including international)</t>
  </si>
  <si>
    <t>Pool Maintenance MOU</t>
  </si>
  <si>
    <t>Pool MOU Supplies</t>
  </si>
  <si>
    <t>Postage</t>
  </si>
  <si>
    <t>Principal</t>
  </si>
  <si>
    <t>Printing</t>
  </si>
  <si>
    <t>Professional Development Incl. Conference Fees</t>
  </si>
  <si>
    <t>Professional Services</t>
  </si>
  <si>
    <t>Psychologist</t>
  </si>
  <si>
    <t>Psychologist - 12mo</t>
  </si>
  <si>
    <t>Recreation Specialist (Aquatics)</t>
  </si>
  <si>
    <t>Recreational Supplies (including admissions tickets)</t>
  </si>
  <si>
    <t>Registrar</t>
  </si>
  <si>
    <t>Restorative Justice Coordinator</t>
  </si>
  <si>
    <t>Roosevelt STAY ESSER WAE Funds</t>
  </si>
  <si>
    <t>School Counselor - 10mo</t>
  </si>
  <si>
    <t>School Counselor - 11mo</t>
  </si>
  <si>
    <t>School Counselor - 12mo</t>
  </si>
  <si>
    <t>School Librarian</t>
  </si>
  <si>
    <t>School Librarian (Council 0.5)</t>
  </si>
  <si>
    <t>School Librarian (Council)</t>
  </si>
  <si>
    <t>Social Worker</t>
  </si>
  <si>
    <t>Special Ed LEA Rep Designee</t>
  </si>
  <si>
    <t>Specialist - Reading</t>
  </si>
  <si>
    <t>Specialist - Transition</t>
  </si>
  <si>
    <t>Stipends</t>
  </si>
  <si>
    <t>Teacher - 1st Grade</t>
  </si>
  <si>
    <t>Teacher - 2nd Grade</t>
  </si>
  <si>
    <t>Teacher - 3rd Grade</t>
  </si>
  <si>
    <t>Teacher - 4th Grade</t>
  </si>
  <si>
    <t>Teacher - 5th Grade</t>
  </si>
  <si>
    <t>Teacher - 6th Grade</t>
  </si>
  <si>
    <t>Teacher - Art</t>
  </si>
  <si>
    <t>Teacher - Behavior &amp; Education Support Program</t>
  </si>
  <si>
    <t>Teacher - Career/Tech Ed (CTE - Perkins Required)</t>
  </si>
  <si>
    <t>Teacher - Career/Tech Ed (CTE)</t>
  </si>
  <si>
    <t>Teacher - Communication &amp; Education Support Program</t>
  </si>
  <si>
    <t>Teacher - Computer</t>
  </si>
  <si>
    <t>Teacher - Early Childhood Communication &amp; Education Support Program</t>
  </si>
  <si>
    <t>Teacher - Early Learning Support Program</t>
  </si>
  <si>
    <t>Teacher - ELL</t>
  </si>
  <si>
    <t>Teacher - English</t>
  </si>
  <si>
    <t>Teacher - Health/Physical Education</t>
  </si>
  <si>
    <t>Teacher - Inclusion/Resource Services</t>
  </si>
  <si>
    <t>Teacher - Inclusion/Resource Services (10:6)</t>
  </si>
  <si>
    <t>Teacher - Independence &amp; Learning Support Program</t>
  </si>
  <si>
    <t>Teacher - JROTC (Junior)</t>
  </si>
  <si>
    <t>Teacher - JROTC (Senior)</t>
  </si>
  <si>
    <t>Teacher - Kindergarten</t>
  </si>
  <si>
    <t>Teacher - Math</t>
  </si>
  <si>
    <t>Teacher - Medical &amp; Education Support Program</t>
  </si>
  <si>
    <t>Teacher - Music</t>
  </si>
  <si>
    <t>Teacher - Non-Categorical Program</t>
  </si>
  <si>
    <t>Teacher - Performing Arts/Drama</t>
  </si>
  <si>
    <t>Teacher - PK3</t>
  </si>
  <si>
    <t>Teacher - PK3/PK4 (Mixed Age)</t>
  </si>
  <si>
    <t>Teacher - PK4</t>
  </si>
  <si>
    <t>Teacher - Reading</t>
  </si>
  <si>
    <t>Teacher - Resource</t>
  </si>
  <si>
    <t>Teacher - Schoolwide Enrichment Model (SEM)</t>
  </si>
  <si>
    <t>Teacher - Science (Biology)</t>
  </si>
  <si>
    <t>Teacher - Science (Chemistry)</t>
  </si>
  <si>
    <t>Teacher - Science (General)</t>
  </si>
  <si>
    <t>Teacher - Science (Physics)</t>
  </si>
  <si>
    <t>Teacher - Sensory Support Program</t>
  </si>
  <si>
    <t>Teacher - Social Studies</t>
  </si>
  <si>
    <t>Teacher - Specific Learning Support Program</t>
  </si>
  <si>
    <t>Teacher - STEM</t>
  </si>
  <si>
    <t>Teacher - Vocational Ed (12mo - Perkins)</t>
  </si>
  <si>
    <t>Teacher - Vocational Ed (12mo)</t>
  </si>
  <si>
    <t>Teacher - World Language</t>
  </si>
  <si>
    <t>Teacher, Physical Education Aquatics</t>
  </si>
  <si>
    <t>Technology Instructional Coach (TIC)</t>
  </si>
  <si>
    <t>Textbooks</t>
  </si>
  <si>
    <t>Title I Parental Involvement</t>
  </si>
  <si>
    <t>Title II Professional Development</t>
  </si>
  <si>
    <t>TLI Teacher Leader - Culture</t>
  </si>
  <si>
    <t>TLI Teacher Leader - Early Childhood Education</t>
  </si>
  <si>
    <t>TLI Teacher Leader - English Language Arts (ELA)</t>
  </si>
  <si>
    <t>TLI Teacher Leader - Math</t>
  </si>
  <si>
    <t>TLI Teacher Leader - Science</t>
  </si>
  <si>
    <t>TLI Teacher Leader - Social Studies</t>
  </si>
  <si>
    <t>TLI Teacher Leader - Special Education</t>
  </si>
  <si>
    <t>Trinity Specialty Payment</t>
  </si>
  <si>
    <t>Tuition for Employee Training</t>
  </si>
  <si>
    <t>Twilight Admin Premium</t>
  </si>
  <si>
    <t>Urban Teacher Residency</t>
  </si>
  <si>
    <t>WAE</t>
  </si>
  <si>
    <t>Total Sum of FY22 Total Budget</t>
  </si>
  <si>
    <t>Total Sum of FTEs</t>
  </si>
  <si>
    <t>School Name</t>
  </si>
  <si>
    <t>DCPS Code</t>
  </si>
  <si>
    <t>Aiton ES</t>
  </si>
  <si>
    <t>Amidon-Bowen ES</t>
  </si>
  <si>
    <t>Anacostia HS</t>
  </si>
  <si>
    <t>Ballou HS</t>
  </si>
  <si>
    <t>Ballou STAY</t>
  </si>
  <si>
    <t>Bancroft ES</t>
  </si>
  <si>
    <t>Bard DC HS</t>
  </si>
  <si>
    <t>Barnard ES</t>
  </si>
  <si>
    <t>Beers ES</t>
  </si>
  <si>
    <t>Benjamin Banneker HS</t>
  </si>
  <si>
    <t>Boone ES</t>
  </si>
  <si>
    <t>Brent ES</t>
  </si>
  <si>
    <t>Brightwood ES</t>
  </si>
  <si>
    <t>Brookland MS</t>
  </si>
  <si>
    <t>Browne EC</t>
  </si>
  <si>
    <t>Bruce-Monroe ES @ Park View</t>
  </si>
  <si>
    <t>Bunker Hill ES</t>
  </si>
  <si>
    <t>Burroughs ES</t>
  </si>
  <si>
    <t>Burrville ES</t>
  </si>
  <si>
    <t>C.W. Harris ES</t>
  </si>
  <si>
    <t>Capitol Hill Montessori School</t>
  </si>
  <si>
    <t>Cardozo EC</t>
  </si>
  <si>
    <t>Cleveland ES</t>
  </si>
  <si>
    <t>Columbia Heights EC (CHEC)</t>
  </si>
  <si>
    <t>Coolidge HS</t>
  </si>
  <si>
    <t>Deal MS</t>
  </si>
  <si>
    <t>Dorothy Height ES</t>
  </si>
  <si>
    <t>Drew ES</t>
  </si>
  <si>
    <t>Dunbar HS</t>
  </si>
  <si>
    <t>Eastern HS</t>
  </si>
  <si>
    <t>Eaton ES</t>
  </si>
  <si>
    <t>Eliot-Hine MS</t>
  </si>
  <si>
    <t>Ellington School of the Arts</t>
  </si>
  <si>
    <t>Excel Academy</t>
  </si>
  <si>
    <t>Garfield ES</t>
  </si>
  <si>
    <t>Garrison ES</t>
  </si>
  <si>
    <t>H.D. Cooke ES</t>
  </si>
  <si>
    <t>Hardy MS</t>
  </si>
  <si>
    <t>Hart MS</t>
  </si>
  <si>
    <t>Hearst ES</t>
  </si>
  <si>
    <t>Hendley ES</t>
  </si>
  <si>
    <t>Houston ES</t>
  </si>
  <si>
    <t>Hyde-Addison ES</t>
  </si>
  <si>
    <t>Ida B. Wells MS</t>
  </si>
  <si>
    <t>J.O. Wilson ES</t>
  </si>
  <si>
    <t>Janney ES</t>
  </si>
  <si>
    <t>Jefferson Middle School Academy</t>
  </si>
  <si>
    <t>Johnson, John Hayden MS</t>
  </si>
  <si>
    <t>Kelly Miller MS</t>
  </si>
  <si>
    <t>Ketcham ES</t>
  </si>
  <si>
    <t>Key ES</t>
  </si>
  <si>
    <t>Kimball ES</t>
  </si>
  <si>
    <t>King, M.L. ES</t>
  </si>
  <si>
    <t>Kramer MS</t>
  </si>
  <si>
    <t>Lafayette ES</t>
  </si>
  <si>
    <t>Langdon ES</t>
  </si>
  <si>
    <t>Langley ES</t>
  </si>
  <si>
    <t>LaSalle-Backus ES</t>
  </si>
  <si>
    <t>Leckie EC</t>
  </si>
  <si>
    <t>Ludlow-Taylor ES</t>
  </si>
  <si>
    <t>Luke Moore Alternative HS</t>
  </si>
  <si>
    <t>MacFarland MS</t>
  </si>
  <si>
    <t>Malcolm X ES @ Green</t>
  </si>
  <si>
    <t>Mann ES</t>
  </si>
  <si>
    <t>Marie Reed ES</t>
  </si>
  <si>
    <t>Maury ES</t>
  </si>
  <si>
    <t>McKinley MS</t>
  </si>
  <si>
    <t>McKinley Technology HS</t>
  </si>
  <si>
    <t>Military Road Early Learning Center</t>
  </si>
  <si>
    <t>Miner ES</t>
  </si>
  <si>
    <t>Moten ES</t>
  </si>
  <si>
    <t>Murch ES</t>
  </si>
  <si>
    <t>Nalle ES</t>
  </si>
  <si>
    <t>Noyes ES</t>
  </si>
  <si>
    <t>Oyster-Adams Bilingual School</t>
  </si>
  <si>
    <t>Patterson ES</t>
  </si>
  <si>
    <t>Payne ES</t>
  </si>
  <si>
    <t>Peabody ES</t>
  </si>
  <si>
    <t>Phelps Architecture, Construction and Engineering HS</t>
  </si>
  <si>
    <t>Plummer ES</t>
  </si>
  <si>
    <t>Powell ES</t>
  </si>
  <si>
    <t>Randle Highlands ES</t>
  </si>
  <si>
    <t>Raymond ES</t>
  </si>
  <si>
    <t>River Terrace EC</t>
  </si>
  <si>
    <t>Ron Brown College Preparatory High School</t>
  </si>
  <si>
    <t>Roosevelt HS</t>
  </si>
  <si>
    <t>Roosevelt STAY</t>
  </si>
  <si>
    <t>Ross ES</t>
  </si>
  <si>
    <t>Savoy ES</t>
  </si>
  <si>
    <t>School Without Walls @ Francis-Stevens</t>
  </si>
  <si>
    <t>School Without Walls HS</t>
  </si>
  <si>
    <t>School-Within-School @ Goding</t>
  </si>
  <si>
    <t>Seaton ES</t>
  </si>
  <si>
    <t>Shepherd ES</t>
  </si>
  <si>
    <t>Simon ES</t>
  </si>
  <si>
    <t>Smothers ES</t>
  </si>
  <si>
    <t>Sousa MS</t>
  </si>
  <si>
    <t>Stanton ES</t>
  </si>
  <si>
    <t>Stoddert ES</t>
  </si>
  <si>
    <t>Stuart-Hobson MS</t>
  </si>
  <si>
    <t>Takoma ES</t>
  </si>
  <si>
    <t>Thaddeus Stevens Early Learning Center</t>
  </si>
  <si>
    <t>Thomas ES</t>
  </si>
  <si>
    <t>Thomson ES</t>
  </si>
  <si>
    <t>Truesdell ES</t>
  </si>
  <si>
    <t>Tubman ES</t>
  </si>
  <si>
    <t>Turner ES</t>
  </si>
  <si>
    <t>Tyler ES</t>
  </si>
  <si>
    <t>Van Ness ES</t>
  </si>
  <si>
    <t>Walker-Jones EC</t>
  </si>
  <si>
    <t>Watkins ES</t>
  </si>
  <si>
    <t>West ES</t>
  </si>
  <si>
    <t>Wheatley EC</t>
  </si>
  <si>
    <t>Whittier ES</t>
  </si>
  <si>
    <t>Woodrow Wilson HS</t>
  </si>
  <si>
    <t>Woodson, H.D. HS</t>
  </si>
  <si>
    <t>Grand Total</t>
  </si>
  <si>
    <t>FY22 Total Budget</t>
  </si>
  <si>
    <t>FTEs</t>
  </si>
  <si>
    <t>DCPS cost</t>
  </si>
  <si>
    <t>DC cost</t>
  </si>
  <si>
    <t>Add-ons per ET-15</t>
  </si>
  <si>
    <t>Check</t>
  </si>
  <si>
    <t>DCPS</t>
  </si>
  <si>
    <t>DC</t>
  </si>
  <si>
    <t>Total</t>
  </si>
  <si>
    <t>Total budget</t>
  </si>
  <si>
    <t>Total FTEs</t>
  </si>
  <si>
    <t>School Code</t>
  </si>
  <si>
    <t>PK 3</t>
  </si>
  <si>
    <t>PK 4</t>
  </si>
  <si>
    <t>At - Risk</t>
  </si>
  <si>
    <t>LaSalle-Backus EC</t>
  </si>
  <si>
    <t>John Lewis ES</t>
  </si>
  <si>
    <t>Whittier EC</t>
  </si>
  <si>
    <t>Military Road</t>
  </si>
  <si>
    <t>Bard High School Early College</t>
  </si>
  <si>
    <t>Stevens Early Learning Center</t>
  </si>
  <si>
    <t>Altern</t>
  </si>
  <si>
    <t>River Terr</t>
  </si>
  <si>
    <t xml:space="preserve">Total </t>
  </si>
  <si>
    <t>ELL</t>
  </si>
  <si>
    <t>ELL Total</t>
  </si>
  <si>
    <t>Sped L 1</t>
  </si>
  <si>
    <t>Sped L 2</t>
  </si>
  <si>
    <t>Sped L 3</t>
  </si>
  <si>
    <t>Sped L 4</t>
  </si>
  <si>
    <t>Gr 1</t>
  </si>
  <si>
    <t>Gr 2</t>
  </si>
  <si>
    <t>Gr 3</t>
  </si>
  <si>
    <t>Gr 4</t>
  </si>
  <si>
    <t>Gr 5</t>
  </si>
  <si>
    <t>Gr 6</t>
  </si>
  <si>
    <t>Gr 7</t>
  </si>
  <si>
    <t>Gr 8</t>
  </si>
  <si>
    <t>Gr 10</t>
  </si>
  <si>
    <t>Gr 11</t>
  </si>
  <si>
    <t>Gr 12</t>
  </si>
  <si>
    <t>KG</t>
  </si>
  <si>
    <t>Sped total</t>
  </si>
  <si>
    <t>Adult</t>
  </si>
  <si>
    <t>Elem ELL</t>
  </si>
  <si>
    <t>Sec ELL</t>
  </si>
  <si>
    <t>EC2</t>
  </si>
  <si>
    <t>ES</t>
  </si>
  <si>
    <t>`</t>
  </si>
  <si>
    <t xml:space="preserve"> School Name</t>
  </si>
  <si>
    <t>Ward</t>
  </si>
  <si>
    <t>School Type</t>
  </si>
  <si>
    <t>Total Enrollment</t>
  </si>
  <si>
    <t>Change in Enrollment</t>
  </si>
  <si>
    <t>K-12 Enrollment (derived)</t>
  </si>
  <si>
    <t>At-risk Enrollment</t>
  </si>
  <si>
    <t>At-risk %</t>
  </si>
  <si>
    <t>Special ed Enrollment (derived)</t>
  </si>
  <si>
    <t>ELL Enrollment (derived)</t>
  </si>
  <si>
    <t>School Office Support</t>
  </si>
  <si>
    <t>ECE Weight</t>
  </si>
  <si>
    <t>Stevens Weight</t>
  </si>
  <si>
    <t>Military Road Weight</t>
  </si>
  <si>
    <t>EC Weight</t>
  </si>
  <si>
    <t>SBB Base Weight</t>
  </si>
  <si>
    <t>NPS Total Allocation</t>
  </si>
  <si>
    <t>Teacher - Inclusion/Resource Services (ALL)</t>
  </si>
  <si>
    <t>Self Contained Teachers</t>
  </si>
  <si>
    <t>SPED Weight</t>
  </si>
  <si>
    <t>RT Weight</t>
  </si>
  <si>
    <t>ELL Weight</t>
  </si>
  <si>
    <t>Afterschool Teacher (local)</t>
  </si>
  <si>
    <t>Afterschool Paraprofessional (local)</t>
  </si>
  <si>
    <t>Afterschool Site Leader (local)</t>
  </si>
  <si>
    <t>Credit Recovery (ECR) Admin Premium</t>
  </si>
  <si>
    <t xml:space="preserve">Title I - Schoolwide </t>
  </si>
  <si>
    <t>Title I - Parental Involvement</t>
  </si>
  <si>
    <t>Title II - Professional Development</t>
  </si>
  <si>
    <t>Specialist - Reading Title I</t>
  </si>
  <si>
    <t>Title I Assis Principal - Ninth Grade Academy</t>
  </si>
  <si>
    <t>Title I Ninth Grade Academy Admin Premium</t>
  </si>
  <si>
    <t>Title I Ninth Grade Academy NPS</t>
  </si>
  <si>
    <t>Title I Twilight Admin Premium</t>
  </si>
  <si>
    <t>IB Funds</t>
  </si>
  <si>
    <t>Global Studies NPS</t>
  </si>
  <si>
    <t>Dual Language</t>
  </si>
  <si>
    <t>Specialty Payment</t>
  </si>
  <si>
    <t>Safe &amp; Positive Schools [security altern]</t>
  </si>
  <si>
    <t>At-Risk UPSFF</t>
  </si>
  <si>
    <t>At-Risk Concentration Weight</t>
  </si>
  <si>
    <t>Hold Harmless Funds</t>
  </si>
  <si>
    <t>Mayor's Recovery Funds</t>
  </si>
  <si>
    <t>Safety Net Supplement</t>
  </si>
  <si>
    <t>Stabilization</t>
  </si>
  <si>
    <t>Core program</t>
  </si>
  <si>
    <t>Early Childhood</t>
  </si>
  <si>
    <t>Special Programs</t>
  </si>
  <si>
    <t>Stability</t>
  </si>
  <si>
    <t>Special Education</t>
  </si>
  <si>
    <t>English Language Learner</t>
  </si>
  <si>
    <t>At-Risk</t>
  </si>
  <si>
    <t>Grant Funds</t>
  </si>
  <si>
    <t>ASP/ECR local</t>
  </si>
  <si>
    <t>Total check</t>
  </si>
  <si>
    <t>General Education</t>
  </si>
  <si>
    <t>General ed/ pupil</t>
  </si>
  <si>
    <t xml:space="preserve">Core program/ pupil </t>
  </si>
  <si>
    <t>Special prog/ pupil</t>
  </si>
  <si>
    <t>Stability/pupil</t>
  </si>
  <si>
    <t>General Ed NO Stability/pupil</t>
  </si>
  <si>
    <t>At-risk/ at-risk pupil</t>
  </si>
  <si>
    <t>General Ed NO ECE</t>
  </si>
  <si>
    <t>General ed specific allocation</t>
  </si>
  <si>
    <t xml:space="preserve">General ed flex </t>
  </si>
  <si>
    <t>Staff allo'ns +flex $$</t>
  </si>
  <si>
    <t>$$ source (per ML)</t>
  </si>
  <si>
    <t>Staffing ratio</t>
  </si>
  <si>
    <t>Prog grant</t>
  </si>
  <si>
    <t>SBB</t>
  </si>
  <si>
    <t>Aiton Elementary School</t>
  </si>
  <si>
    <t>Amidon-Bowen Elementary School</t>
  </si>
  <si>
    <t>Anacostia High School</t>
  </si>
  <si>
    <t>HS</t>
  </si>
  <si>
    <t>Ballou High School</t>
  </si>
  <si>
    <t>Bancroft Elementary School</t>
  </si>
  <si>
    <t>Barnard Elementary School</t>
  </si>
  <si>
    <t>Beers Elementary School</t>
  </si>
  <si>
    <t>Benjamin Banneker High School</t>
  </si>
  <si>
    <t>Boone Elementary School</t>
  </si>
  <si>
    <t>Brent Elementary School</t>
  </si>
  <si>
    <t>Brightwood Elementary School</t>
  </si>
  <si>
    <t>Brookland Middle School</t>
  </si>
  <si>
    <t>MS</t>
  </si>
  <si>
    <t>Browne Education Campus</t>
  </si>
  <si>
    <t>EC</t>
  </si>
  <si>
    <t>Bruce-Monroe Elementary School</t>
  </si>
  <si>
    <t>Bunker Hill Elementary School</t>
  </si>
  <si>
    <t>Burroughs Elementary School</t>
  </si>
  <si>
    <t>Burrville Elementary School</t>
  </si>
  <si>
    <t>C.W. Harris Elementary School</t>
  </si>
  <si>
    <t>Cap Hill Montessori @ Logan</t>
  </si>
  <si>
    <t>Cardozo Education Campus</t>
  </si>
  <si>
    <t>Cleveland Elementary School</t>
  </si>
  <si>
    <t>Columbia Heights Education Campus (CHEC)</t>
  </si>
  <si>
    <t>Coolidge High School</t>
  </si>
  <si>
    <t>Deal Middle School</t>
  </si>
  <si>
    <t>Dorothy Height Elementary School</t>
  </si>
  <si>
    <t>Drew Elementary School</t>
  </si>
  <si>
    <t>Dunbar High School</t>
  </si>
  <si>
    <t>Eastern High School</t>
  </si>
  <si>
    <t>Eaton Elementary School</t>
  </si>
  <si>
    <t>Eliot-Hine Middle School</t>
  </si>
  <si>
    <t>Garfield Elementary School</t>
  </si>
  <si>
    <t>Garrison Elementary School</t>
  </si>
  <si>
    <t>H.D. Cooke Elementary School</t>
  </si>
  <si>
    <t>Hardy Middle School</t>
  </si>
  <si>
    <t>Hart Middle School</t>
  </si>
  <si>
    <t>Hearst Elementary School</t>
  </si>
  <si>
    <t>Hendley Elementary School</t>
  </si>
  <si>
    <t>Houston Elementary School</t>
  </si>
  <si>
    <t>Hyde-Addison Elementary School</t>
  </si>
  <si>
    <t>Ida B. Wells Middle School</t>
  </si>
  <si>
    <t>J.O. Wilson Elementary School</t>
  </si>
  <si>
    <t>Janney Elementary School</t>
  </si>
  <si>
    <t>John Lewis Elementary School</t>
  </si>
  <si>
    <t>Johnson Middle School</t>
  </si>
  <si>
    <t>Kelly Miller Middle School</t>
  </si>
  <si>
    <t>Ketcham Elementary School</t>
  </si>
  <si>
    <t>Key Elementary School</t>
  </si>
  <si>
    <t>Kimball Elementary School</t>
  </si>
  <si>
    <t>King, M.L. Elementary School</t>
  </si>
  <si>
    <t>Kramer Middle School</t>
  </si>
  <si>
    <t>Lafayette Elementary School</t>
  </si>
  <si>
    <t>Langdon Elementary School</t>
  </si>
  <si>
    <t>Langley Elementary School</t>
  </si>
  <si>
    <t>LaSalle-Backus Elementary School</t>
  </si>
  <si>
    <t>Leckie Education Campus</t>
  </si>
  <si>
    <t>Ludlow-Taylor Elementary School</t>
  </si>
  <si>
    <t>Luke Moore Alternative High School</t>
  </si>
  <si>
    <t>MacFarland Middle School</t>
  </si>
  <si>
    <t>Malcolm X Elementary School</t>
  </si>
  <si>
    <t>Mann Elementary School</t>
  </si>
  <si>
    <t>Marie Reed Elementary School</t>
  </si>
  <si>
    <t>Maury Elementary School</t>
  </si>
  <si>
    <t>McKinley Middle School</t>
  </si>
  <si>
    <t>McKinley Technology High School</t>
  </si>
  <si>
    <t>Military Road Elementary School</t>
  </si>
  <si>
    <t>ECE</t>
  </si>
  <si>
    <t>Miner Elementary School</t>
  </si>
  <si>
    <t>Moten Elementary School</t>
  </si>
  <si>
    <t>Murch Elementary School</t>
  </si>
  <si>
    <t>Nalle Elementary School</t>
  </si>
  <si>
    <t>Noyes Elementary School</t>
  </si>
  <si>
    <t>Oyster-Adams Bilingual</t>
  </si>
  <si>
    <t>Patterson Elementary School</t>
  </si>
  <si>
    <t>Payne Elementary School</t>
  </si>
  <si>
    <t>Peabody Elementary School</t>
  </si>
  <si>
    <t>Phelps ACE High School</t>
  </si>
  <si>
    <t>Plummer Elementary School</t>
  </si>
  <si>
    <t>Powell Elementary School</t>
  </si>
  <si>
    <t>Randle Highlands Elementary School</t>
  </si>
  <si>
    <t>Raymond Elementary School</t>
  </si>
  <si>
    <t>River Terrace SEC</t>
  </si>
  <si>
    <t>SE</t>
  </si>
  <si>
    <t>Roosevelt High School</t>
  </si>
  <si>
    <t>Ross Elementary School</t>
  </si>
  <si>
    <t>Savoy Elementary School</t>
  </si>
  <si>
    <t>School Without Walls High School</t>
  </si>
  <si>
    <t>943</t>
  </si>
  <si>
    <t>Seaton Elementary School</t>
  </si>
  <si>
    <t>Shepherd Elementary School</t>
  </si>
  <si>
    <t>Simon Elementary School</t>
  </si>
  <si>
    <t>Smothers Elementary School</t>
  </si>
  <si>
    <t>Sousa Middle School</t>
  </si>
  <si>
    <t>Stanton Elementary School</t>
  </si>
  <si>
    <t>Stoddert Elementary School</t>
  </si>
  <si>
    <t>Stuart-Hobson Middle School</t>
  </si>
  <si>
    <t>Takoma Elementary School</t>
  </si>
  <si>
    <t>Thomas Elementary School</t>
  </si>
  <si>
    <t>Thomson Elementary School</t>
  </si>
  <si>
    <t>Truesdell Elementary School</t>
  </si>
  <si>
    <t>Tubman Elementary School</t>
  </si>
  <si>
    <t>Turner Elementary School</t>
  </si>
  <si>
    <t>Tyler Elementary School</t>
  </si>
  <si>
    <t>Van Ness Elementary School</t>
  </si>
  <si>
    <t>Walker-Jones Education Campus</t>
  </si>
  <si>
    <t>Watkins Elementary School</t>
  </si>
  <si>
    <t>Wheatley Education Campus</t>
  </si>
  <si>
    <t>Whittier Elementary School</t>
  </si>
  <si>
    <t>Wilson High School</t>
  </si>
  <si>
    <t>Woodson, H.D. High School</t>
  </si>
  <si>
    <t>Funding from SBB</t>
  </si>
  <si>
    <t>Funding from Staffing Ratio</t>
  </si>
  <si>
    <t>Funding from Program Grants</t>
  </si>
  <si>
    <t>Federal</t>
  </si>
  <si>
    <t>Local: enrollment based all schools general ed</t>
  </si>
  <si>
    <t>Local: special programs selected schools, general ed</t>
  </si>
  <si>
    <t>Local: at-risk, needs-based</t>
  </si>
  <si>
    <t xml:space="preserve">Funding from Stability </t>
  </si>
  <si>
    <t>ET-15 without SW</t>
  </si>
  <si>
    <t>ET-15 SW</t>
  </si>
  <si>
    <t>ET-15 DCPS</t>
  </si>
  <si>
    <t>SW</t>
  </si>
  <si>
    <t>Special ed</t>
  </si>
  <si>
    <t>Total DC</t>
  </si>
  <si>
    <t>w/o ESSER</t>
  </si>
  <si>
    <t>Librarians</t>
  </si>
  <si>
    <t>$$</t>
  </si>
  <si>
    <t>FTE</t>
  </si>
  <si>
    <t>#2 UPSFF incr</t>
  </si>
  <si>
    <t>Losing tchrs</t>
  </si>
  <si>
    <t>Gaining tchrs</t>
  </si>
  <si>
    <t>No change</t>
  </si>
  <si>
    <t>#3,6 Enroll incr/decr adjust</t>
  </si>
  <si>
    <t>Sped 2023</t>
  </si>
  <si>
    <t>ELL 2023</t>
  </si>
  <si>
    <t>Change</t>
  </si>
  <si>
    <t xml:space="preserve"> 22 to 23</t>
  </si>
  <si>
    <t>#4,7 Sped adjust</t>
  </si>
  <si>
    <t>#4,7 ELL adjust</t>
  </si>
  <si>
    <t>#2 cost increase</t>
  </si>
  <si>
    <t>#1 FY22 budget DCPS as sub'd no S-W or ESSER</t>
  </si>
  <si>
    <t>Actual FY23 DCPS budget no S-W or ESSER</t>
  </si>
  <si>
    <t>Delta FY23 to FY22 actuals no S-W or ESSER</t>
  </si>
  <si>
    <t>Delta Bill to actual FY 23 budget</t>
  </si>
  <si>
    <t>Bill FY23 budget calcu</t>
  </si>
  <si>
    <t>Less $$</t>
  </si>
  <si>
    <t>More $$</t>
  </si>
  <si>
    <t>Fewer tchrs</t>
  </si>
  <si>
    <t>More tchrs</t>
  </si>
  <si>
    <t>N/A</t>
  </si>
  <si>
    <t>Delta Bill to FY22 actual w-o ESSER</t>
  </si>
  <si>
    <t>Less $$ for teachers</t>
  </si>
  <si>
    <t>More $$ for teachers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</si>
</sst>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quot;$&quot;* #,##0.0_);_(&quot;$&quot;* \(#,##0.0\);_(&quot;$&quot;* &quot;-&quot;??_);_(@_)"/>
    <numFmt numFmtId="165" formatCode="_(* #,##0_);_(* \(#,##0\);_(* &quot;-&quot;??_);_(@_)"/>
    <numFmt numFmtId="166" formatCode="0_);[Red]\(0\)"/>
    <numFmt numFmtId="167" formatCode="&quot;$&quot;#,##0"/>
    <numFmt numFmtId="168" formatCode="0.0%"/>
    <numFmt numFmtId="169" formatCode="_(&quot;$&quot;* #,##0_);_(&quot;$&quot;* \(#,##0\);_(&quot;$&quot;* &quot;-&quot;??_);_(@_)"/>
    <numFmt numFmtId="170" formatCode="&quot;$&quot;#,##0.00"/>
  </numFmts>
  <fonts count="9" x14ac:knownFonts="1">
    <font>
      <sz val="11"/>
      <color theme="1"/>
      <name val="Calibri"/>
      <family val="2"/>
      <scheme val="minor"/>
    </font>
    <font>
      <sz val="10"/>
      <color rgb="FF000000"/>
      <name val="Times New Roman"/>
      <family val="1"/>
    </font>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999FF"/>
        <bgColor indexed="64"/>
      </patternFill>
    </fill>
    <fill>
      <patternFill patternType="solid">
        <fgColor rgb="FFFFCCFF"/>
        <bgColor indexed="64"/>
      </patternFill>
    </fill>
    <fill>
      <patternFill patternType="solid">
        <fgColor theme="4" tint="0.59999389629810485"/>
        <bgColor indexed="64"/>
      </patternFill>
    </fill>
    <fill>
      <patternFill patternType="solid">
        <fgColor rgb="FF00B0F0"/>
        <bgColor indexed="64"/>
      </patternFill>
    </fill>
    <fill>
      <patternFill patternType="solid">
        <fgColor rgb="FFCC990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63">
    <xf numFmtId="0" fontId="0" fillId="0" borderId="0" xfId="0"/>
    <xf numFmtId="49" fontId="0" fillId="0" borderId="0" xfId="0" applyNumberFormat="1"/>
    <xf numFmtId="164" fontId="0" fillId="0" borderId="0" xfId="0" applyNumberFormat="1"/>
    <xf numFmtId="2" fontId="0" fillId="0" borderId="0" xfId="0" applyNumberFormat="1"/>
    <xf numFmtId="44" fontId="0" fillId="0" borderId="0" xfId="0" applyNumberFormat="1"/>
    <xf numFmtId="0" fontId="0" fillId="2" borderId="0" xfId="0" applyFill="1"/>
    <xf numFmtId="0" fontId="0" fillId="0" borderId="1" xfId="0" applyBorder="1"/>
    <xf numFmtId="166" fontId="0" fillId="0" borderId="1" xfId="0" applyNumberFormat="1" applyBorder="1"/>
    <xf numFmtId="0" fontId="0" fillId="3" borderId="1" xfId="0" applyFill="1" applyBorder="1" applyAlignment="1">
      <alignment wrapText="1"/>
    </xf>
    <xf numFmtId="0" fontId="0" fillId="3" borderId="2" xfId="0" applyFill="1" applyBorder="1" applyAlignment="1">
      <alignment wrapText="1"/>
    </xf>
    <xf numFmtId="0" fontId="0" fillId="0" borderId="0" xfId="0" applyAlignment="1">
      <alignment wrapText="1"/>
    </xf>
    <xf numFmtId="49" fontId="0" fillId="3" borderId="1" xfId="0" applyNumberFormat="1" applyFill="1" applyBorder="1" applyAlignment="1">
      <alignment wrapText="1"/>
    </xf>
    <xf numFmtId="49" fontId="0" fillId="0" borderId="1" xfId="0" applyNumberFormat="1" applyBorder="1"/>
    <xf numFmtId="0" fontId="0" fillId="4" borderId="0" xfId="0" applyFill="1" applyAlignment="1">
      <alignment wrapText="1"/>
    </xf>
    <xf numFmtId="49" fontId="0" fillId="0" borderId="0" xfId="0" applyNumberFormat="1" applyAlignment="1">
      <alignment horizontal="center" wrapText="1"/>
    </xf>
    <xf numFmtId="167" fontId="0" fillId="0" borderId="0" xfId="0" applyNumberFormat="1" applyAlignment="1">
      <alignment wrapText="1"/>
    </xf>
    <xf numFmtId="0" fontId="7" fillId="5" borderId="0" xfId="0" applyFont="1" applyFill="1" applyAlignment="1">
      <alignment horizontal="center" wrapText="1"/>
    </xf>
    <xf numFmtId="0" fontId="0" fillId="6" borderId="0" xfId="0" applyFill="1" applyAlignment="1">
      <alignment horizontal="center" wrapText="1"/>
    </xf>
    <xf numFmtId="0" fontId="0" fillId="7" borderId="0" xfId="0" applyFill="1" applyAlignment="1">
      <alignment horizontal="center" wrapText="1"/>
    </xf>
    <xf numFmtId="0" fontId="7" fillId="8" borderId="0" xfId="0" applyFont="1" applyFill="1" applyAlignment="1">
      <alignment horizontal="center" wrapText="1"/>
    </xf>
    <xf numFmtId="0" fontId="7" fillId="9" borderId="0" xfId="0" applyFont="1" applyFill="1" applyAlignment="1">
      <alignment horizontal="center" wrapText="1"/>
    </xf>
    <xf numFmtId="0" fontId="0" fillId="10" borderId="0" xfId="0" applyFill="1" applyAlignment="1">
      <alignment horizontal="center" wrapText="1"/>
    </xf>
    <xf numFmtId="167" fontId="0" fillId="2" borderId="0" xfId="0" applyNumberFormat="1" applyFill="1" applyAlignment="1">
      <alignment wrapText="1"/>
    </xf>
    <xf numFmtId="0" fontId="0" fillId="11" borderId="0" xfId="0" applyFill="1" applyAlignment="1">
      <alignment horizontal="center" vertical="center" wrapText="1"/>
    </xf>
    <xf numFmtId="0" fontId="7" fillId="12" borderId="0" xfId="0" applyFont="1" applyFill="1" applyAlignment="1">
      <alignment horizontal="center" wrapText="1"/>
    </xf>
    <xf numFmtId="0" fontId="8" fillId="0" borderId="0" xfId="0" applyFont="1" applyAlignment="1">
      <alignment horizontal="center" wrapText="1"/>
    </xf>
    <xf numFmtId="0" fontId="8" fillId="5" borderId="0" xfId="0" applyFont="1" applyFill="1" applyAlignment="1">
      <alignment horizontal="center" wrapText="1"/>
    </xf>
    <xf numFmtId="0" fontId="8" fillId="2" borderId="0" xfId="0" applyFont="1" applyFill="1" applyAlignment="1">
      <alignment horizontal="center" wrapText="1"/>
    </xf>
    <xf numFmtId="0" fontId="8" fillId="12" borderId="0" xfId="0" applyFont="1" applyFill="1" applyAlignment="1">
      <alignment horizontal="center" wrapText="1"/>
    </xf>
    <xf numFmtId="0" fontId="8" fillId="3" borderId="0" xfId="0" applyFont="1" applyFill="1" applyAlignment="1">
      <alignment horizontal="center" wrapText="1"/>
    </xf>
    <xf numFmtId="0" fontId="8" fillId="7" borderId="0" xfId="0" applyFont="1" applyFill="1" applyAlignment="1">
      <alignment horizontal="center" wrapText="1"/>
    </xf>
    <xf numFmtId="0" fontId="8" fillId="13" borderId="0" xfId="0" applyFont="1" applyFill="1" applyAlignment="1">
      <alignment horizontal="center" wrapText="1"/>
    </xf>
    <xf numFmtId="0" fontId="8" fillId="9" borderId="0" xfId="0" applyFont="1" applyFill="1" applyAlignment="1">
      <alignment horizontal="center" wrapText="1"/>
    </xf>
    <xf numFmtId="0" fontId="8" fillId="8" borderId="0" xfId="0" applyFont="1" applyFill="1" applyAlignment="1">
      <alignment horizontal="center" wrapText="1"/>
    </xf>
    <xf numFmtId="0" fontId="4" fillId="0" borderId="0" xfId="0" applyFont="1" applyAlignment="1">
      <alignment horizontal="center" wrapText="1"/>
    </xf>
    <xf numFmtId="49" fontId="0" fillId="0" borderId="0" xfId="0" applyNumberFormat="1" applyAlignment="1">
      <alignment horizontal="center"/>
    </xf>
    <xf numFmtId="0" fontId="0" fillId="0" borderId="0" xfId="0" applyAlignment="1">
      <alignment horizontal="center"/>
    </xf>
    <xf numFmtId="165" fontId="0" fillId="0" borderId="0" xfId="3" applyNumberFormat="1" applyFont="1" applyAlignment="1">
      <alignment horizontal="center"/>
    </xf>
    <xf numFmtId="168" fontId="0" fillId="0" borderId="0" xfId="5" applyNumberFormat="1" applyFont="1" applyAlignment="1">
      <alignment horizontal="center"/>
    </xf>
    <xf numFmtId="167" fontId="0" fillId="0" borderId="0" xfId="0" applyNumberFormat="1"/>
    <xf numFmtId="49" fontId="3" fillId="0" borderId="0" xfId="0" applyNumberFormat="1" applyFont="1" applyAlignment="1">
      <alignment horizontal="center"/>
    </xf>
    <xf numFmtId="168" fontId="0" fillId="0" borderId="0" xfId="5" applyNumberFormat="1" applyFont="1"/>
    <xf numFmtId="169" fontId="0" fillId="0" borderId="0" xfId="4" applyNumberFormat="1" applyFont="1"/>
    <xf numFmtId="167" fontId="7" fillId="0" borderId="0" xfId="0" applyNumberFormat="1" applyFont="1"/>
    <xf numFmtId="168" fontId="0" fillId="0" borderId="0" xfId="5" applyNumberFormat="1" applyFont="1" applyAlignment="1"/>
    <xf numFmtId="0" fontId="0" fillId="0" borderId="0" xfId="0" applyAlignment="1">
      <alignment horizontal="left" indent="1"/>
    </xf>
    <xf numFmtId="167" fontId="0" fillId="0" borderId="0" xfId="0" applyNumberFormat="1" applyAlignment="1">
      <alignment horizontal="center"/>
    </xf>
    <xf numFmtId="170" fontId="0" fillId="0" borderId="0" xfId="0" applyNumberFormat="1" applyAlignment="1">
      <alignment horizontal="center"/>
    </xf>
    <xf numFmtId="170" fontId="0" fillId="0" borderId="0" xfId="0" applyNumberFormat="1" applyAlignment="1"/>
    <xf numFmtId="166" fontId="0" fillId="0" borderId="0" xfId="0" applyNumberFormat="1" applyAlignment="1">
      <alignment horizontal="center"/>
    </xf>
    <xf numFmtId="49" fontId="0" fillId="0" borderId="0" xfId="0" applyNumberFormat="1" applyAlignment="1">
      <alignment horizontal="left" wrapText="1"/>
    </xf>
    <xf numFmtId="169" fontId="0" fillId="0" borderId="0" xfId="0" applyNumberFormat="1"/>
    <xf numFmtId="6" fontId="0" fillId="0" borderId="0" xfId="0" applyNumberFormat="1"/>
    <xf numFmtId="6" fontId="0" fillId="0" borderId="0" xfId="0" applyNumberFormat="1" applyAlignment="1">
      <alignment horizontal="center" wrapText="1"/>
    </xf>
    <xf numFmtId="165" fontId="0" fillId="0" borderId="0" xfId="3" applyNumberFormat="1" applyFont="1"/>
    <xf numFmtId="6" fontId="0" fillId="2" borderId="0" xfId="0" applyNumberFormat="1" applyFill="1"/>
    <xf numFmtId="166" fontId="0" fillId="0" borderId="0" xfId="0" applyNumberFormat="1" applyAlignment="1">
      <alignment horizontal="center" wrapText="1"/>
    </xf>
    <xf numFmtId="166" fontId="0" fillId="0" borderId="0" xfId="3" applyNumberFormat="1" applyFont="1" applyAlignment="1">
      <alignment horizontal="center"/>
    </xf>
    <xf numFmtId="166" fontId="0" fillId="0" borderId="0" xfId="0" applyNumberFormat="1"/>
    <xf numFmtId="43" fontId="0" fillId="0" borderId="0" xfId="3" applyFont="1"/>
    <xf numFmtId="0" fontId="0" fillId="0" borderId="2" xfId="0" applyBorder="1"/>
    <xf numFmtId="9" fontId="0" fillId="0" borderId="0" xfId="5" applyFont="1"/>
    <xf numFmtId="1" fontId="0" fillId="0" borderId="0" xfId="0" applyNumberFormat="1"/>
  </cellXfs>
  <cellStyles count="6">
    <cellStyle name="Comma" xfId="3" builtinId="3"/>
    <cellStyle name="Comma 2" xfId="1" xr:uid="{D6E1CD75-450F-4DA0-A400-EA6E1FBAD07C}"/>
    <cellStyle name="Currency" xfId="4" builtinId="4"/>
    <cellStyle name="Normal" xfId="0" builtinId="0"/>
    <cellStyle name="Normal 2" xfId="2" xr:uid="{9F22DF18-5F9D-400D-9865-8292A69A3A8C}"/>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180975</xdr:rowOff>
    </xdr:from>
    <xdr:to>
      <xdr:col>12</xdr:col>
      <xdr:colOff>171450</xdr:colOff>
      <xdr:row>24</xdr:row>
      <xdr:rowOff>28575</xdr:rowOff>
    </xdr:to>
    <xdr:sp macro="" textlink="">
      <xdr:nvSpPr>
        <xdr:cNvPr id="2" name="TextBox 1">
          <a:extLst>
            <a:ext uri="{FF2B5EF4-FFF2-40B4-BE49-F238E27FC236}">
              <a16:creationId xmlns:a16="http://schemas.microsoft.com/office/drawing/2014/main" id="{9986AFC9-AA13-3404-CD5F-0FDB5B26A6B1}"/>
            </a:ext>
          </a:extLst>
        </xdr:cNvPr>
        <xdr:cNvSpPr txBox="1"/>
      </xdr:nvSpPr>
      <xdr:spPr>
        <a:xfrm>
          <a:off x="247650" y="180975"/>
          <a:ext cx="7239000" cy="441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FY 2022 to FY 2023</a:t>
          </a:r>
        </a:p>
        <a:p>
          <a:r>
            <a:rPr lang="en-US" sz="1100"/>
            <a:t>FY 22 base budget is DCPS budgets as submitted, stripped of ET-15 School-Wide add-ons and ESSER, including addition of librarians by the DC Council.</a:t>
          </a:r>
          <a:r>
            <a:rPr lang="en-US" sz="1100" baseline="0"/>
            <a:t>  Numbers are roughly close to FY22 Approved and Revised Budgets in the Council's data dump, about 2/3 a little higher and 1/3 a little lower.  DCPS-based and Approved date from spring 2021, some months before Jan. 1, 2022, and Revised probably a few months after. (Note:  approved and revised local school budgets in the data dump are same for Local and direct Federal Grants, but substantial amounts of IntraDistrict funding are added in the revised budgets, reflecting, inter alia, inclusion of ESSER funds.  Remaining differences are unclear.</a:t>
          </a:r>
        </a:p>
        <a:p>
          <a:endParaRPr lang="en-US" sz="1100" baseline="0"/>
        </a:p>
        <a:p>
          <a:r>
            <a:rPr lang="en-US" sz="1100" baseline="0"/>
            <a:t>CPI-U Washington DC metro area:  Budgets formulated in January 2022 Annual average from 2019-2021 is 1.98%, which is what would be available.  </a:t>
          </a:r>
        </a:p>
        <a:p>
          <a:r>
            <a:rPr lang="en-US" sz="1100" baseline="0"/>
            <a:t>Increase in UPSFF foundation was 5.9%, so use that. </a:t>
          </a:r>
        </a:p>
        <a:p>
          <a:r>
            <a:rPr lang="en-US" sz="1100" baseline="0"/>
            <a:t>No increase in WTU teacher salaries</a:t>
          </a:r>
        </a:p>
        <a:p>
          <a:endParaRPr lang="en-US" sz="1100" baseline="0"/>
        </a:p>
        <a:p>
          <a:r>
            <a:rPr lang="en-US" sz="1100" baseline="0"/>
            <a:t>Changes in funding based on general education teachers are due to enrollment change.  Grade level important for K-5, but irrelevant to secondary, while data by subject are not public.  Both SY 22 and SY 23 calculated on this basis to ensure consistency, since this is a simulation intended to illuminate the effects of the Schools First bill, not to reflect actual practice in SY 22 or SY 23.</a:t>
          </a:r>
        </a:p>
        <a:p>
          <a:endParaRPr lang="en-US" sz="1100" baseline="0"/>
        </a:p>
        <a:p>
          <a:pPr lvl="1"/>
          <a:r>
            <a:rPr lang="en-US" sz="1100" baseline="0"/>
            <a:t>For ES and EC grades K-5:  calculated based on CSM standard of class size caps of 28 but apparently 25 for KI.</a:t>
          </a:r>
        </a:p>
        <a:p>
          <a:pPr lvl="1"/>
          <a:r>
            <a:rPr lang="en-US" sz="1100" baseline="0"/>
            <a:t>For MS:  pupil/teacher ratio of 22/1, which is what CSM would have generated</a:t>
          </a:r>
        </a:p>
        <a:p>
          <a:pPr lvl="1"/>
          <a:r>
            <a:rPr lang="en-US" sz="1100" baseline="0"/>
            <a:t>For HS:  matched roughly to FY22 pupil/teacher ratios, since basis for FY22 allocations not known.  Calculations shown below main chart.</a:t>
          </a:r>
        </a:p>
        <a:p>
          <a:pPr lvl="1"/>
          <a:endParaRPr lang="en-US" sz="1100" baseline="0"/>
        </a:p>
        <a:p>
          <a:pPr lvl="0"/>
          <a:r>
            <a:rPr lang="en-US" sz="1100" baseline="0"/>
            <a:t>Changes in funding for ELL and special education are as made by DCPS, assuming compliance with legal requirements.	</a:t>
          </a:r>
        </a:p>
        <a:p>
          <a:endParaRPr lang="en-US" sz="1100" baseline="0"/>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166687</xdr:colOff>
      <xdr:row>119</xdr:row>
      <xdr:rowOff>23813</xdr:rowOff>
    </xdr:from>
    <xdr:to>
      <xdr:col>11</xdr:col>
      <xdr:colOff>761999</xdr:colOff>
      <xdr:row>126</xdr:row>
      <xdr:rowOff>11906</xdr:rowOff>
    </xdr:to>
    <xdr:sp macro="" textlink="">
      <xdr:nvSpPr>
        <xdr:cNvPr id="2" name="TextBox 1">
          <a:extLst>
            <a:ext uri="{FF2B5EF4-FFF2-40B4-BE49-F238E27FC236}">
              <a16:creationId xmlns:a16="http://schemas.microsoft.com/office/drawing/2014/main" id="{A185237D-0655-8EE1-3D42-D67CC9828AD1}"/>
            </a:ext>
          </a:extLst>
        </xdr:cNvPr>
        <xdr:cNvSpPr txBox="1"/>
      </xdr:nvSpPr>
      <xdr:spPr>
        <a:xfrm>
          <a:off x="6060281" y="23276719"/>
          <a:ext cx="4393406" cy="1321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Of the 48 schools that lost money based on teacher FTE loss, 36 were about as expected, with a match between enrollment loss and teacher loss.  The remaining twelve lost more teachers than overall enrollment loss would predict.  In SY22, these schools</a:t>
          </a:r>
          <a:r>
            <a:rPr lang="en-US" sz="1100" baseline="0"/>
            <a:t> had classes of a little over 28 or a little over 56, where enrollment slipped below.  That's the problem with a cap and  determination grade by grade.  The same could happen with the WTU caps, after the first year.</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250031</xdr:colOff>
      <xdr:row>123</xdr:row>
      <xdr:rowOff>11906</xdr:rowOff>
    </xdr:from>
    <xdr:to>
      <xdr:col>2</xdr:col>
      <xdr:colOff>214313</xdr:colOff>
      <xdr:row>132</xdr:row>
      <xdr:rowOff>130969</xdr:rowOff>
    </xdr:to>
    <xdr:sp macro="" textlink="">
      <xdr:nvSpPr>
        <xdr:cNvPr id="2" name="TextBox 1">
          <a:extLst>
            <a:ext uri="{FF2B5EF4-FFF2-40B4-BE49-F238E27FC236}">
              <a16:creationId xmlns:a16="http://schemas.microsoft.com/office/drawing/2014/main" id="{D4DDF31A-C9A9-4858-9CFD-3BA6F6C54279}"/>
            </a:ext>
          </a:extLst>
        </xdr:cNvPr>
        <xdr:cNvSpPr txBox="1"/>
      </xdr:nvSpPr>
      <xdr:spPr>
        <a:xfrm>
          <a:off x="250031" y="23824406"/>
          <a:ext cx="2547938"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COLOR GUIDE</a:t>
          </a:r>
        </a:p>
        <a:p>
          <a:r>
            <a:rPr lang="en-US" sz="1100"/>
            <a:t>white=core</a:t>
          </a:r>
          <a:r>
            <a:rPr lang="en-US" sz="1100" baseline="0"/>
            <a:t> program</a:t>
          </a:r>
        </a:p>
        <a:p>
          <a:r>
            <a:rPr lang="en-US" sz="1100" baseline="0"/>
            <a:t>pink=early childhood</a:t>
          </a:r>
        </a:p>
        <a:p>
          <a:r>
            <a:rPr lang="en-US" sz="1100" baseline="0"/>
            <a:t>light blue-gray=special ed</a:t>
          </a:r>
        </a:p>
        <a:p>
          <a:r>
            <a:rPr lang="en-US" sz="1100" baseline="0"/>
            <a:t>medium blue=ELL</a:t>
          </a:r>
        </a:p>
        <a:p>
          <a:r>
            <a:rPr lang="en-US" sz="1100"/>
            <a:t>brown=ASP/credit recovery</a:t>
          </a:r>
        </a:p>
        <a:p>
          <a:r>
            <a:rPr lang="en-US" sz="1100"/>
            <a:t>gray=federal funds</a:t>
          </a:r>
        </a:p>
        <a:p>
          <a:r>
            <a:rPr lang="en-US" sz="1100"/>
            <a:t>yellow=special program</a:t>
          </a:r>
        </a:p>
        <a:p>
          <a:r>
            <a:rPr lang="en-US" sz="1100"/>
            <a:t>green=at-risk appropriate</a:t>
          </a:r>
        </a:p>
        <a:p>
          <a:r>
            <a:rPr lang="en-US" sz="1100"/>
            <a:t>orange=stability/safety net funds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250031</xdr:colOff>
      <xdr:row>120</xdr:row>
      <xdr:rowOff>23812</xdr:rowOff>
    </xdr:from>
    <xdr:to>
      <xdr:col>2</xdr:col>
      <xdr:colOff>214313</xdr:colOff>
      <xdr:row>130</xdr:row>
      <xdr:rowOff>83343</xdr:rowOff>
    </xdr:to>
    <xdr:sp macro="" textlink="">
      <xdr:nvSpPr>
        <xdr:cNvPr id="2" name="TextBox 1">
          <a:extLst>
            <a:ext uri="{FF2B5EF4-FFF2-40B4-BE49-F238E27FC236}">
              <a16:creationId xmlns:a16="http://schemas.microsoft.com/office/drawing/2014/main" id="{20F7E771-DCAB-4C0B-9DB6-0F5119245E22}"/>
            </a:ext>
          </a:extLst>
        </xdr:cNvPr>
        <xdr:cNvSpPr txBox="1"/>
      </xdr:nvSpPr>
      <xdr:spPr>
        <a:xfrm>
          <a:off x="250031" y="23455312"/>
          <a:ext cx="2555082" cy="1964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COLOR GUIDE</a:t>
          </a:r>
        </a:p>
        <a:p>
          <a:r>
            <a:rPr lang="en-US" sz="1100"/>
            <a:t>white=core</a:t>
          </a:r>
          <a:r>
            <a:rPr lang="en-US" sz="1100" baseline="0"/>
            <a:t> program</a:t>
          </a:r>
        </a:p>
        <a:p>
          <a:r>
            <a:rPr lang="en-US" sz="1100" baseline="0"/>
            <a:t>pink=early childhood</a:t>
          </a:r>
        </a:p>
        <a:p>
          <a:r>
            <a:rPr lang="en-US" sz="1100" baseline="0"/>
            <a:t>light blue-gray=special ed</a:t>
          </a:r>
        </a:p>
        <a:p>
          <a:r>
            <a:rPr lang="en-US" sz="1100" baseline="0"/>
            <a:t>medium blue=ELL</a:t>
          </a:r>
        </a:p>
        <a:p>
          <a:r>
            <a:rPr lang="en-US" sz="1100"/>
            <a:t>brown=ASP/credit recovery</a:t>
          </a:r>
        </a:p>
        <a:p>
          <a:r>
            <a:rPr lang="en-US" sz="1100"/>
            <a:t>gray=federal funds</a:t>
          </a:r>
        </a:p>
        <a:p>
          <a:r>
            <a:rPr lang="en-US" sz="1100"/>
            <a:t>yellow=special program</a:t>
          </a:r>
        </a:p>
        <a:p>
          <a:r>
            <a:rPr lang="en-US" sz="1100"/>
            <a:t>green=at-risk appropriate</a:t>
          </a:r>
        </a:p>
        <a:p>
          <a:r>
            <a:rPr lang="en-US" sz="1100"/>
            <a:t>orange=stability/safety net funds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214312</xdr:colOff>
      <xdr:row>119</xdr:row>
      <xdr:rowOff>107155</xdr:rowOff>
    </xdr:from>
    <xdr:to>
      <xdr:col>11</xdr:col>
      <xdr:colOff>376570</xdr:colOff>
      <xdr:row>130</xdr:row>
      <xdr:rowOff>177209</xdr:rowOff>
    </xdr:to>
    <xdr:sp macro="" textlink="">
      <xdr:nvSpPr>
        <xdr:cNvPr id="2" name="TextBox 1">
          <a:extLst>
            <a:ext uri="{FF2B5EF4-FFF2-40B4-BE49-F238E27FC236}">
              <a16:creationId xmlns:a16="http://schemas.microsoft.com/office/drawing/2014/main" id="{EB895EA9-869D-4271-75EF-1CC249843FB4}"/>
            </a:ext>
          </a:extLst>
        </xdr:cNvPr>
        <xdr:cNvSpPr txBox="1"/>
      </xdr:nvSpPr>
      <xdr:spPr>
        <a:xfrm>
          <a:off x="945300" y="22701341"/>
          <a:ext cx="5932636" cy="2141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DCPS assigned classroom teachers in SY 22 by CSM formulas,</a:t>
          </a:r>
          <a:r>
            <a:rPr lang="en-US" sz="1100" baseline="0"/>
            <a:t> but in SY 23 directed schools to fund teachers from a new formula-generated flexible fund.  In order to have  consistency for the comparison, I used the following for both years:</a:t>
          </a:r>
          <a:endParaRPr lang="en-US" sz="1100"/>
        </a:p>
        <a:p>
          <a:endParaRPr lang="en-US" sz="1100"/>
        </a:p>
        <a:p>
          <a:r>
            <a:rPr lang="en-US" sz="1100"/>
            <a:t>For grades PK-8, based on  number of classrom teachers</a:t>
          </a:r>
          <a:r>
            <a:rPr lang="en-US" sz="1100" baseline="0"/>
            <a:t> generated by CSM  standards:</a:t>
          </a:r>
        </a:p>
        <a:p>
          <a:r>
            <a:rPr lang="en-US" sz="1100" baseline="0"/>
            <a:t>    PK3-PK4: per actual DCPS assigize ment</a:t>
          </a:r>
        </a:p>
        <a:p>
          <a:r>
            <a:rPr lang="en-US" sz="1100" baseline="0"/>
            <a:t>    K: class size cap of 25</a:t>
          </a:r>
        </a:p>
        <a:p>
          <a:r>
            <a:rPr lang="en-US" sz="1100" baseline="0"/>
            <a:t>    Gr 1-5: class size cap of 28 (produced average of 22 in SY 22).</a:t>
          </a:r>
        </a:p>
        <a:p>
          <a:r>
            <a:rPr lang="en-US" sz="1100" baseline="0"/>
            <a:t>    Gr 6-8: pupil teacher ratio of 22/1.</a:t>
          </a:r>
          <a:endParaRPr lang="en-US" sz="1100" b="0" i="0" u="none" strike="noStrike" baseline="0">
            <a:solidFill>
              <a:schemeClr val="dk1"/>
            </a:solidFill>
            <a:effectLst/>
            <a:latin typeface="+mn-lt"/>
            <a:ea typeface="+mn-ea"/>
            <a:cs typeface="+mn-cs"/>
          </a:endParaRPr>
        </a:p>
        <a:p>
          <a:r>
            <a:rPr lang="en-US" sz="1100"/>
            <a:t>For high school, based on graduation requirements and assumed class size, which is roughly similar to teachers actually assigned in SY 22,</a:t>
          </a:r>
          <a:r>
            <a:rPr lang="en-US" sz="1100" baseline="0"/>
            <a:t> numbers too variable to be produced by a formula.</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ja.michel-herf/AppData/Local/Temp/Temp1_PWP%20Funding%20Allocation.zip/PWP%20Spend%20Plan%20Template%20for%20SY13-14%20Amidon%20Bowen%2003%201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dja.michel-herf/Dropbox/Proving%20What's%20Possible%20Grant/Financial%20Allocation/Financial%20Allocation/Financial%20Allocation%2010_28_12_with%20FTE_NMH_14.5%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ocuments%20and%20Settings/habib.samuels/Local%20Settings/Temporary%20Internet%20Files/Content.Outlook/WKTB2IQ1/Final%20Modelv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H/Documents%20and%20Settings/david.franklin/Local%20Settings/Temporary%20Internet%20Files/OLKC6/Demo%201%20WSF%202008-2009"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avisj06/Local%20Settings/Temporary%20Internet%20Files/Content.Outlook/3C7WX0K4/Financial%20Allocation%2010_16_12_with%20F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y/Documents/Budget-local%20schools/LSB%20FY%202023/Analyses/ML-FY23-Submitted-Budge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ade%20FTEs%20for%20sim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1314 PWP"/>
      <sheetName val="Total Budgeting by School"/>
      <sheetName val="Sheet2"/>
      <sheetName val="Sheet1"/>
      <sheetName val="School Allocation Notes"/>
      <sheetName val="Schools"/>
      <sheetName val="FY17 Enrollment"/>
      <sheetName val="FY17 Avg Position Costs"/>
      <sheetName val="CSM Control Sheet"/>
      <sheetName val="FY17 Allocation Model"/>
      <sheetName val="# of Classrooms"/>
      <sheetName val="Column Map"/>
      <sheetName val="ECE Classrooms"/>
      <sheetName val="SPED"/>
      <sheetName val="ELL"/>
      <sheetName val="FY17 NPS Set-asides"/>
      <sheetName val="MS Tchr Scaling"/>
      <sheetName val="Custodian (TBD)"/>
      <sheetName val="Title"/>
      <sheetName val="ASP"/>
      <sheetName val="Extended Day &amp; Year"/>
      <sheetName val="ECR"/>
      <sheetName val="TLI (TBD)"/>
      <sheetName val="At-Risk Payment (TBD)"/>
      <sheetName val="NPS Set-asides Key"/>
      <sheetName val="PFY Submitted Budget"/>
    </sheetNames>
    <sheetDataSet>
      <sheetData sheetId="0"/>
      <sheetData sheetId="1"/>
      <sheetData sheetId="2">
        <row r="2">
          <cell r="A2" t="str">
            <v>Admin Premium</v>
          </cell>
        </row>
        <row r="3">
          <cell r="A3" t="str">
            <v>Contracts</v>
          </cell>
        </row>
        <row r="4">
          <cell r="A4" t="str">
            <v>Hardware</v>
          </cell>
        </row>
        <row r="5">
          <cell r="A5" t="str">
            <v>Professional Development</v>
          </cell>
        </row>
        <row r="6">
          <cell r="A6" t="str">
            <v>Security</v>
          </cell>
        </row>
        <row r="7">
          <cell r="A7" t="str">
            <v>Software</v>
          </cell>
        </row>
        <row r="8">
          <cell r="A8" t="str">
            <v>Supplies</v>
          </cell>
        </row>
        <row r="9">
          <cell r="A9" t="str">
            <v>Travel</v>
          </cell>
        </row>
      </sheetData>
      <sheetData sheetId="3"/>
      <sheetData sheetId="4"/>
      <sheetData sheetId="5">
        <row r="2">
          <cell r="A2"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3 Allocations"/>
      <sheetName val="CFO Analysis by School"/>
      <sheetName val="Budgeting Summary"/>
      <sheetName val="Total Budgeting by School"/>
      <sheetName val="Vacancies Summary by School"/>
      <sheetName val="FY12 Planned v Funded Budget"/>
      <sheetName val="School Organizational Data"/>
      <sheetName val="Z-Pick Lists"/>
      <sheetName val="School Calendar"/>
      <sheetName val="Schedule A 11 30 12"/>
      <sheetName val="Indices and PCAs"/>
    </sheetNames>
    <sheetDataSet>
      <sheetData sheetId="0"/>
      <sheetData sheetId="1"/>
      <sheetData sheetId="2"/>
      <sheetData sheetId="3"/>
      <sheetData sheetId="4"/>
      <sheetData sheetId="5"/>
      <sheetData sheetId="6">
        <row r="1">
          <cell r="A1" t="str">
            <v>Org Code</v>
          </cell>
        </row>
      </sheetData>
      <sheetData sheetId="7">
        <row r="2">
          <cell r="D2" t="str">
            <v>Aiton</v>
          </cell>
          <cell r="G2" t="str">
            <v>T1</v>
          </cell>
        </row>
        <row r="3">
          <cell r="G3" t="str">
            <v>T1 - CO FY11</v>
          </cell>
        </row>
        <row r="4">
          <cell r="G4" t="str">
            <v>T1 - CO FY12</v>
          </cell>
        </row>
        <row r="5">
          <cell r="G5" t="str">
            <v>T1 - PEI</v>
          </cell>
        </row>
        <row r="6">
          <cell r="G6" t="str">
            <v>SIG</v>
          </cell>
        </row>
        <row r="7">
          <cell r="G7" t="str">
            <v>LD</v>
          </cell>
        </row>
        <row r="8">
          <cell r="G8" t="str">
            <v>LD - SA</v>
          </cell>
        </row>
        <row r="9">
          <cell r="G9" t="str">
            <v>LD - Tech</v>
          </cell>
        </row>
        <row r="10">
          <cell r="G10" t="str">
            <v>LD - Edu</v>
          </cell>
        </row>
        <row r="11">
          <cell r="G11" t="str">
            <v>LD-SE</v>
          </cell>
        </row>
        <row r="12">
          <cell r="G12" t="str">
            <v>Grant</v>
          </cell>
        </row>
        <row r="13">
          <cell r="G13" t="str">
            <v>Race</v>
          </cell>
        </row>
        <row r="14">
          <cell r="G14" t="str">
            <v>NOT FUNDED</v>
          </cell>
        </row>
      </sheetData>
      <sheetData sheetId="8">
        <row r="1">
          <cell r="J1">
            <v>3</v>
          </cell>
        </row>
      </sheetData>
      <sheetData sheetId="9">
        <row r="2">
          <cell r="C2">
            <v>75625</v>
          </cell>
        </row>
      </sheetData>
      <sheetData sheetId="10">
        <row r="2">
          <cell r="A2" t="str">
            <v>Aiton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verage Salaries FY12"/>
      <sheetName val="Assumptions"/>
      <sheetName val="CSM"/>
      <sheetName val="Staffing model"/>
      <sheetName val="Schools"/>
      <sheetName val="FINAL ELL"/>
      <sheetName val="FINAL SPED"/>
      <sheetName val="Final Enrollment 2-8-11"/>
      <sheetName val="Final Enrollment"/>
      <sheetName val="Pivot Analysis"/>
      <sheetName val="Enrollment "/>
      <sheetName val="grants"/>
      <sheetName val="Schools-SPED"/>
      <sheetName val="ELL"/>
      <sheetName val="SPED Staffing Model FY12"/>
      <sheetName val="SPED Staffing Model"/>
      <sheetName val="TITLES"/>
      <sheetName val="schools-sped1"/>
      <sheetName val="schools off CSM"/>
      <sheetName val="Sheet1"/>
      <sheetName val="SHS ratio"/>
      <sheetName val="Nurs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ummary"/>
      <sheetName val="Variable Inputs"/>
      <sheetName val="Enrollment"/>
      <sheetName val="10.8M"/>
      <sheetName val="Small School &amp; Spec"/>
      <sheetName val="Summary Allocations"/>
      <sheetName val="Reserve Adjustments"/>
      <sheetName val="Schools"/>
      <sheetName val="Allocation Sheet"/>
      <sheetName val="Space Constrained subsidy"/>
      <sheetName val="Enrollment Accuracy"/>
      <sheetName val="Projection Sheet"/>
      <sheetName val="ESL Model"/>
      <sheetName val="SPEd Model"/>
      <sheetName val="grade weigh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3 Allocations"/>
      <sheetName val="CFO Analysis by School"/>
      <sheetName val="Budgeting Summary"/>
      <sheetName val="Total Budgeting by School"/>
      <sheetName val="Vacancies Summary by School"/>
      <sheetName val="FY12 Planned v Funded Budget"/>
      <sheetName val="School Organizational Data"/>
      <sheetName val="Z-Pick Lists"/>
      <sheetName val="School Calendar"/>
      <sheetName val="Indices and PCAs"/>
    </sheetNames>
    <sheetDataSet>
      <sheetData sheetId="0"/>
      <sheetData sheetId="1"/>
      <sheetData sheetId="2"/>
      <sheetData sheetId="3"/>
      <sheetData sheetId="4"/>
      <sheetData sheetId="5"/>
      <sheetData sheetId="6"/>
      <sheetData sheetId="7">
        <row r="2">
          <cell r="D2" t="str">
            <v>Aiton</v>
          </cell>
        </row>
        <row r="3">
          <cell r="D3" t="str">
            <v>Amidon-Bowen</v>
          </cell>
        </row>
        <row r="4">
          <cell r="D4" t="str">
            <v>Anacostia</v>
          </cell>
        </row>
        <row r="5">
          <cell r="D5" t="str">
            <v>Ballou</v>
          </cell>
        </row>
        <row r="6">
          <cell r="D6" t="str">
            <v>Ballou STAY</v>
          </cell>
        </row>
        <row r="7">
          <cell r="D7" t="str">
            <v>Bancroft</v>
          </cell>
        </row>
        <row r="8">
          <cell r="D8" t="str">
            <v>Barnard</v>
          </cell>
        </row>
        <row r="9">
          <cell r="D9" t="str">
            <v>Beers</v>
          </cell>
        </row>
        <row r="10">
          <cell r="D10" t="str">
            <v>Benjamin Banneker</v>
          </cell>
        </row>
        <row r="11">
          <cell r="D11" t="str">
            <v>Brent</v>
          </cell>
        </row>
        <row r="12">
          <cell r="D12" t="str">
            <v>Brightwood</v>
          </cell>
        </row>
        <row r="13">
          <cell r="D13" t="str">
            <v>Brookland @ Bunker Hill</v>
          </cell>
        </row>
        <row r="14">
          <cell r="D14" t="str">
            <v>Browne</v>
          </cell>
        </row>
        <row r="15">
          <cell r="D15" t="str">
            <v>Bruce-Monroe @ Park View</v>
          </cell>
        </row>
        <row r="16">
          <cell r="D16" t="str">
            <v>Burroughs</v>
          </cell>
        </row>
        <row r="17">
          <cell r="D17" t="str">
            <v>Burrville</v>
          </cell>
        </row>
        <row r="18">
          <cell r="D18" t="str">
            <v>C.W. Harris</v>
          </cell>
        </row>
        <row r="19">
          <cell r="D19" t="str">
            <v>Capitol Hill Montesorri</v>
          </cell>
        </row>
        <row r="20">
          <cell r="D20" t="str">
            <v>Cardozo</v>
          </cell>
        </row>
        <row r="21">
          <cell r="D21" t="str">
            <v>CHOICE Academy</v>
          </cell>
        </row>
        <row r="22">
          <cell r="D22" t="str">
            <v>Cleveland</v>
          </cell>
        </row>
        <row r="23">
          <cell r="D23" t="str">
            <v>Columbia Heights (CHEC)</v>
          </cell>
        </row>
        <row r="24">
          <cell r="D24" t="str">
            <v>Coolidge</v>
          </cell>
        </row>
        <row r="25">
          <cell r="D25" t="str">
            <v>Davis</v>
          </cell>
        </row>
        <row r="26">
          <cell r="D26" t="str">
            <v>Deal</v>
          </cell>
        </row>
        <row r="27">
          <cell r="D27" t="str">
            <v>Drew</v>
          </cell>
        </row>
        <row r="28">
          <cell r="D28" t="str">
            <v>Dunbar</v>
          </cell>
        </row>
        <row r="29">
          <cell r="D29" t="str">
            <v>Eastern</v>
          </cell>
        </row>
        <row r="30">
          <cell r="D30" t="str">
            <v>Eaton</v>
          </cell>
        </row>
        <row r="31">
          <cell r="D31" t="str">
            <v>Eliot-Hine</v>
          </cell>
        </row>
        <row r="32">
          <cell r="D32" t="str">
            <v>Ellington School of the Arts</v>
          </cell>
        </row>
        <row r="33">
          <cell r="D33" t="str">
            <v>Ferebee-Hope</v>
          </cell>
        </row>
        <row r="34">
          <cell r="D34" t="str">
            <v>Francis-Stevens</v>
          </cell>
        </row>
        <row r="35">
          <cell r="D35" t="str">
            <v>Garfield</v>
          </cell>
        </row>
        <row r="36">
          <cell r="D36" t="str">
            <v>Garrison</v>
          </cell>
        </row>
        <row r="37">
          <cell r="D37" t="str">
            <v>H.D. Cooke</v>
          </cell>
        </row>
        <row r="38">
          <cell r="D38" t="str">
            <v>Hardy</v>
          </cell>
        </row>
        <row r="39">
          <cell r="D39" t="str">
            <v>Hart</v>
          </cell>
        </row>
        <row r="40">
          <cell r="D40" t="str">
            <v>Hearst</v>
          </cell>
        </row>
        <row r="41">
          <cell r="D41" t="str">
            <v>Hendley</v>
          </cell>
        </row>
        <row r="42">
          <cell r="D42" t="str">
            <v>Houston</v>
          </cell>
        </row>
        <row r="43">
          <cell r="D43" t="str">
            <v>Hyde-Addison</v>
          </cell>
        </row>
        <row r="44">
          <cell r="D44" t="str">
            <v>Incarcerated Youth Program</v>
          </cell>
        </row>
        <row r="45">
          <cell r="D45" t="str">
            <v>Janney</v>
          </cell>
        </row>
        <row r="46">
          <cell r="D46" t="str">
            <v>Jefferson Academy</v>
          </cell>
        </row>
        <row r="47">
          <cell r="D47" t="str">
            <v>Jefferson</v>
          </cell>
        </row>
        <row r="48">
          <cell r="D48" t="str">
            <v>Johnson, John Hayden</v>
          </cell>
        </row>
        <row r="49">
          <cell r="D49" t="str">
            <v>Kelly Miller</v>
          </cell>
        </row>
        <row r="50">
          <cell r="D50" t="str">
            <v>Kenilworth</v>
          </cell>
        </row>
        <row r="51">
          <cell r="D51" t="str">
            <v>Ketcham</v>
          </cell>
        </row>
        <row r="52">
          <cell r="D52" t="str">
            <v>Key</v>
          </cell>
        </row>
        <row r="53">
          <cell r="D53" t="str">
            <v>Kimball</v>
          </cell>
        </row>
        <row r="54">
          <cell r="D54" t="str">
            <v>King, M.L.</v>
          </cell>
        </row>
        <row r="55">
          <cell r="D55" t="str">
            <v>Kramer</v>
          </cell>
        </row>
        <row r="56">
          <cell r="D56" t="str">
            <v>Lafayette</v>
          </cell>
        </row>
        <row r="57">
          <cell r="D57" t="str">
            <v>Langdon</v>
          </cell>
        </row>
        <row r="58">
          <cell r="D58" t="str">
            <v>Langley</v>
          </cell>
        </row>
        <row r="59">
          <cell r="D59" t="str">
            <v>LaSalle-Backus</v>
          </cell>
        </row>
        <row r="60">
          <cell r="D60" t="str">
            <v>Leckie</v>
          </cell>
        </row>
        <row r="61">
          <cell r="D61" t="str">
            <v>Ludlow-Taylor</v>
          </cell>
        </row>
        <row r="62">
          <cell r="D62" t="str">
            <v>Luke Moore</v>
          </cell>
        </row>
        <row r="63">
          <cell r="D63" t="str">
            <v>M.C. Terrell/ McGogney</v>
          </cell>
        </row>
        <row r="64">
          <cell r="D64" t="str">
            <v>MacFarland</v>
          </cell>
        </row>
        <row r="65">
          <cell r="D65" t="str">
            <v>Malcolm X</v>
          </cell>
        </row>
        <row r="66">
          <cell r="D66" t="str">
            <v>Mamie D. Lee School</v>
          </cell>
        </row>
        <row r="67">
          <cell r="D67" t="str">
            <v>Mann</v>
          </cell>
        </row>
        <row r="68">
          <cell r="D68" t="str">
            <v>Marie Reed</v>
          </cell>
        </row>
        <row r="69">
          <cell r="D69" t="str">
            <v>Marshall</v>
          </cell>
        </row>
        <row r="70">
          <cell r="D70" t="str">
            <v>Maury</v>
          </cell>
        </row>
        <row r="71">
          <cell r="D71" t="str">
            <v>McKinley Technology</v>
          </cell>
        </row>
        <row r="72">
          <cell r="D72" t="str">
            <v>Miner</v>
          </cell>
        </row>
        <row r="73">
          <cell r="D73" t="str">
            <v>Moten @ Wilkinson</v>
          </cell>
        </row>
        <row r="74">
          <cell r="D74" t="str">
            <v>Murch</v>
          </cell>
        </row>
        <row r="75">
          <cell r="D75" t="str">
            <v>Nalle</v>
          </cell>
        </row>
        <row r="76">
          <cell r="D76" t="str">
            <v>Noyes</v>
          </cell>
        </row>
        <row r="77">
          <cell r="D77" t="str">
            <v>Orr</v>
          </cell>
        </row>
        <row r="78">
          <cell r="D78" t="str">
            <v>Oyster-Adams Bilingual School</v>
          </cell>
        </row>
        <row r="79">
          <cell r="D79" t="str">
            <v>Patterson</v>
          </cell>
        </row>
        <row r="80">
          <cell r="D80" t="str">
            <v>Payne</v>
          </cell>
        </row>
        <row r="81">
          <cell r="D81" t="str">
            <v>Peabody</v>
          </cell>
        </row>
        <row r="82">
          <cell r="D82" t="str">
            <v>Phelps ACE</v>
          </cell>
        </row>
        <row r="83">
          <cell r="D83" t="str">
            <v>Plummer</v>
          </cell>
        </row>
        <row r="84">
          <cell r="D84" t="str">
            <v>Powell</v>
          </cell>
        </row>
        <row r="85">
          <cell r="D85" t="str">
            <v>Prospect LC</v>
          </cell>
        </row>
        <row r="86">
          <cell r="D86" t="str">
            <v>Randle Highlands</v>
          </cell>
        </row>
        <row r="87">
          <cell r="D87" t="str">
            <v>Raymond</v>
          </cell>
        </row>
        <row r="88">
          <cell r="D88" t="str">
            <v>River Terrace</v>
          </cell>
        </row>
        <row r="89">
          <cell r="D89" t="str">
            <v>Ron Brown</v>
          </cell>
        </row>
        <row r="90">
          <cell r="D90" t="str">
            <v>Roosevelt</v>
          </cell>
        </row>
        <row r="91">
          <cell r="D91" t="str">
            <v>Roosevelt STAY</v>
          </cell>
        </row>
        <row r="92">
          <cell r="D92" t="str">
            <v>Ross</v>
          </cell>
        </row>
        <row r="93">
          <cell r="D93" t="str">
            <v>Savoy</v>
          </cell>
        </row>
        <row r="94">
          <cell r="D94" t="str">
            <v>School Without Walls</v>
          </cell>
        </row>
        <row r="95">
          <cell r="D95" t="str">
            <v>School-Within-School @ Peabody</v>
          </cell>
        </row>
        <row r="96">
          <cell r="D96" t="str">
            <v>Seaton</v>
          </cell>
        </row>
        <row r="97">
          <cell r="D97" t="str">
            <v>Sharpe Health School</v>
          </cell>
        </row>
        <row r="98">
          <cell r="D98" t="str">
            <v>Shaw @ Garnet-Patterson</v>
          </cell>
        </row>
        <row r="99">
          <cell r="D99" t="str">
            <v>Shepherd</v>
          </cell>
        </row>
        <row r="100">
          <cell r="D100" t="str">
            <v>Simon</v>
          </cell>
        </row>
        <row r="101">
          <cell r="D101" t="str">
            <v>Smothers</v>
          </cell>
        </row>
        <row r="102">
          <cell r="D102" t="str">
            <v>Sousa</v>
          </cell>
        </row>
        <row r="103">
          <cell r="D103" t="str">
            <v>Spingarn</v>
          </cell>
        </row>
        <row r="104">
          <cell r="D104" t="str">
            <v>Spingarn STAY</v>
          </cell>
        </row>
        <row r="105">
          <cell r="D105" t="str">
            <v>Stanton</v>
          </cell>
        </row>
        <row r="106">
          <cell r="D106" t="str">
            <v>Stoddert</v>
          </cell>
        </row>
        <row r="107">
          <cell r="D107" t="str">
            <v>Stuart-Hobson</v>
          </cell>
        </row>
        <row r="108">
          <cell r="D108" t="str">
            <v>Takoma</v>
          </cell>
        </row>
        <row r="109">
          <cell r="D109" t="str">
            <v>Thomas</v>
          </cell>
        </row>
        <row r="110">
          <cell r="D110" t="str">
            <v>Thomson</v>
          </cell>
        </row>
        <row r="111">
          <cell r="D111" t="str">
            <v>Transition Academy @ Ballou</v>
          </cell>
        </row>
        <row r="112">
          <cell r="D112" t="str">
            <v>Truesdell</v>
          </cell>
        </row>
        <row r="113">
          <cell r="D113" t="str">
            <v>Tubman</v>
          </cell>
        </row>
        <row r="114">
          <cell r="D114" t="str">
            <v>Turner @ Green</v>
          </cell>
        </row>
        <row r="115">
          <cell r="D115" t="str">
            <v>Tyler</v>
          </cell>
        </row>
        <row r="116">
          <cell r="D116" t="str">
            <v>Walker-Jones</v>
          </cell>
        </row>
        <row r="117">
          <cell r="D117" t="str">
            <v>Washington Metropolitan</v>
          </cell>
        </row>
        <row r="118">
          <cell r="D118" t="str">
            <v>Watkins</v>
          </cell>
        </row>
        <row r="119">
          <cell r="D119" t="str">
            <v>West</v>
          </cell>
        </row>
        <row r="120">
          <cell r="D120" t="str">
            <v>Wheatley</v>
          </cell>
        </row>
        <row r="121">
          <cell r="D121" t="str">
            <v>Whittier</v>
          </cell>
        </row>
        <row r="122">
          <cell r="D122" t="str">
            <v>Wilson</v>
          </cell>
        </row>
        <row r="123">
          <cell r="D123" t="str">
            <v>Wilson JO</v>
          </cell>
        </row>
        <row r="124">
          <cell r="D124" t="str">
            <v>Winston</v>
          </cell>
        </row>
        <row r="125">
          <cell r="D125" t="str">
            <v>Woodson</v>
          </cell>
        </row>
        <row r="126">
          <cell r="D126" t="str">
            <v>Youth Services Center</v>
          </cell>
        </row>
      </sheetData>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2-FY23 no ESSER"/>
      <sheetName val="Init-Sub'd"/>
      <sheetName val="Gen ed sub'd"/>
      <sheetName val="Gen ed sub'd FTE"/>
      <sheetName val="sped-ELL"/>
      <sheetName val="pivot detail (2)"/>
      <sheetName val="pivot detail"/>
      <sheetName val="at-risk$$ (2)"/>
      <sheetName val="at-risk$$"/>
      <sheetName val="at-riskFTE"/>
      <sheetName val="FY23 Submitted Budget"/>
    </sheetNames>
    <sheetDataSet>
      <sheetData sheetId="0" refreshError="1"/>
      <sheetData sheetId="1" refreshError="1"/>
      <sheetData sheetId="2" refreshError="1"/>
      <sheetData sheetId="3" refreshError="1"/>
      <sheetData sheetId="4">
        <row r="3">
          <cell r="B3">
            <v>202</v>
          </cell>
          <cell r="C3">
            <v>39166</v>
          </cell>
          <cell r="D3">
            <v>57558</v>
          </cell>
          <cell r="E3">
            <v>57558</v>
          </cell>
          <cell r="F3">
            <v>108451.51</v>
          </cell>
          <cell r="G3">
            <v>0</v>
          </cell>
          <cell r="H3">
            <v>108451.51</v>
          </cell>
          <cell r="I3">
            <v>108451.51</v>
          </cell>
          <cell r="J3">
            <v>0</v>
          </cell>
          <cell r="K3">
            <v>0</v>
          </cell>
          <cell r="L3">
            <v>0</v>
          </cell>
          <cell r="M3">
            <v>0</v>
          </cell>
          <cell r="N3">
            <v>0</v>
          </cell>
          <cell r="O3">
            <v>216903.02</v>
          </cell>
          <cell r="P3">
            <v>0</v>
          </cell>
          <cell r="Q3">
            <v>0</v>
          </cell>
          <cell r="R3">
            <v>0</v>
          </cell>
          <cell r="S3">
            <v>0</v>
          </cell>
          <cell r="T3">
            <v>0</v>
          </cell>
          <cell r="U3">
            <v>0</v>
          </cell>
          <cell r="V3">
            <v>0</v>
          </cell>
          <cell r="W3">
            <v>0</v>
          </cell>
          <cell r="X3">
            <v>0</v>
          </cell>
          <cell r="Y3">
            <v>29281.9077</v>
          </cell>
          <cell r="Z3">
            <v>725821.45770000003</v>
          </cell>
          <cell r="AA3">
            <v>696539.55</v>
          </cell>
          <cell r="AB3">
            <v>29281.9077</v>
          </cell>
        </row>
        <row r="4">
          <cell r="B4">
            <v>203</v>
          </cell>
          <cell r="C4">
            <v>234999</v>
          </cell>
          <cell r="D4">
            <v>57558</v>
          </cell>
          <cell r="E4">
            <v>0</v>
          </cell>
          <cell r="F4">
            <v>108451.51</v>
          </cell>
          <cell r="G4">
            <v>0</v>
          </cell>
          <cell r="H4">
            <v>162677.26499999998</v>
          </cell>
          <cell r="I4">
            <v>0</v>
          </cell>
          <cell r="J4">
            <v>216903.02</v>
          </cell>
          <cell r="K4">
            <v>0</v>
          </cell>
          <cell r="L4">
            <v>0</v>
          </cell>
          <cell r="M4">
            <v>108451.51</v>
          </cell>
          <cell r="N4">
            <v>0</v>
          </cell>
          <cell r="O4">
            <v>433806.04</v>
          </cell>
          <cell r="P4">
            <v>108451.51</v>
          </cell>
          <cell r="Q4">
            <v>0</v>
          </cell>
          <cell r="R4">
            <v>0</v>
          </cell>
          <cell r="S4">
            <v>0</v>
          </cell>
          <cell r="T4">
            <v>0</v>
          </cell>
          <cell r="U4">
            <v>0</v>
          </cell>
          <cell r="V4">
            <v>0</v>
          </cell>
          <cell r="W4">
            <v>0</v>
          </cell>
          <cell r="X4">
            <v>0</v>
          </cell>
          <cell r="Y4">
            <v>39042.543599999997</v>
          </cell>
          <cell r="Z4">
            <v>1470340.3986</v>
          </cell>
          <cell r="AA4">
            <v>1431297.855</v>
          </cell>
          <cell r="AB4">
            <v>39042.543599999997</v>
          </cell>
        </row>
        <row r="5">
          <cell r="B5">
            <v>450</v>
          </cell>
          <cell r="C5">
            <v>391664</v>
          </cell>
          <cell r="D5">
            <v>0</v>
          </cell>
          <cell r="E5">
            <v>132880</v>
          </cell>
          <cell r="F5">
            <v>108451.51</v>
          </cell>
          <cell r="G5">
            <v>0</v>
          </cell>
          <cell r="H5">
            <v>433806.04</v>
          </cell>
          <cell r="I5">
            <v>216903.02</v>
          </cell>
          <cell r="J5">
            <v>216903.02</v>
          </cell>
          <cell r="K5">
            <v>0</v>
          </cell>
          <cell r="L5">
            <v>0</v>
          </cell>
          <cell r="M5">
            <v>0</v>
          </cell>
          <cell r="N5">
            <v>0</v>
          </cell>
          <cell r="O5">
            <v>650709.05999999994</v>
          </cell>
          <cell r="P5">
            <v>0</v>
          </cell>
          <cell r="Q5">
            <v>216903.02</v>
          </cell>
          <cell r="R5">
            <v>0</v>
          </cell>
          <cell r="S5">
            <v>0</v>
          </cell>
          <cell r="T5">
            <v>0</v>
          </cell>
          <cell r="U5">
            <v>0</v>
          </cell>
          <cell r="V5">
            <v>216903.02</v>
          </cell>
          <cell r="W5">
            <v>0</v>
          </cell>
          <cell r="X5">
            <v>0</v>
          </cell>
          <cell r="Y5">
            <v>24943.847300000001</v>
          </cell>
          <cell r="Z5">
            <v>2610066.5373</v>
          </cell>
          <cell r="AA5">
            <v>2585122.69</v>
          </cell>
          <cell r="AB5">
            <v>24943.847300000001</v>
          </cell>
        </row>
        <row r="6">
          <cell r="B6">
            <v>452</v>
          </cell>
          <cell r="C6">
            <v>391664</v>
          </cell>
          <cell r="D6">
            <v>0</v>
          </cell>
          <cell r="E6">
            <v>0</v>
          </cell>
          <cell r="F6">
            <v>216903.02</v>
          </cell>
          <cell r="G6">
            <v>0</v>
          </cell>
          <cell r="H6">
            <v>542257.54999999993</v>
          </cell>
          <cell r="I6">
            <v>216903.02</v>
          </cell>
          <cell r="J6">
            <v>216903.02</v>
          </cell>
          <cell r="K6">
            <v>0</v>
          </cell>
          <cell r="L6">
            <v>0</v>
          </cell>
          <cell r="M6">
            <v>0</v>
          </cell>
          <cell r="N6">
            <v>0</v>
          </cell>
          <cell r="O6">
            <v>1192966.6099999999</v>
          </cell>
          <cell r="P6">
            <v>0</v>
          </cell>
          <cell r="Q6">
            <v>216903.02</v>
          </cell>
          <cell r="R6">
            <v>0</v>
          </cell>
          <cell r="S6">
            <v>0</v>
          </cell>
          <cell r="T6">
            <v>0</v>
          </cell>
          <cell r="U6">
            <v>0</v>
          </cell>
          <cell r="V6">
            <v>216903.02</v>
          </cell>
          <cell r="W6">
            <v>0</v>
          </cell>
          <cell r="X6">
            <v>113832</v>
          </cell>
          <cell r="Y6">
            <v>0</v>
          </cell>
          <cell r="Z6">
            <v>3325235.26</v>
          </cell>
          <cell r="AA6">
            <v>3211403.26</v>
          </cell>
          <cell r="AB6">
            <v>113832</v>
          </cell>
        </row>
        <row r="7">
          <cell r="B7">
            <v>462</v>
          </cell>
          <cell r="C7">
            <v>0</v>
          </cell>
          <cell r="D7">
            <v>0</v>
          </cell>
          <cell r="E7">
            <v>57558</v>
          </cell>
          <cell r="F7">
            <v>108451.51</v>
          </cell>
          <cell r="G7">
            <v>0</v>
          </cell>
          <cell r="H7">
            <v>325354.52999999997</v>
          </cell>
          <cell r="I7">
            <v>108451.51</v>
          </cell>
          <cell r="J7">
            <v>0</v>
          </cell>
          <cell r="K7">
            <v>0</v>
          </cell>
          <cell r="L7">
            <v>0</v>
          </cell>
          <cell r="M7">
            <v>0</v>
          </cell>
          <cell r="N7">
            <v>0</v>
          </cell>
          <cell r="O7">
            <v>759160.57</v>
          </cell>
          <cell r="P7">
            <v>0</v>
          </cell>
          <cell r="Q7">
            <v>0</v>
          </cell>
          <cell r="R7">
            <v>0</v>
          </cell>
          <cell r="S7">
            <v>0</v>
          </cell>
          <cell r="T7">
            <v>0</v>
          </cell>
          <cell r="U7">
            <v>0</v>
          </cell>
          <cell r="V7">
            <v>108451.51</v>
          </cell>
          <cell r="W7">
            <v>0</v>
          </cell>
          <cell r="X7">
            <v>0</v>
          </cell>
          <cell r="Y7">
            <v>9760.6358999999993</v>
          </cell>
          <cell r="Z7">
            <v>1477188.2659</v>
          </cell>
          <cell r="AA7">
            <v>1467427.63</v>
          </cell>
          <cell r="AB7">
            <v>9760.6358999999993</v>
          </cell>
        </row>
        <row r="8">
          <cell r="B8">
            <v>204</v>
          </cell>
          <cell r="C8">
            <v>195832</v>
          </cell>
          <cell r="D8">
            <v>0</v>
          </cell>
          <cell r="E8">
            <v>0</v>
          </cell>
          <cell r="F8">
            <v>108451.51</v>
          </cell>
          <cell r="G8">
            <v>0</v>
          </cell>
          <cell r="H8">
            <v>216903.02</v>
          </cell>
          <cell r="I8">
            <v>0</v>
          </cell>
          <cell r="J8">
            <v>0</v>
          </cell>
          <cell r="K8">
            <v>0</v>
          </cell>
          <cell r="L8">
            <v>0</v>
          </cell>
          <cell r="M8">
            <v>0</v>
          </cell>
          <cell r="N8">
            <v>216903.02</v>
          </cell>
          <cell r="O8">
            <v>759160.57</v>
          </cell>
          <cell r="P8">
            <v>0</v>
          </cell>
          <cell r="Q8">
            <v>0</v>
          </cell>
          <cell r="R8">
            <v>0</v>
          </cell>
          <cell r="S8">
            <v>0</v>
          </cell>
          <cell r="T8">
            <v>0</v>
          </cell>
          <cell r="U8">
            <v>0</v>
          </cell>
          <cell r="V8">
            <v>108451.51</v>
          </cell>
          <cell r="W8">
            <v>78333</v>
          </cell>
          <cell r="X8">
            <v>1935151.6500000001</v>
          </cell>
          <cell r="Y8">
            <v>0</v>
          </cell>
          <cell r="Z8">
            <v>3619186.2800000003</v>
          </cell>
          <cell r="AA8">
            <v>1605701.6300000001</v>
          </cell>
          <cell r="AB8">
            <v>2013484.6500000001</v>
          </cell>
        </row>
        <row r="9">
          <cell r="B9">
            <v>1058</v>
          </cell>
          <cell r="C9">
            <v>0</v>
          </cell>
          <cell r="D9">
            <v>0</v>
          </cell>
          <cell r="E9">
            <v>0</v>
          </cell>
          <cell r="F9">
            <v>162677.26499999998</v>
          </cell>
          <cell r="G9">
            <v>0</v>
          </cell>
          <cell r="H9">
            <v>325354.52999999997</v>
          </cell>
          <cell r="I9">
            <v>0</v>
          </cell>
          <cell r="J9">
            <v>0</v>
          </cell>
          <cell r="K9">
            <v>0</v>
          </cell>
          <cell r="L9">
            <v>0</v>
          </cell>
          <cell r="M9">
            <v>0</v>
          </cell>
          <cell r="N9">
            <v>0</v>
          </cell>
          <cell r="O9">
            <v>433806.04</v>
          </cell>
          <cell r="P9">
            <v>0</v>
          </cell>
          <cell r="Q9">
            <v>0</v>
          </cell>
          <cell r="R9">
            <v>0</v>
          </cell>
          <cell r="S9">
            <v>0</v>
          </cell>
          <cell r="T9">
            <v>0</v>
          </cell>
          <cell r="U9">
            <v>0</v>
          </cell>
          <cell r="V9">
            <v>0</v>
          </cell>
          <cell r="W9">
            <v>0</v>
          </cell>
          <cell r="X9">
            <v>0</v>
          </cell>
          <cell r="Y9">
            <v>15183.2114</v>
          </cell>
          <cell r="Z9">
            <v>937021.04639999999</v>
          </cell>
          <cell r="AA9">
            <v>921837.83499999996</v>
          </cell>
          <cell r="AB9">
            <v>15183.2114</v>
          </cell>
        </row>
        <row r="10">
          <cell r="B10">
            <v>205</v>
          </cell>
          <cell r="C10">
            <v>234999</v>
          </cell>
          <cell r="D10">
            <v>0</v>
          </cell>
          <cell r="E10">
            <v>0</v>
          </cell>
          <cell r="F10">
            <v>108451.51</v>
          </cell>
          <cell r="G10">
            <v>0</v>
          </cell>
          <cell r="H10">
            <v>216903.02</v>
          </cell>
          <cell r="I10">
            <v>0</v>
          </cell>
          <cell r="J10">
            <v>216903.02</v>
          </cell>
          <cell r="K10">
            <v>0</v>
          </cell>
          <cell r="L10">
            <v>0</v>
          </cell>
          <cell r="M10">
            <v>108451.51</v>
          </cell>
          <cell r="N10">
            <v>0</v>
          </cell>
          <cell r="O10">
            <v>542257.54999999993</v>
          </cell>
          <cell r="P10">
            <v>0</v>
          </cell>
          <cell r="Q10">
            <v>0</v>
          </cell>
          <cell r="R10">
            <v>0</v>
          </cell>
          <cell r="S10">
            <v>0</v>
          </cell>
          <cell r="T10">
            <v>0</v>
          </cell>
          <cell r="U10">
            <v>0</v>
          </cell>
          <cell r="V10">
            <v>0</v>
          </cell>
          <cell r="W10">
            <v>0</v>
          </cell>
          <cell r="X10">
            <v>1479821.85</v>
          </cell>
          <cell r="Y10">
            <v>0</v>
          </cell>
          <cell r="Z10">
            <v>2907787.46</v>
          </cell>
          <cell r="AA10">
            <v>1427965.6099999999</v>
          </cell>
          <cell r="AB10">
            <v>1479821.85</v>
          </cell>
        </row>
        <row r="11">
          <cell r="B11">
            <v>206</v>
          </cell>
          <cell r="C11">
            <v>469997</v>
          </cell>
          <cell r="D11">
            <v>0</v>
          </cell>
          <cell r="E11">
            <v>0</v>
          </cell>
          <cell r="F11">
            <v>108451.51</v>
          </cell>
          <cell r="G11">
            <v>0</v>
          </cell>
          <cell r="H11">
            <v>216903.02</v>
          </cell>
          <cell r="I11">
            <v>0</v>
          </cell>
          <cell r="J11">
            <v>433806.04</v>
          </cell>
          <cell r="K11">
            <v>0</v>
          </cell>
          <cell r="L11">
            <v>0</v>
          </cell>
          <cell r="M11">
            <v>216903.02</v>
          </cell>
          <cell r="N11">
            <v>0</v>
          </cell>
          <cell r="O11">
            <v>433806.04</v>
          </cell>
          <cell r="P11">
            <v>0</v>
          </cell>
          <cell r="Q11">
            <v>0</v>
          </cell>
          <cell r="R11">
            <v>0</v>
          </cell>
          <cell r="S11">
            <v>0</v>
          </cell>
          <cell r="T11">
            <v>0</v>
          </cell>
          <cell r="U11">
            <v>0</v>
          </cell>
          <cell r="V11">
            <v>0</v>
          </cell>
          <cell r="W11">
            <v>0</v>
          </cell>
          <cell r="X11">
            <v>0</v>
          </cell>
          <cell r="Y11">
            <v>5422.5754999999999</v>
          </cell>
          <cell r="Z11">
            <v>1885289.2055000002</v>
          </cell>
          <cell r="AA11">
            <v>1879866.6300000001</v>
          </cell>
          <cell r="AB11">
            <v>5422.5754999999999</v>
          </cell>
        </row>
        <row r="12">
          <cell r="B12">
            <v>402</v>
          </cell>
          <cell r="C12">
            <v>0</v>
          </cell>
          <cell r="D12">
            <v>0</v>
          </cell>
          <cell r="E12">
            <v>0</v>
          </cell>
          <cell r="F12">
            <v>0</v>
          </cell>
          <cell r="G12">
            <v>64589</v>
          </cell>
          <cell r="H12">
            <v>0</v>
          </cell>
          <cell r="I12">
            <v>0</v>
          </cell>
          <cell r="J12">
            <v>0</v>
          </cell>
          <cell r="K12">
            <v>0</v>
          </cell>
          <cell r="L12">
            <v>0</v>
          </cell>
          <cell r="M12">
            <v>0</v>
          </cell>
          <cell r="N12">
            <v>0</v>
          </cell>
          <cell r="O12">
            <v>54225.754999999997</v>
          </cell>
          <cell r="P12">
            <v>0</v>
          </cell>
          <cell r="Q12">
            <v>0</v>
          </cell>
          <cell r="R12">
            <v>0</v>
          </cell>
          <cell r="S12">
            <v>0</v>
          </cell>
          <cell r="T12">
            <v>0</v>
          </cell>
          <cell r="U12">
            <v>0</v>
          </cell>
          <cell r="V12">
            <v>0</v>
          </cell>
          <cell r="W12">
            <v>0</v>
          </cell>
          <cell r="X12">
            <v>0</v>
          </cell>
          <cell r="Y12">
            <v>34704.483200000002</v>
          </cell>
          <cell r="Z12">
            <v>153519.23820000002</v>
          </cell>
          <cell r="AA12">
            <v>118814.755</v>
          </cell>
          <cell r="AB12">
            <v>34704.483200000002</v>
          </cell>
        </row>
        <row r="13">
          <cell r="B13">
            <v>291</v>
          </cell>
          <cell r="C13">
            <v>234999</v>
          </cell>
          <cell r="D13">
            <v>8796</v>
          </cell>
          <cell r="E13">
            <v>0</v>
          </cell>
          <cell r="F13">
            <v>108451.51</v>
          </cell>
          <cell r="G13">
            <v>0</v>
          </cell>
          <cell r="H13">
            <v>216903.02</v>
          </cell>
          <cell r="I13">
            <v>0</v>
          </cell>
          <cell r="J13">
            <v>216903.02</v>
          </cell>
          <cell r="K13">
            <v>0</v>
          </cell>
          <cell r="L13">
            <v>0</v>
          </cell>
          <cell r="M13">
            <v>108451.51</v>
          </cell>
          <cell r="N13">
            <v>0</v>
          </cell>
          <cell r="O13">
            <v>325354.52999999997</v>
          </cell>
          <cell r="P13">
            <v>0</v>
          </cell>
          <cell r="Q13">
            <v>0</v>
          </cell>
          <cell r="R13">
            <v>0</v>
          </cell>
          <cell r="S13">
            <v>0</v>
          </cell>
          <cell r="T13">
            <v>0</v>
          </cell>
          <cell r="U13">
            <v>0</v>
          </cell>
          <cell r="V13">
            <v>0</v>
          </cell>
          <cell r="W13">
            <v>0</v>
          </cell>
          <cell r="X13">
            <v>0</v>
          </cell>
          <cell r="Y13">
            <v>15183.2114</v>
          </cell>
          <cell r="Z13">
            <v>1235041.8014</v>
          </cell>
          <cell r="AA13">
            <v>1219858.5900000001</v>
          </cell>
          <cell r="AB13">
            <v>15183.2114</v>
          </cell>
        </row>
        <row r="14">
          <cell r="B14">
            <v>212</v>
          </cell>
          <cell r="C14">
            <v>0</v>
          </cell>
          <cell r="D14">
            <v>0</v>
          </cell>
          <cell r="E14">
            <v>0</v>
          </cell>
          <cell r="F14">
            <v>108451.51</v>
          </cell>
          <cell r="G14">
            <v>0</v>
          </cell>
          <cell r="H14">
            <v>216903.02</v>
          </cell>
          <cell r="I14">
            <v>0</v>
          </cell>
          <cell r="J14">
            <v>0</v>
          </cell>
          <cell r="K14">
            <v>0</v>
          </cell>
          <cell r="L14">
            <v>0</v>
          </cell>
          <cell r="M14">
            <v>0</v>
          </cell>
          <cell r="N14">
            <v>0</v>
          </cell>
          <cell r="O14">
            <v>607328.45600000001</v>
          </cell>
          <cell r="P14">
            <v>0</v>
          </cell>
          <cell r="Q14">
            <v>0</v>
          </cell>
          <cell r="R14">
            <v>0</v>
          </cell>
          <cell r="S14">
            <v>0</v>
          </cell>
          <cell r="T14">
            <v>0</v>
          </cell>
          <cell r="U14">
            <v>0</v>
          </cell>
          <cell r="V14">
            <v>0</v>
          </cell>
          <cell r="W14">
            <v>0</v>
          </cell>
          <cell r="X14">
            <v>113832</v>
          </cell>
          <cell r="Y14">
            <v>0</v>
          </cell>
          <cell r="Z14">
            <v>1046514.986</v>
          </cell>
          <cell r="AA14">
            <v>932682.98600000003</v>
          </cell>
          <cell r="AB14">
            <v>113832</v>
          </cell>
        </row>
        <row r="15">
          <cell r="B15">
            <v>213</v>
          </cell>
          <cell r="C15">
            <v>234999</v>
          </cell>
          <cell r="D15">
            <v>0</v>
          </cell>
          <cell r="E15">
            <v>0</v>
          </cell>
          <cell r="F15">
            <v>108451.51</v>
          </cell>
          <cell r="G15">
            <v>0</v>
          </cell>
          <cell r="H15">
            <v>325354.52999999997</v>
          </cell>
          <cell r="I15">
            <v>0</v>
          </cell>
          <cell r="J15">
            <v>216903.02</v>
          </cell>
          <cell r="K15">
            <v>0</v>
          </cell>
          <cell r="L15">
            <v>0</v>
          </cell>
          <cell r="M15">
            <v>108451.51</v>
          </cell>
          <cell r="N15">
            <v>0</v>
          </cell>
          <cell r="O15">
            <v>867612.08</v>
          </cell>
          <cell r="P15">
            <v>0</v>
          </cell>
          <cell r="Q15">
            <v>0</v>
          </cell>
          <cell r="R15">
            <v>0</v>
          </cell>
          <cell r="S15">
            <v>0</v>
          </cell>
          <cell r="T15">
            <v>0</v>
          </cell>
          <cell r="U15">
            <v>0</v>
          </cell>
          <cell r="V15">
            <v>0</v>
          </cell>
          <cell r="W15">
            <v>429462</v>
          </cell>
          <cell r="X15">
            <v>2731978.8000000003</v>
          </cell>
          <cell r="Y15">
            <v>0</v>
          </cell>
          <cell r="Z15">
            <v>5023212.45</v>
          </cell>
          <cell r="AA15">
            <v>1861771.65</v>
          </cell>
          <cell r="AB15">
            <v>3161440.8000000003</v>
          </cell>
        </row>
        <row r="16">
          <cell r="B16">
            <v>347</v>
          </cell>
          <cell r="C16">
            <v>234999</v>
          </cell>
          <cell r="D16">
            <v>115116</v>
          </cell>
          <cell r="E16">
            <v>0</v>
          </cell>
          <cell r="F16">
            <v>108451.51</v>
          </cell>
          <cell r="G16">
            <v>0</v>
          </cell>
          <cell r="H16">
            <v>216903.02</v>
          </cell>
          <cell r="I16">
            <v>0</v>
          </cell>
          <cell r="J16">
            <v>216903.02</v>
          </cell>
          <cell r="K16">
            <v>0</v>
          </cell>
          <cell r="L16">
            <v>0</v>
          </cell>
          <cell r="M16">
            <v>0</v>
          </cell>
          <cell r="N16">
            <v>0</v>
          </cell>
          <cell r="O16">
            <v>759160.57</v>
          </cell>
          <cell r="P16">
            <v>0</v>
          </cell>
          <cell r="Q16">
            <v>216903.02</v>
          </cell>
          <cell r="R16">
            <v>0</v>
          </cell>
          <cell r="S16">
            <v>0</v>
          </cell>
          <cell r="T16">
            <v>0</v>
          </cell>
          <cell r="U16">
            <v>0</v>
          </cell>
          <cell r="V16">
            <v>0</v>
          </cell>
          <cell r="W16">
            <v>0</v>
          </cell>
          <cell r="X16">
            <v>227665</v>
          </cell>
          <cell r="Y16">
            <v>0</v>
          </cell>
          <cell r="Z16">
            <v>2096101.1400000001</v>
          </cell>
          <cell r="AA16">
            <v>1868436.1400000001</v>
          </cell>
          <cell r="AB16">
            <v>227665</v>
          </cell>
        </row>
        <row r="17">
          <cell r="B17">
            <v>404</v>
          </cell>
          <cell r="C17">
            <v>222506</v>
          </cell>
          <cell r="D17">
            <v>0</v>
          </cell>
          <cell r="E17">
            <v>0</v>
          </cell>
          <cell r="F17">
            <v>108451.51</v>
          </cell>
          <cell r="G17">
            <v>0</v>
          </cell>
          <cell r="H17">
            <v>216903.02</v>
          </cell>
          <cell r="I17">
            <v>0</v>
          </cell>
          <cell r="J17">
            <v>216903.02</v>
          </cell>
          <cell r="K17">
            <v>0</v>
          </cell>
          <cell r="L17">
            <v>0</v>
          </cell>
          <cell r="M17">
            <v>108451.51</v>
          </cell>
          <cell r="N17">
            <v>0</v>
          </cell>
          <cell r="O17">
            <v>759160.57</v>
          </cell>
          <cell r="P17">
            <v>0</v>
          </cell>
          <cell r="Q17">
            <v>0</v>
          </cell>
          <cell r="R17">
            <v>0</v>
          </cell>
          <cell r="S17">
            <v>0</v>
          </cell>
          <cell r="T17">
            <v>0</v>
          </cell>
          <cell r="U17">
            <v>0</v>
          </cell>
          <cell r="V17">
            <v>0</v>
          </cell>
          <cell r="W17">
            <v>0</v>
          </cell>
          <cell r="X17">
            <v>455330</v>
          </cell>
          <cell r="Y17">
            <v>0</v>
          </cell>
          <cell r="Z17">
            <v>2087705.63</v>
          </cell>
          <cell r="AA17">
            <v>1632375.63</v>
          </cell>
          <cell r="AB17">
            <v>455330</v>
          </cell>
        </row>
        <row r="18">
          <cell r="B18">
            <v>296</v>
          </cell>
          <cell r="C18">
            <v>0</v>
          </cell>
          <cell r="D18">
            <v>0</v>
          </cell>
          <cell r="E18">
            <v>0</v>
          </cell>
          <cell r="F18">
            <v>108451.51</v>
          </cell>
          <cell r="G18">
            <v>0</v>
          </cell>
          <cell r="H18">
            <v>216903.02</v>
          </cell>
          <cell r="I18">
            <v>0</v>
          </cell>
          <cell r="J18">
            <v>0</v>
          </cell>
          <cell r="K18">
            <v>0</v>
          </cell>
          <cell r="L18">
            <v>0</v>
          </cell>
          <cell r="M18">
            <v>0</v>
          </cell>
          <cell r="N18">
            <v>0</v>
          </cell>
          <cell r="O18">
            <v>542257.54999999993</v>
          </cell>
          <cell r="P18">
            <v>0</v>
          </cell>
          <cell r="Q18">
            <v>0</v>
          </cell>
          <cell r="R18">
            <v>0</v>
          </cell>
          <cell r="S18">
            <v>0</v>
          </cell>
          <cell r="T18">
            <v>0</v>
          </cell>
          <cell r="U18">
            <v>0</v>
          </cell>
          <cell r="V18">
            <v>0</v>
          </cell>
          <cell r="W18">
            <v>0</v>
          </cell>
          <cell r="X18">
            <v>1479821.85</v>
          </cell>
          <cell r="Y18">
            <v>0</v>
          </cell>
          <cell r="Z18">
            <v>2347433.9299999997</v>
          </cell>
          <cell r="AA18">
            <v>867612.07999999984</v>
          </cell>
          <cell r="AB18">
            <v>1479821.85</v>
          </cell>
        </row>
        <row r="19">
          <cell r="B19">
            <v>219</v>
          </cell>
          <cell r="C19">
            <v>234999</v>
          </cell>
          <cell r="D19">
            <v>57558</v>
          </cell>
          <cell r="E19">
            <v>0</v>
          </cell>
          <cell r="F19">
            <v>108451.51</v>
          </cell>
          <cell r="G19">
            <v>0</v>
          </cell>
          <cell r="H19">
            <v>108451.51</v>
          </cell>
          <cell r="I19">
            <v>0</v>
          </cell>
          <cell r="J19">
            <v>216903.02</v>
          </cell>
          <cell r="K19">
            <v>0</v>
          </cell>
          <cell r="L19">
            <v>0</v>
          </cell>
          <cell r="M19">
            <v>108451.51</v>
          </cell>
          <cell r="N19">
            <v>0</v>
          </cell>
          <cell r="O19">
            <v>325354.52999999997</v>
          </cell>
          <cell r="P19">
            <v>0</v>
          </cell>
          <cell r="Q19">
            <v>0</v>
          </cell>
          <cell r="R19">
            <v>0</v>
          </cell>
          <cell r="S19">
            <v>0</v>
          </cell>
          <cell r="T19">
            <v>0</v>
          </cell>
          <cell r="U19">
            <v>0</v>
          </cell>
          <cell r="V19">
            <v>0</v>
          </cell>
          <cell r="W19">
            <v>0</v>
          </cell>
          <cell r="X19">
            <v>113832</v>
          </cell>
          <cell r="Y19">
            <v>0</v>
          </cell>
          <cell r="Z19">
            <v>1274001.08</v>
          </cell>
          <cell r="AA19">
            <v>1160169.08</v>
          </cell>
          <cell r="AB19">
            <v>113832</v>
          </cell>
        </row>
        <row r="20">
          <cell r="B20">
            <v>220</v>
          </cell>
          <cell r="C20">
            <v>234999</v>
          </cell>
          <cell r="D20">
            <v>0</v>
          </cell>
          <cell r="E20">
            <v>0</v>
          </cell>
          <cell r="F20">
            <v>54225.754999999997</v>
          </cell>
          <cell r="G20">
            <v>0</v>
          </cell>
          <cell r="H20">
            <v>108451.51</v>
          </cell>
          <cell r="I20">
            <v>0</v>
          </cell>
          <cell r="J20">
            <v>216903.02</v>
          </cell>
          <cell r="K20">
            <v>0</v>
          </cell>
          <cell r="L20">
            <v>0</v>
          </cell>
          <cell r="M20">
            <v>108451.51</v>
          </cell>
          <cell r="N20">
            <v>0</v>
          </cell>
          <cell r="O20">
            <v>216903.02</v>
          </cell>
          <cell r="P20">
            <v>108451.51</v>
          </cell>
          <cell r="Q20">
            <v>0</v>
          </cell>
          <cell r="R20">
            <v>0</v>
          </cell>
          <cell r="S20">
            <v>0</v>
          </cell>
          <cell r="T20">
            <v>0</v>
          </cell>
          <cell r="U20">
            <v>0</v>
          </cell>
          <cell r="V20">
            <v>0</v>
          </cell>
          <cell r="W20">
            <v>0</v>
          </cell>
          <cell r="X20">
            <v>113832</v>
          </cell>
          <cell r="Y20">
            <v>0</v>
          </cell>
          <cell r="Z20">
            <v>1162217.3250000002</v>
          </cell>
          <cell r="AA20">
            <v>1048385.3250000001</v>
          </cell>
          <cell r="AB20">
            <v>113832</v>
          </cell>
        </row>
        <row r="21">
          <cell r="B21">
            <v>221</v>
          </cell>
          <cell r="C21">
            <v>0</v>
          </cell>
          <cell r="D21">
            <v>0</v>
          </cell>
          <cell r="E21">
            <v>0</v>
          </cell>
          <cell r="F21">
            <v>108451.51</v>
          </cell>
          <cell r="G21">
            <v>0</v>
          </cell>
          <cell r="H21">
            <v>108451.51</v>
          </cell>
          <cell r="I21">
            <v>0</v>
          </cell>
          <cell r="J21">
            <v>0</v>
          </cell>
          <cell r="K21">
            <v>0</v>
          </cell>
          <cell r="L21">
            <v>0</v>
          </cell>
          <cell r="M21">
            <v>0</v>
          </cell>
          <cell r="N21">
            <v>0</v>
          </cell>
          <cell r="O21">
            <v>325354.52999999997</v>
          </cell>
          <cell r="P21">
            <v>0</v>
          </cell>
          <cell r="Q21">
            <v>0</v>
          </cell>
          <cell r="R21">
            <v>0</v>
          </cell>
          <cell r="S21">
            <v>0</v>
          </cell>
          <cell r="T21">
            <v>0</v>
          </cell>
          <cell r="U21">
            <v>0</v>
          </cell>
          <cell r="V21">
            <v>0</v>
          </cell>
          <cell r="W21">
            <v>0</v>
          </cell>
          <cell r="X21">
            <v>0</v>
          </cell>
          <cell r="Y21">
            <v>19521.271799999999</v>
          </cell>
          <cell r="Z21">
            <v>561778.82179999992</v>
          </cell>
          <cell r="AA21">
            <v>542257.54999999993</v>
          </cell>
          <cell r="AB21">
            <v>19521.271799999999</v>
          </cell>
        </row>
        <row r="22">
          <cell r="B22">
            <v>247</v>
          </cell>
          <cell r="C22">
            <v>156666</v>
          </cell>
          <cell r="D22">
            <v>0</v>
          </cell>
          <cell r="E22">
            <v>0</v>
          </cell>
          <cell r="F22">
            <v>54225.754999999997</v>
          </cell>
          <cell r="G22">
            <v>0</v>
          </cell>
          <cell r="H22">
            <v>216903.02</v>
          </cell>
          <cell r="I22">
            <v>0</v>
          </cell>
          <cell r="J22">
            <v>0</v>
          </cell>
          <cell r="K22">
            <v>0</v>
          </cell>
          <cell r="L22">
            <v>0</v>
          </cell>
          <cell r="M22">
            <v>0</v>
          </cell>
          <cell r="N22">
            <v>216903.02</v>
          </cell>
          <cell r="O22">
            <v>325354.52999999997</v>
          </cell>
          <cell r="P22">
            <v>0</v>
          </cell>
          <cell r="Q22">
            <v>216903.02</v>
          </cell>
          <cell r="R22">
            <v>0</v>
          </cell>
          <cell r="S22">
            <v>0</v>
          </cell>
          <cell r="T22">
            <v>0</v>
          </cell>
          <cell r="U22">
            <v>0</v>
          </cell>
          <cell r="V22">
            <v>108451.51</v>
          </cell>
          <cell r="W22">
            <v>0</v>
          </cell>
          <cell r="X22">
            <v>0</v>
          </cell>
          <cell r="Y22">
            <v>15183.2114</v>
          </cell>
          <cell r="Z22">
            <v>1310590.0663999999</v>
          </cell>
          <cell r="AA22">
            <v>1295406.855</v>
          </cell>
          <cell r="AB22">
            <v>15183.2114</v>
          </cell>
        </row>
        <row r="23">
          <cell r="B23">
            <v>360</v>
          </cell>
          <cell r="C23">
            <v>0</v>
          </cell>
          <cell r="D23">
            <v>57558</v>
          </cell>
          <cell r="E23">
            <v>0</v>
          </cell>
          <cell r="F23">
            <v>108451.51</v>
          </cell>
          <cell r="G23">
            <v>0</v>
          </cell>
          <cell r="H23">
            <v>108451.51</v>
          </cell>
          <cell r="I23">
            <v>0</v>
          </cell>
          <cell r="J23">
            <v>0</v>
          </cell>
          <cell r="K23">
            <v>0</v>
          </cell>
          <cell r="L23">
            <v>0</v>
          </cell>
          <cell r="M23">
            <v>0</v>
          </cell>
          <cell r="N23">
            <v>0</v>
          </cell>
          <cell r="O23">
            <v>325354.52999999997</v>
          </cell>
          <cell r="P23">
            <v>0</v>
          </cell>
          <cell r="Q23">
            <v>0</v>
          </cell>
          <cell r="R23">
            <v>0</v>
          </cell>
          <cell r="S23">
            <v>0</v>
          </cell>
          <cell r="T23">
            <v>0</v>
          </cell>
          <cell r="U23">
            <v>0</v>
          </cell>
          <cell r="V23">
            <v>0</v>
          </cell>
          <cell r="W23">
            <v>0</v>
          </cell>
          <cell r="X23">
            <v>56916</v>
          </cell>
          <cell r="Y23">
            <v>0</v>
          </cell>
          <cell r="Z23">
            <v>656731.55000000005</v>
          </cell>
          <cell r="AA23">
            <v>599815.55000000005</v>
          </cell>
          <cell r="AB23">
            <v>56916</v>
          </cell>
        </row>
        <row r="24">
          <cell r="B24">
            <v>454</v>
          </cell>
          <cell r="C24">
            <v>509164</v>
          </cell>
          <cell r="D24">
            <v>57557</v>
          </cell>
          <cell r="E24">
            <v>172674</v>
          </cell>
          <cell r="F24">
            <v>216903.02</v>
          </cell>
          <cell r="G24">
            <v>0</v>
          </cell>
          <cell r="H24">
            <v>759160.57000000007</v>
          </cell>
          <cell r="I24">
            <v>325354.52999999997</v>
          </cell>
          <cell r="J24">
            <v>216903.02</v>
          </cell>
          <cell r="K24">
            <v>0</v>
          </cell>
          <cell r="L24">
            <v>0</v>
          </cell>
          <cell r="M24">
            <v>0</v>
          </cell>
          <cell r="N24">
            <v>0</v>
          </cell>
          <cell r="O24">
            <v>1084515.0999999999</v>
          </cell>
          <cell r="P24">
            <v>0</v>
          </cell>
          <cell r="Q24">
            <v>216903.02</v>
          </cell>
          <cell r="R24">
            <v>0</v>
          </cell>
          <cell r="S24">
            <v>0</v>
          </cell>
          <cell r="T24">
            <v>0</v>
          </cell>
          <cell r="U24">
            <v>0</v>
          </cell>
          <cell r="V24">
            <v>433806.04</v>
          </cell>
          <cell r="W24">
            <v>78333</v>
          </cell>
          <cell r="X24">
            <v>1479821.85</v>
          </cell>
          <cell r="Y24">
            <v>0</v>
          </cell>
          <cell r="Z24">
            <v>5551095.1500000004</v>
          </cell>
          <cell r="AA24">
            <v>3992940.3000000003</v>
          </cell>
          <cell r="AB24">
            <v>1558154.85</v>
          </cell>
        </row>
        <row r="25">
          <cell r="B25">
            <v>224</v>
          </cell>
          <cell r="C25">
            <v>156666</v>
          </cell>
          <cell r="D25">
            <v>57558</v>
          </cell>
          <cell r="E25">
            <v>0</v>
          </cell>
          <cell r="F25">
            <v>54225.754999999997</v>
          </cell>
          <cell r="G25">
            <v>0</v>
          </cell>
          <cell r="H25">
            <v>108451.51</v>
          </cell>
          <cell r="I25">
            <v>0</v>
          </cell>
          <cell r="J25">
            <v>113832</v>
          </cell>
          <cell r="K25">
            <v>0</v>
          </cell>
          <cell r="L25">
            <v>0</v>
          </cell>
          <cell r="M25">
            <v>108451.51</v>
          </cell>
          <cell r="N25">
            <v>0</v>
          </cell>
          <cell r="O25">
            <v>216903.02</v>
          </cell>
          <cell r="P25">
            <v>108451.51</v>
          </cell>
          <cell r="Q25">
            <v>0</v>
          </cell>
          <cell r="R25">
            <v>0</v>
          </cell>
          <cell r="S25">
            <v>0</v>
          </cell>
          <cell r="T25">
            <v>0</v>
          </cell>
          <cell r="U25">
            <v>0</v>
          </cell>
          <cell r="V25">
            <v>0</v>
          </cell>
          <cell r="W25">
            <v>0</v>
          </cell>
          <cell r="X25">
            <v>455330</v>
          </cell>
          <cell r="Y25">
            <v>0</v>
          </cell>
          <cell r="Z25">
            <v>1379869.3050000002</v>
          </cell>
          <cell r="AA25">
            <v>924539.30500000005</v>
          </cell>
          <cell r="AB25">
            <v>455330</v>
          </cell>
        </row>
        <row r="26">
          <cell r="B26">
            <v>475</v>
          </cell>
          <cell r="C26">
            <v>78333</v>
          </cell>
          <cell r="D26">
            <v>0</v>
          </cell>
          <cell r="E26">
            <v>0</v>
          </cell>
          <cell r="F26">
            <v>325354.52999999997</v>
          </cell>
          <cell r="G26">
            <v>0</v>
          </cell>
          <cell r="H26">
            <v>759160.57</v>
          </cell>
          <cell r="I26">
            <v>0</v>
          </cell>
          <cell r="J26">
            <v>0</v>
          </cell>
          <cell r="K26">
            <v>0</v>
          </cell>
          <cell r="L26">
            <v>0</v>
          </cell>
          <cell r="M26">
            <v>0</v>
          </cell>
          <cell r="N26">
            <v>0</v>
          </cell>
          <cell r="O26">
            <v>2711287.75</v>
          </cell>
          <cell r="P26">
            <v>0</v>
          </cell>
          <cell r="Q26">
            <v>216903.02</v>
          </cell>
          <cell r="R26">
            <v>0</v>
          </cell>
          <cell r="S26">
            <v>0</v>
          </cell>
          <cell r="T26">
            <v>0</v>
          </cell>
          <cell r="U26">
            <v>0</v>
          </cell>
          <cell r="V26">
            <v>0</v>
          </cell>
          <cell r="W26">
            <v>156666</v>
          </cell>
          <cell r="X26">
            <v>3642638.4000000004</v>
          </cell>
          <cell r="Y26">
            <v>0</v>
          </cell>
          <cell r="Z26">
            <v>7890343.2699999996</v>
          </cell>
          <cell r="AA26">
            <v>4091038.8699999996</v>
          </cell>
          <cell r="AB26">
            <v>3799304.4000000004</v>
          </cell>
        </row>
        <row r="27">
          <cell r="B27">
            <v>455</v>
          </cell>
          <cell r="C27">
            <v>274165</v>
          </cell>
          <cell r="D27">
            <v>0</v>
          </cell>
          <cell r="E27">
            <v>57558</v>
          </cell>
          <cell r="F27">
            <v>216903.02</v>
          </cell>
          <cell r="G27">
            <v>0</v>
          </cell>
          <cell r="H27">
            <v>433806.04</v>
          </cell>
          <cell r="I27">
            <v>108451.51</v>
          </cell>
          <cell r="J27">
            <v>216903.02</v>
          </cell>
          <cell r="K27">
            <v>0</v>
          </cell>
          <cell r="L27">
            <v>0</v>
          </cell>
          <cell r="M27">
            <v>0</v>
          </cell>
          <cell r="N27">
            <v>0</v>
          </cell>
          <cell r="O27">
            <v>1084515.0999999999</v>
          </cell>
          <cell r="P27">
            <v>0</v>
          </cell>
          <cell r="Q27">
            <v>108451.51</v>
          </cell>
          <cell r="R27">
            <v>0</v>
          </cell>
          <cell r="S27">
            <v>0</v>
          </cell>
          <cell r="T27">
            <v>0</v>
          </cell>
          <cell r="U27">
            <v>0</v>
          </cell>
          <cell r="V27">
            <v>108451.51</v>
          </cell>
          <cell r="W27">
            <v>39166</v>
          </cell>
          <cell r="X27">
            <v>1138324.5</v>
          </cell>
          <cell r="Y27">
            <v>0</v>
          </cell>
          <cell r="Z27">
            <v>3786695.2099999995</v>
          </cell>
          <cell r="AA27">
            <v>2609204.7099999995</v>
          </cell>
          <cell r="AB27">
            <v>1177490.5</v>
          </cell>
        </row>
        <row r="28">
          <cell r="B28">
            <v>405</v>
          </cell>
          <cell r="C28">
            <v>117499</v>
          </cell>
          <cell r="D28">
            <v>172674</v>
          </cell>
          <cell r="E28">
            <v>57558</v>
          </cell>
          <cell r="F28">
            <v>108451.51</v>
          </cell>
          <cell r="G28">
            <v>0</v>
          </cell>
          <cell r="H28">
            <v>379580.28499999997</v>
          </cell>
          <cell r="I28">
            <v>108451.51</v>
          </cell>
          <cell r="J28">
            <v>0</v>
          </cell>
          <cell r="K28">
            <v>0</v>
          </cell>
          <cell r="L28">
            <v>0</v>
          </cell>
          <cell r="M28">
            <v>0</v>
          </cell>
          <cell r="N28">
            <v>0</v>
          </cell>
          <cell r="O28">
            <v>1409869.63</v>
          </cell>
          <cell r="P28">
            <v>0</v>
          </cell>
          <cell r="Q28">
            <v>0</v>
          </cell>
          <cell r="R28">
            <v>0</v>
          </cell>
          <cell r="S28">
            <v>0</v>
          </cell>
          <cell r="T28">
            <v>0</v>
          </cell>
          <cell r="U28">
            <v>0</v>
          </cell>
          <cell r="V28">
            <v>216903.02</v>
          </cell>
          <cell r="W28">
            <v>0</v>
          </cell>
          <cell r="X28">
            <v>682995</v>
          </cell>
          <cell r="Y28">
            <v>0</v>
          </cell>
          <cell r="Z28">
            <v>3253981.9549999996</v>
          </cell>
          <cell r="AA28">
            <v>2570986.9549999996</v>
          </cell>
          <cell r="AB28">
            <v>682995</v>
          </cell>
        </row>
        <row r="29">
          <cell r="B29">
            <v>349</v>
          </cell>
          <cell r="C29">
            <v>234999</v>
          </cell>
          <cell r="D29">
            <v>0</v>
          </cell>
          <cell r="E29">
            <v>0</v>
          </cell>
          <cell r="F29">
            <v>108451.51</v>
          </cell>
          <cell r="G29">
            <v>0</v>
          </cell>
          <cell r="H29">
            <v>216903.02</v>
          </cell>
          <cell r="I29">
            <v>0</v>
          </cell>
          <cell r="J29">
            <v>216903.02</v>
          </cell>
          <cell r="K29">
            <v>0</v>
          </cell>
          <cell r="L29">
            <v>0</v>
          </cell>
          <cell r="M29">
            <v>108451.51</v>
          </cell>
          <cell r="N29">
            <v>0</v>
          </cell>
          <cell r="O29">
            <v>433806.04</v>
          </cell>
          <cell r="P29">
            <v>0</v>
          </cell>
          <cell r="Q29">
            <v>0</v>
          </cell>
          <cell r="R29">
            <v>0</v>
          </cell>
          <cell r="S29">
            <v>0</v>
          </cell>
          <cell r="T29">
            <v>0</v>
          </cell>
          <cell r="U29">
            <v>0</v>
          </cell>
          <cell r="V29">
            <v>0</v>
          </cell>
          <cell r="W29">
            <v>39166</v>
          </cell>
          <cell r="X29">
            <v>1024492</v>
          </cell>
          <cell r="Y29">
            <v>0</v>
          </cell>
          <cell r="Z29">
            <v>2383172.1</v>
          </cell>
          <cell r="AA29">
            <v>1319514.1000000001</v>
          </cell>
          <cell r="AB29">
            <v>1063658</v>
          </cell>
        </row>
        <row r="30">
          <cell r="B30">
            <v>231</v>
          </cell>
          <cell r="C30">
            <v>117499</v>
          </cell>
          <cell r="D30">
            <v>0</v>
          </cell>
          <cell r="E30">
            <v>0</v>
          </cell>
          <cell r="F30">
            <v>54225.754999999997</v>
          </cell>
          <cell r="G30">
            <v>0</v>
          </cell>
          <cell r="H30">
            <v>108451.51</v>
          </cell>
          <cell r="I30">
            <v>0</v>
          </cell>
          <cell r="J30">
            <v>216903.02</v>
          </cell>
          <cell r="K30">
            <v>0</v>
          </cell>
          <cell r="L30">
            <v>0</v>
          </cell>
          <cell r="M30">
            <v>108451.51</v>
          </cell>
          <cell r="N30">
            <v>0</v>
          </cell>
          <cell r="O30">
            <v>325354.52999999997</v>
          </cell>
          <cell r="P30">
            <v>0</v>
          </cell>
          <cell r="Q30">
            <v>0</v>
          </cell>
          <cell r="R30">
            <v>0</v>
          </cell>
          <cell r="S30">
            <v>0</v>
          </cell>
          <cell r="T30">
            <v>0</v>
          </cell>
          <cell r="U30">
            <v>0</v>
          </cell>
          <cell r="V30">
            <v>0</v>
          </cell>
          <cell r="W30">
            <v>0</v>
          </cell>
          <cell r="X30">
            <v>0</v>
          </cell>
          <cell r="Y30">
            <v>24943.847300000001</v>
          </cell>
          <cell r="Z30">
            <v>955829.17229999998</v>
          </cell>
          <cell r="AA30">
            <v>930885.32499999995</v>
          </cell>
          <cell r="AB30">
            <v>24943.847300000001</v>
          </cell>
        </row>
        <row r="31">
          <cell r="B31">
            <v>467</v>
          </cell>
          <cell r="C31">
            <v>234999</v>
          </cell>
          <cell r="D31">
            <v>402906</v>
          </cell>
          <cell r="E31">
            <v>345348</v>
          </cell>
          <cell r="F31">
            <v>216903.02</v>
          </cell>
          <cell r="G31">
            <v>0</v>
          </cell>
          <cell r="H31">
            <v>433806.04</v>
          </cell>
          <cell r="I31">
            <v>108451.51</v>
          </cell>
          <cell r="J31">
            <v>216903.02</v>
          </cell>
          <cell r="K31">
            <v>0</v>
          </cell>
          <cell r="L31">
            <v>0</v>
          </cell>
          <cell r="M31">
            <v>0</v>
          </cell>
          <cell r="N31">
            <v>0</v>
          </cell>
          <cell r="O31">
            <v>1084515.0999999999</v>
          </cell>
          <cell r="P31">
            <v>0</v>
          </cell>
          <cell r="Q31">
            <v>216903.02</v>
          </cell>
          <cell r="R31">
            <v>0</v>
          </cell>
          <cell r="S31">
            <v>0</v>
          </cell>
          <cell r="T31">
            <v>0</v>
          </cell>
          <cell r="U31">
            <v>0</v>
          </cell>
          <cell r="V31">
            <v>108451.51</v>
          </cell>
          <cell r="W31">
            <v>39166</v>
          </cell>
          <cell r="X31">
            <v>227665</v>
          </cell>
          <cell r="Y31">
            <v>0</v>
          </cell>
          <cell r="Z31">
            <v>3636017.2199999997</v>
          </cell>
          <cell r="AA31">
            <v>3369186.2199999997</v>
          </cell>
          <cell r="AB31">
            <v>266831</v>
          </cell>
        </row>
        <row r="32">
          <cell r="B32">
            <v>457</v>
          </cell>
          <cell r="C32">
            <v>509164</v>
          </cell>
          <cell r="D32">
            <v>0</v>
          </cell>
          <cell r="E32">
            <v>115116</v>
          </cell>
          <cell r="F32">
            <v>216903.02</v>
          </cell>
          <cell r="G32">
            <v>0</v>
          </cell>
          <cell r="H32">
            <v>650709.05999999982</v>
          </cell>
          <cell r="I32">
            <v>216903.02</v>
          </cell>
          <cell r="J32">
            <v>325354.52999999997</v>
          </cell>
          <cell r="K32">
            <v>0</v>
          </cell>
          <cell r="L32">
            <v>0</v>
          </cell>
          <cell r="M32">
            <v>0</v>
          </cell>
          <cell r="N32">
            <v>0</v>
          </cell>
          <cell r="O32">
            <v>1409869.63</v>
          </cell>
          <cell r="P32">
            <v>0</v>
          </cell>
          <cell r="Q32">
            <v>325354.52999999997</v>
          </cell>
          <cell r="R32">
            <v>0</v>
          </cell>
          <cell r="S32">
            <v>0</v>
          </cell>
          <cell r="T32">
            <v>0</v>
          </cell>
          <cell r="U32">
            <v>0</v>
          </cell>
          <cell r="V32">
            <v>216903.02</v>
          </cell>
          <cell r="W32">
            <v>39166</v>
          </cell>
          <cell r="X32">
            <v>227665</v>
          </cell>
          <cell r="Y32">
            <v>0</v>
          </cell>
          <cell r="Z32">
            <v>4253107.8099999996</v>
          </cell>
          <cell r="AA32">
            <v>3986276.8099999996</v>
          </cell>
          <cell r="AB32">
            <v>266831</v>
          </cell>
        </row>
        <row r="33">
          <cell r="B33">
            <v>232</v>
          </cell>
          <cell r="C33">
            <v>39166</v>
          </cell>
          <cell r="D33">
            <v>0</v>
          </cell>
          <cell r="E33">
            <v>57558</v>
          </cell>
          <cell r="F33">
            <v>108451.51</v>
          </cell>
          <cell r="G33">
            <v>0</v>
          </cell>
          <cell r="H33">
            <v>108451.51</v>
          </cell>
          <cell r="I33">
            <v>108451.51</v>
          </cell>
          <cell r="J33">
            <v>0</v>
          </cell>
          <cell r="K33">
            <v>0</v>
          </cell>
          <cell r="L33">
            <v>0</v>
          </cell>
          <cell r="M33">
            <v>0</v>
          </cell>
          <cell r="N33">
            <v>0</v>
          </cell>
          <cell r="O33">
            <v>325354.52999999997</v>
          </cell>
          <cell r="P33">
            <v>0</v>
          </cell>
          <cell r="Q33">
            <v>0</v>
          </cell>
          <cell r="R33">
            <v>0</v>
          </cell>
          <cell r="S33">
            <v>0</v>
          </cell>
          <cell r="T33">
            <v>0</v>
          </cell>
          <cell r="U33">
            <v>0</v>
          </cell>
          <cell r="V33">
            <v>0</v>
          </cell>
          <cell r="W33">
            <v>0</v>
          </cell>
          <cell r="X33">
            <v>341497</v>
          </cell>
          <cell r="Y33">
            <v>0</v>
          </cell>
          <cell r="Z33">
            <v>1088930.06</v>
          </cell>
          <cell r="AA33">
            <v>747433.06</v>
          </cell>
          <cell r="AB33">
            <v>341497</v>
          </cell>
        </row>
        <row r="34">
          <cell r="B34">
            <v>407</v>
          </cell>
          <cell r="C34">
            <v>234999</v>
          </cell>
          <cell r="D34">
            <v>0</v>
          </cell>
          <cell r="E34">
            <v>0</v>
          </cell>
          <cell r="F34">
            <v>54225.754999999997</v>
          </cell>
          <cell r="G34">
            <v>0</v>
          </cell>
          <cell r="H34">
            <v>325354.52999999997</v>
          </cell>
          <cell r="I34">
            <v>0</v>
          </cell>
          <cell r="J34">
            <v>216903.02</v>
          </cell>
          <cell r="K34">
            <v>0</v>
          </cell>
          <cell r="L34">
            <v>0</v>
          </cell>
          <cell r="M34">
            <v>0</v>
          </cell>
          <cell r="N34">
            <v>0</v>
          </cell>
          <cell r="O34">
            <v>433806.04</v>
          </cell>
          <cell r="P34">
            <v>0</v>
          </cell>
          <cell r="Q34">
            <v>216903.02</v>
          </cell>
          <cell r="R34">
            <v>0</v>
          </cell>
          <cell r="S34">
            <v>0</v>
          </cell>
          <cell r="T34">
            <v>0</v>
          </cell>
          <cell r="U34">
            <v>0</v>
          </cell>
          <cell r="V34">
            <v>0</v>
          </cell>
          <cell r="W34">
            <v>0</v>
          </cell>
          <cell r="X34">
            <v>0</v>
          </cell>
          <cell r="Y34">
            <v>15183.2114</v>
          </cell>
          <cell r="Z34">
            <v>1497374.5763999999</v>
          </cell>
          <cell r="AA34">
            <v>1482191.365</v>
          </cell>
          <cell r="AB34">
            <v>15183.2114</v>
          </cell>
        </row>
        <row r="35">
          <cell r="B35">
            <v>471</v>
          </cell>
          <cell r="C35">
            <v>0</v>
          </cell>
          <cell r="D35">
            <v>0</v>
          </cell>
          <cell r="E35">
            <v>0</v>
          </cell>
          <cell r="F35">
            <v>162677.26499999998</v>
          </cell>
          <cell r="G35">
            <v>0</v>
          </cell>
          <cell r="H35">
            <v>216903.02</v>
          </cell>
          <cell r="I35">
            <v>0</v>
          </cell>
          <cell r="J35">
            <v>0</v>
          </cell>
          <cell r="K35">
            <v>0</v>
          </cell>
          <cell r="L35">
            <v>0</v>
          </cell>
          <cell r="M35">
            <v>0</v>
          </cell>
          <cell r="N35">
            <v>0</v>
          </cell>
          <cell r="O35">
            <v>433806.04</v>
          </cell>
          <cell r="P35">
            <v>0</v>
          </cell>
          <cell r="Q35">
            <v>0</v>
          </cell>
          <cell r="R35">
            <v>0</v>
          </cell>
          <cell r="S35">
            <v>0</v>
          </cell>
          <cell r="T35">
            <v>0</v>
          </cell>
          <cell r="U35">
            <v>0</v>
          </cell>
          <cell r="V35">
            <v>0</v>
          </cell>
          <cell r="W35">
            <v>0</v>
          </cell>
          <cell r="X35">
            <v>113832</v>
          </cell>
          <cell r="Y35">
            <v>0</v>
          </cell>
          <cell r="Z35">
            <v>927218.32499999995</v>
          </cell>
          <cell r="AA35">
            <v>813386.32499999995</v>
          </cell>
          <cell r="AB35">
            <v>113832</v>
          </cell>
        </row>
        <row r="36">
          <cell r="B36">
            <v>318</v>
          </cell>
          <cell r="C36">
            <v>195832</v>
          </cell>
          <cell r="D36">
            <v>0</v>
          </cell>
          <cell r="E36">
            <v>0</v>
          </cell>
          <cell r="F36">
            <v>108451.51</v>
          </cell>
          <cell r="G36">
            <v>0</v>
          </cell>
          <cell r="H36">
            <v>325354.52999999997</v>
          </cell>
          <cell r="I36">
            <v>0</v>
          </cell>
          <cell r="J36">
            <v>0</v>
          </cell>
          <cell r="K36">
            <v>0</v>
          </cell>
          <cell r="L36">
            <v>0</v>
          </cell>
          <cell r="M36">
            <v>0</v>
          </cell>
          <cell r="N36">
            <v>216903.02</v>
          </cell>
          <cell r="O36">
            <v>433806.04</v>
          </cell>
          <cell r="P36">
            <v>0</v>
          </cell>
          <cell r="Q36">
            <v>0</v>
          </cell>
          <cell r="R36">
            <v>0</v>
          </cell>
          <cell r="S36">
            <v>0</v>
          </cell>
          <cell r="T36">
            <v>0</v>
          </cell>
          <cell r="U36">
            <v>0</v>
          </cell>
          <cell r="V36">
            <v>108451.51</v>
          </cell>
          <cell r="W36">
            <v>0</v>
          </cell>
          <cell r="X36">
            <v>0</v>
          </cell>
          <cell r="Y36">
            <v>5422.5754999999999</v>
          </cell>
          <cell r="Z36">
            <v>1394221.1855000001</v>
          </cell>
          <cell r="AA36">
            <v>1388798.61</v>
          </cell>
          <cell r="AB36">
            <v>5422.5754999999999</v>
          </cell>
        </row>
        <row r="37">
          <cell r="B37">
            <v>238</v>
          </cell>
          <cell r="C37">
            <v>234999</v>
          </cell>
          <cell r="D37">
            <v>0</v>
          </cell>
          <cell r="E37">
            <v>0</v>
          </cell>
          <cell r="F37">
            <v>108451.51</v>
          </cell>
          <cell r="G37">
            <v>0</v>
          </cell>
          <cell r="H37">
            <v>108451.51</v>
          </cell>
          <cell r="I37">
            <v>0</v>
          </cell>
          <cell r="J37">
            <v>216903.02</v>
          </cell>
          <cell r="K37">
            <v>0</v>
          </cell>
          <cell r="L37">
            <v>0</v>
          </cell>
          <cell r="M37">
            <v>108451.51</v>
          </cell>
          <cell r="N37">
            <v>0</v>
          </cell>
          <cell r="O37">
            <v>325354.52999999997</v>
          </cell>
          <cell r="P37">
            <v>0</v>
          </cell>
          <cell r="Q37">
            <v>0</v>
          </cell>
          <cell r="R37">
            <v>0</v>
          </cell>
          <cell r="S37">
            <v>0</v>
          </cell>
          <cell r="T37">
            <v>0</v>
          </cell>
          <cell r="U37">
            <v>0</v>
          </cell>
          <cell r="V37">
            <v>0</v>
          </cell>
          <cell r="W37">
            <v>0</v>
          </cell>
          <cell r="X37">
            <v>0</v>
          </cell>
          <cell r="Y37">
            <v>5422.5754999999999</v>
          </cell>
          <cell r="Z37">
            <v>1108033.6555000001</v>
          </cell>
          <cell r="AA37">
            <v>1102611.08</v>
          </cell>
          <cell r="AB37">
            <v>5422.5754999999999</v>
          </cell>
        </row>
        <row r="38">
          <cell r="B38">
            <v>239</v>
          </cell>
          <cell r="C38">
            <v>234999</v>
          </cell>
          <cell r="D38">
            <v>57558</v>
          </cell>
          <cell r="E38">
            <v>0</v>
          </cell>
          <cell r="F38">
            <v>108451.51</v>
          </cell>
          <cell r="G38">
            <v>0</v>
          </cell>
          <cell r="H38">
            <v>108451.51</v>
          </cell>
          <cell r="I38">
            <v>0</v>
          </cell>
          <cell r="J38">
            <v>216903.02</v>
          </cell>
          <cell r="K38">
            <v>0</v>
          </cell>
          <cell r="L38">
            <v>0</v>
          </cell>
          <cell r="M38">
            <v>108451.51</v>
          </cell>
          <cell r="N38">
            <v>0</v>
          </cell>
          <cell r="O38">
            <v>433806.04</v>
          </cell>
          <cell r="P38">
            <v>108451.51</v>
          </cell>
          <cell r="Q38">
            <v>0</v>
          </cell>
          <cell r="R38">
            <v>0</v>
          </cell>
          <cell r="S38">
            <v>0</v>
          </cell>
          <cell r="T38">
            <v>0</v>
          </cell>
          <cell r="U38">
            <v>0</v>
          </cell>
          <cell r="V38">
            <v>0</v>
          </cell>
          <cell r="W38">
            <v>0</v>
          </cell>
          <cell r="X38">
            <v>569162</v>
          </cell>
          <cell r="Y38">
            <v>0</v>
          </cell>
          <cell r="Z38">
            <v>1946234.1</v>
          </cell>
          <cell r="AA38">
            <v>1377072.1</v>
          </cell>
          <cell r="AB38">
            <v>569162</v>
          </cell>
        </row>
        <row r="39">
          <cell r="B39">
            <v>227</v>
          </cell>
          <cell r="C39">
            <v>195832</v>
          </cell>
          <cell r="D39">
            <v>0</v>
          </cell>
          <cell r="E39">
            <v>0</v>
          </cell>
          <cell r="F39">
            <v>108451.51</v>
          </cell>
          <cell r="G39">
            <v>0</v>
          </cell>
          <cell r="H39">
            <v>216903.02</v>
          </cell>
          <cell r="I39">
            <v>0</v>
          </cell>
          <cell r="J39">
            <v>0</v>
          </cell>
          <cell r="K39">
            <v>0</v>
          </cell>
          <cell r="L39">
            <v>0</v>
          </cell>
          <cell r="M39">
            <v>0</v>
          </cell>
          <cell r="N39">
            <v>216903.02</v>
          </cell>
          <cell r="O39">
            <v>325354.52999999997</v>
          </cell>
          <cell r="P39">
            <v>0</v>
          </cell>
          <cell r="Q39">
            <v>0</v>
          </cell>
          <cell r="R39">
            <v>0</v>
          </cell>
          <cell r="S39">
            <v>0</v>
          </cell>
          <cell r="T39">
            <v>0</v>
          </cell>
          <cell r="U39">
            <v>0</v>
          </cell>
          <cell r="V39">
            <v>108451.51</v>
          </cell>
          <cell r="W39">
            <v>0</v>
          </cell>
          <cell r="X39">
            <v>1024492</v>
          </cell>
          <cell r="Y39">
            <v>0</v>
          </cell>
          <cell r="Z39">
            <v>2196387.59</v>
          </cell>
          <cell r="AA39">
            <v>1171895.5900000001</v>
          </cell>
          <cell r="AB39">
            <v>1024492</v>
          </cell>
        </row>
        <row r="40">
          <cell r="B40">
            <v>246</v>
          </cell>
          <cell r="C40">
            <v>274165</v>
          </cell>
          <cell r="D40">
            <v>0</v>
          </cell>
          <cell r="E40">
            <v>0</v>
          </cell>
          <cell r="F40">
            <v>108451.51</v>
          </cell>
          <cell r="G40">
            <v>0</v>
          </cell>
          <cell r="H40">
            <v>216903.02</v>
          </cell>
          <cell r="I40">
            <v>0</v>
          </cell>
          <cell r="J40">
            <v>216903.02</v>
          </cell>
          <cell r="K40">
            <v>0</v>
          </cell>
          <cell r="L40">
            <v>108451.51</v>
          </cell>
          <cell r="M40">
            <v>0</v>
          </cell>
          <cell r="N40">
            <v>0</v>
          </cell>
          <cell r="O40">
            <v>650709.05999999994</v>
          </cell>
          <cell r="P40">
            <v>0</v>
          </cell>
          <cell r="Q40">
            <v>216903.02</v>
          </cell>
          <cell r="R40">
            <v>0</v>
          </cell>
          <cell r="S40">
            <v>0</v>
          </cell>
          <cell r="T40">
            <v>0</v>
          </cell>
          <cell r="U40">
            <v>0</v>
          </cell>
          <cell r="V40">
            <v>0</v>
          </cell>
          <cell r="W40">
            <v>0</v>
          </cell>
          <cell r="X40">
            <v>113832</v>
          </cell>
          <cell r="Y40">
            <v>0</v>
          </cell>
          <cell r="Z40">
            <v>1906318.1400000001</v>
          </cell>
          <cell r="AA40">
            <v>1792486.1400000001</v>
          </cell>
          <cell r="AB40">
            <v>113832</v>
          </cell>
        </row>
        <row r="41">
          <cell r="B41">
            <v>413</v>
          </cell>
          <cell r="C41">
            <v>156666</v>
          </cell>
          <cell r="D41">
            <v>0</v>
          </cell>
          <cell r="E41">
            <v>115116</v>
          </cell>
          <cell r="F41">
            <v>108451.51</v>
          </cell>
          <cell r="G41">
            <v>0</v>
          </cell>
          <cell r="H41">
            <v>433806.04</v>
          </cell>
          <cell r="I41">
            <v>216903.02</v>
          </cell>
          <cell r="J41">
            <v>0</v>
          </cell>
          <cell r="K41">
            <v>0</v>
          </cell>
          <cell r="L41">
            <v>0</v>
          </cell>
          <cell r="M41">
            <v>0</v>
          </cell>
          <cell r="N41">
            <v>0</v>
          </cell>
          <cell r="O41">
            <v>650709.05999999994</v>
          </cell>
          <cell r="P41">
            <v>0</v>
          </cell>
          <cell r="Q41">
            <v>0</v>
          </cell>
          <cell r="R41">
            <v>0</v>
          </cell>
          <cell r="S41">
            <v>0</v>
          </cell>
          <cell r="T41">
            <v>0</v>
          </cell>
          <cell r="U41">
            <v>0</v>
          </cell>
          <cell r="V41">
            <v>216903.02</v>
          </cell>
          <cell r="W41">
            <v>0</v>
          </cell>
          <cell r="X41">
            <v>0</v>
          </cell>
          <cell r="Y41">
            <v>29281.9077</v>
          </cell>
          <cell r="Z41">
            <v>1927836.5577</v>
          </cell>
          <cell r="AA41">
            <v>1898554.65</v>
          </cell>
          <cell r="AB41">
            <v>29281.9077</v>
          </cell>
        </row>
        <row r="42">
          <cell r="B42">
            <v>258</v>
          </cell>
          <cell r="C42">
            <v>234999</v>
          </cell>
          <cell r="D42">
            <v>0</v>
          </cell>
          <cell r="E42">
            <v>0</v>
          </cell>
          <cell r="F42">
            <v>108451.51</v>
          </cell>
          <cell r="G42">
            <v>0</v>
          </cell>
          <cell r="H42">
            <v>108451.51</v>
          </cell>
          <cell r="I42">
            <v>0</v>
          </cell>
          <cell r="J42">
            <v>216903.02</v>
          </cell>
          <cell r="K42">
            <v>0</v>
          </cell>
          <cell r="L42">
            <v>0</v>
          </cell>
          <cell r="M42">
            <v>108451.51</v>
          </cell>
          <cell r="N42">
            <v>0</v>
          </cell>
          <cell r="O42">
            <v>325354.52999999997</v>
          </cell>
          <cell r="P42">
            <v>0</v>
          </cell>
          <cell r="Q42">
            <v>0</v>
          </cell>
          <cell r="R42">
            <v>0</v>
          </cell>
          <cell r="S42">
            <v>0</v>
          </cell>
          <cell r="T42">
            <v>0</v>
          </cell>
          <cell r="U42">
            <v>0</v>
          </cell>
          <cell r="V42">
            <v>0</v>
          </cell>
          <cell r="W42">
            <v>0</v>
          </cell>
          <cell r="X42">
            <v>341497</v>
          </cell>
          <cell r="Y42">
            <v>0</v>
          </cell>
          <cell r="Z42">
            <v>1444108.08</v>
          </cell>
          <cell r="AA42">
            <v>1102611.08</v>
          </cell>
          <cell r="AB42">
            <v>341497</v>
          </cell>
        </row>
        <row r="43">
          <cell r="B43">
            <v>249</v>
          </cell>
          <cell r="C43">
            <v>39166</v>
          </cell>
          <cell r="D43">
            <v>115116</v>
          </cell>
          <cell r="E43">
            <v>0</v>
          </cell>
          <cell r="F43">
            <v>108451.51</v>
          </cell>
          <cell r="G43">
            <v>0</v>
          </cell>
          <cell r="H43">
            <v>216903.02</v>
          </cell>
          <cell r="I43">
            <v>0</v>
          </cell>
          <cell r="J43">
            <v>0</v>
          </cell>
          <cell r="K43">
            <v>0</v>
          </cell>
          <cell r="L43">
            <v>0</v>
          </cell>
          <cell r="M43">
            <v>0</v>
          </cell>
          <cell r="N43">
            <v>0</v>
          </cell>
          <cell r="O43">
            <v>325354.52999999997</v>
          </cell>
          <cell r="P43">
            <v>0</v>
          </cell>
          <cell r="Q43">
            <v>0</v>
          </cell>
          <cell r="R43">
            <v>0</v>
          </cell>
          <cell r="S43">
            <v>0</v>
          </cell>
          <cell r="T43">
            <v>0</v>
          </cell>
          <cell r="U43">
            <v>0</v>
          </cell>
          <cell r="V43">
            <v>108451.51</v>
          </cell>
          <cell r="W43">
            <v>0</v>
          </cell>
          <cell r="X43">
            <v>0</v>
          </cell>
          <cell r="Y43">
            <v>5422.5754999999999</v>
          </cell>
          <cell r="Z43">
            <v>918865.1455000001</v>
          </cell>
          <cell r="AA43">
            <v>913442.57000000007</v>
          </cell>
          <cell r="AB43">
            <v>5422.5754999999999</v>
          </cell>
        </row>
        <row r="44">
          <cell r="B44">
            <v>251</v>
          </cell>
          <cell r="C44">
            <v>469997</v>
          </cell>
          <cell r="D44">
            <v>0</v>
          </cell>
          <cell r="E44">
            <v>0</v>
          </cell>
          <cell r="F44">
            <v>108451.51</v>
          </cell>
          <cell r="G44">
            <v>0</v>
          </cell>
          <cell r="H44">
            <v>108451.51</v>
          </cell>
          <cell r="I44">
            <v>0</v>
          </cell>
          <cell r="J44">
            <v>433806.04</v>
          </cell>
          <cell r="K44">
            <v>0</v>
          </cell>
          <cell r="L44">
            <v>0</v>
          </cell>
          <cell r="M44">
            <v>216903.02</v>
          </cell>
          <cell r="N44">
            <v>0</v>
          </cell>
          <cell r="O44">
            <v>216903.02</v>
          </cell>
          <cell r="P44">
            <v>0</v>
          </cell>
          <cell r="Q44">
            <v>0</v>
          </cell>
          <cell r="R44">
            <v>0</v>
          </cell>
          <cell r="S44">
            <v>0</v>
          </cell>
          <cell r="T44">
            <v>0</v>
          </cell>
          <cell r="U44">
            <v>0</v>
          </cell>
          <cell r="V44">
            <v>0</v>
          </cell>
          <cell r="W44">
            <v>0</v>
          </cell>
          <cell r="X44">
            <v>0</v>
          </cell>
          <cell r="Y44">
            <v>29281.9077</v>
          </cell>
          <cell r="Z44">
            <v>1583794.0077000002</v>
          </cell>
          <cell r="AA44">
            <v>1554512.1</v>
          </cell>
          <cell r="AB44">
            <v>29281.9077</v>
          </cell>
        </row>
        <row r="45">
          <cell r="B45">
            <v>252</v>
          </cell>
          <cell r="C45">
            <v>0</v>
          </cell>
          <cell r="D45">
            <v>57558</v>
          </cell>
          <cell r="E45">
            <v>0</v>
          </cell>
          <cell r="F45">
            <v>108451.51</v>
          </cell>
          <cell r="G45">
            <v>0</v>
          </cell>
          <cell r="H45">
            <v>108451.51</v>
          </cell>
          <cell r="I45">
            <v>0</v>
          </cell>
          <cell r="J45">
            <v>0</v>
          </cell>
          <cell r="K45">
            <v>0</v>
          </cell>
          <cell r="L45">
            <v>0</v>
          </cell>
          <cell r="M45">
            <v>0</v>
          </cell>
          <cell r="N45">
            <v>0</v>
          </cell>
          <cell r="O45">
            <v>325354.52999999997</v>
          </cell>
          <cell r="P45">
            <v>0</v>
          </cell>
          <cell r="Q45">
            <v>0</v>
          </cell>
          <cell r="R45">
            <v>0</v>
          </cell>
          <cell r="S45">
            <v>0</v>
          </cell>
          <cell r="T45">
            <v>0</v>
          </cell>
          <cell r="U45">
            <v>0</v>
          </cell>
          <cell r="V45">
            <v>0</v>
          </cell>
          <cell r="W45">
            <v>0</v>
          </cell>
          <cell r="X45">
            <v>227665</v>
          </cell>
          <cell r="Y45">
            <v>0</v>
          </cell>
          <cell r="Z45">
            <v>827480.55</v>
          </cell>
          <cell r="AA45">
            <v>599815.55000000005</v>
          </cell>
          <cell r="AB45">
            <v>227665</v>
          </cell>
        </row>
        <row r="46">
          <cell r="B46">
            <v>1071</v>
          </cell>
          <cell r="C46">
            <v>234999</v>
          </cell>
          <cell r="D46">
            <v>230232</v>
          </cell>
          <cell r="E46">
            <v>0</v>
          </cell>
          <cell r="F46">
            <v>108451.51</v>
          </cell>
          <cell r="G46">
            <v>0</v>
          </cell>
          <cell r="H46">
            <v>216903.02</v>
          </cell>
          <cell r="I46">
            <v>0</v>
          </cell>
          <cell r="J46">
            <v>216903.02</v>
          </cell>
          <cell r="K46">
            <v>0</v>
          </cell>
          <cell r="L46">
            <v>0</v>
          </cell>
          <cell r="M46">
            <v>0</v>
          </cell>
          <cell r="N46">
            <v>0</v>
          </cell>
          <cell r="O46">
            <v>976063.59</v>
          </cell>
          <cell r="P46">
            <v>0</v>
          </cell>
          <cell r="Q46">
            <v>216903.02</v>
          </cell>
          <cell r="R46">
            <v>0</v>
          </cell>
          <cell r="S46">
            <v>0</v>
          </cell>
          <cell r="T46">
            <v>0</v>
          </cell>
          <cell r="U46">
            <v>0</v>
          </cell>
          <cell r="V46">
            <v>0</v>
          </cell>
          <cell r="W46">
            <v>0</v>
          </cell>
          <cell r="X46">
            <v>1024492.05</v>
          </cell>
          <cell r="Y46">
            <v>0</v>
          </cell>
          <cell r="Z46">
            <v>3224947.21</v>
          </cell>
          <cell r="AA46">
            <v>2200455.16</v>
          </cell>
          <cell r="AB46">
            <v>1024492.05</v>
          </cell>
        </row>
        <row r="47">
          <cell r="B47">
            <v>339</v>
          </cell>
          <cell r="C47">
            <v>234999</v>
          </cell>
          <cell r="D47">
            <v>0</v>
          </cell>
          <cell r="E47">
            <v>0</v>
          </cell>
          <cell r="F47">
            <v>108451.51</v>
          </cell>
          <cell r="G47">
            <v>0</v>
          </cell>
          <cell r="H47">
            <v>108451.51</v>
          </cell>
          <cell r="I47">
            <v>0</v>
          </cell>
          <cell r="J47">
            <v>0</v>
          </cell>
          <cell r="K47">
            <v>0</v>
          </cell>
          <cell r="L47">
            <v>0</v>
          </cell>
          <cell r="M47">
            <v>0</v>
          </cell>
          <cell r="N47">
            <v>216903.02</v>
          </cell>
          <cell r="O47">
            <v>542257.54999999993</v>
          </cell>
          <cell r="P47">
            <v>108451.51</v>
          </cell>
          <cell r="Q47">
            <v>108451.51</v>
          </cell>
          <cell r="R47">
            <v>0</v>
          </cell>
          <cell r="S47">
            <v>0</v>
          </cell>
          <cell r="T47">
            <v>0</v>
          </cell>
          <cell r="U47">
            <v>0</v>
          </cell>
          <cell r="V47">
            <v>108451.51</v>
          </cell>
          <cell r="W47">
            <v>0</v>
          </cell>
          <cell r="X47">
            <v>113832</v>
          </cell>
          <cell r="Y47">
            <v>0</v>
          </cell>
          <cell r="Z47">
            <v>1650249.1199999999</v>
          </cell>
          <cell r="AA47">
            <v>1536417.1199999999</v>
          </cell>
          <cell r="AB47">
            <v>113832</v>
          </cell>
        </row>
        <row r="48">
          <cell r="B48">
            <v>254</v>
          </cell>
          <cell r="C48">
            <v>0</v>
          </cell>
          <cell r="D48">
            <v>0</v>
          </cell>
          <cell r="E48">
            <v>0</v>
          </cell>
          <cell r="F48">
            <v>108451.51</v>
          </cell>
          <cell r="G48">
            <v>0</v>
          </cell>
          <cell r="H48">
            <v>108451.51</v>
          </cell>
          <cell r="I48">
            <v>0</v>
          </cell>
          <cell r="J48">
            <v>0</v>
          </cell>
          <cell r="K48">
            <v>0</v>
          </cell>
          <cell r="L48">
            <v>0</v>
          </cell>
          <cell r="M48">
            <v>0</v>
          </cell>
          <cell r="N48">
            <v>0</v>
          </cell>
          <cell r="O48">
            <v>1084515.0999999999</v>
          </cell>
          <cell r="P48">
            <v>0</v>
          </cell>
          <cell r="Q48">
            <v>0</v>
          </cell>
          <cell r="R48">
            <v>0</v>
          </cell>
          <cell r="S48">
            <v>0</v>
          </cell>
          <cell r="T48">
            <v>0</v>
          </cell>
          <cell r="U48">
            <v>0</v>
          </cell>
          <cell r="V48">
            <v>0</v>
          </cell>
          <cell r="W48">
            <v>0</v>
          </cell>
          <cell r="X48">
            <v>113832</v>
          </cell>
          <cell r="Y48">
            <v>0</v>
          </cell>
          <cell r="Z48">
            <v>1415250.1199999999</v>
          </cell>
          <cell r="AA48">
            <v>1301418.1199999999</v>
          </cell>
          <cell r="AB48">
            <v>113832</v>
          </cell>
        </row>
        <row r="49">
          <cell r="B49">
            <v>433</v>
          </cell>
          <cell r="C49">
            <v>117499</v>
          </cell>
          <cell r="D49">
            <v>0</v>
          </cell>
          <cell r="E49">
            <v>57558</v>
          </cell>
          <cell r="F49">
            <v>108451.51</v>
          </cell>
          <cell r="G49">
            <v>0</v>
          </cell>
          <cell r="H49">
            <v>325354.52999999997</v>
          </cell>
          <cell r="I49">
            <v>108451.51</v>
          </cell>
          <cell r="J49">
            <v>0</v>
          </cell>
          <cell r="K49">
            <v>0</v>
          </cell>
          <cell r="L49">
            <v>0</v>
          </cell>
          <cell r="M49">
            <v>0</v>
          </cell>
          <cell r="N49">
            <v>0</v>
          </cell>
          <cell r="O49">
            <v>813386.32499999995</v>
          </cell>
          <cell r="P49">
            <v>0</v>
          </cell>
          <cell r="Q49">
            <v>0</v>
          </cell>
          <cell r="R49">
            <v>0</v>
          </cell>
          <cell r="S49">
            <v>0</v>
          </cell>
          <cell r="T49">
            <v>0</v>
          </cell>
          <cell r="U49">
            <v>0</v>
          </cell>
          <cell r="V49">
            <v>216903.02</v>
          </cell>
          <cell r="W49">
            <v>0</v>
          </cell>
          <cell r="X49">
            <v>113832</v>
          </cell>
          <cell r="Y49">
            <v>0</v>
          </cell>
          <cell r="Z49">
            <v>1861435.895</v>
          </cell>
          <cell r="AA49">
            <v>1747603.895</v>
          </cell>
          <cell r="AB49">
            <v>113832</v>
          </cell>
        </row>
        <row r="50">
          <cell r="B50">
            <v>336</v>
          </cell>
          <cell r="C50">
            <v>234999</v>
          </cell>
          <cell r="D50">
            <v>0</v>
          </cell>
          <cell r="E50">
            <v>0</v>
          </cell>
          <cell r="F50">
            <v>108451.51</v>
          </cell>
          <cell r="G50">
            <v>0</v>
          </cell>
          <cell r="H50">
            <v>108451.51</v>
          </cell>
          <cell r="I50">
            <v>0</v>
          </cell>
          <cell r="J50">
            <v>0</v>
          </cell>
          <cell r="K50">
            <v>0</v>
          </cell>
          <cell r="L50">
            <v>0</v>
          </cell>
          <cell r="M50">
            <v>0</v>
          </cell>
          <cell r="N50">
            <v>216903.02</v>
          </cell>
          <cell r="O50">
            <v>325354.52999999997</v>
          </cell>
          <cell r="P50">
            <v>0</v>
          </cell>
          <cell r="Q50">
            <v>108451.51</v>
          </cell>
          <cell r="R50">
            <v>0</v>
          </cell>
          <cell r="S50">
            <v>0</v>
          </cell>
          <cell r="T50">
            <v>0</v>
          </cell>
          <cell r="U50">
            <v>0</v>
          </cell>
          <cell r="V50">
            <v>108451.51</v>
          </cell>
          <cell r="W50">
            <v>0</v>
          </cell>
          <cell r="X50">
            <v>227665</v>
          </cell>
          <cell r="Y50">
            <v>0</v>
          </cell>
          <cell r="Z50">
            <v>1438727.59</v>
          </cell>
          <cell r="AA50">
            <v>1211062.5900000001</v>
          </cell>
          <cell r="AB50">
            <v>227665</v>
          </cell>
        </row>
        <row r="51">
          <cell r="B51">
            <v>416</v>
          </cell>
          <cell r="C51">
            <v>156666</v>
          </cell>
          <cell r="D51">
            <v>0</v>
          </cell>
          <cell r="E51">
            <v>0</v>
          </cell>
          <cell r="F51">
            <v>0</v>
          </cell>
          <cell r="G51">
            <v>0</v>
          </cell>
          <cell r="H51">
            <v>325354.52999999997</v>
          </cell>
          <cell r="I51">
            <v>0</v>
          </cell>
          <cell r="J51">
            <v>216903.02</v>
          </cell>
          <cell r="K51">
            <v>0</v>
          </cell>
          <cell r="L51">
            <v>0</v>
          </cell>
          <cell r="M51">
            <v>0</v>
          </cell>
          <cell r="N51">
            <v>0</v>
          </cell>
          <cell r="O51">
            <v>542257.54999999993</v>
          </cell>
          <cell r="P51">
            <v>0</v>
          </cell>
          <cell r="Q51">
            <v>216903.02</v>
          </cell>
          <cell r="R51">
            <v>0</v>
          </cell>
          <cell r="S51">
            <v>0</v>
          </cell>
          <cell r="T51">
            <v>0</v>
          </cell>
          <cell r="U51">
            <v>0</v>
          </cell>
          <cell r="V51">
            <v>0</v>
          </cell>
          <cell r="W51">
            <v>0</v>
          </cell>
          <cell r="X51">
            <v>0</v>
          </cell>
          <cell r="Y51">
            <v>5422.5754999999999</v>
          </cell>
          <cell r="Z51">
            <v>1463506.6954999999</v>
          </cell>
          <cell r="AA51">
            <v>1458084.1199999999</v>
          </cell>
          <cell r="AB51">
            <v>5422.5754999999999</v>
          </cell>
        </row>
        <row r="52">
          <cell r="B52">
            <v>421</v>
          </cell>
          <cell r="C52">
            <v>156666</v>
          </cell>
          <cell r="D52">
            <v>172674</v>
          </cell>
          <cell r="E52">
            <v>115116</v>
          </cell>
          <cell r="F52">
            <v>108451.51</v>
          </cell>
          <cell r="G52">
            <v>0</v>
          </cell>
          <cell r="H52">
            <v>325354.52999999997</v>
          </cell>
          <cell r="I52">
            <v>216903.02</v>
          </cell>
          <cell r="J52">
            <v>0</v>
          </cell>
          <cell r="K52">
            <v>0</v>
          </cell>
          <cell r="L52">
            <v>0</v>
          </cell>
          <cell r="M52">
            <v>0</v>
          </cell>
          <cell r="N52">
            <v>0</v>
          </cell>
          <cell r="O52">
            <v>650709.05999999994</v>
          </cell>
          <cell r="P52">
            <v>0</v>
          </cell>
          <cell r="Q52">
            <v>0</v>
          </cell>
          <cell r="R52">
            <v>0</v>
          </cell>
          <cell r="S52">
            <v>0</v>
          </cell>
          <cell r="T52">
            <v>0</v>
          </cell>
          <cell r="U52">
            <v>0</v>
          </cell>
          <cell r="V52">
            <v>216903.02</v>
          </cell>
          <cell r="W52">
            <v>0</v>
          </cell>
          <cell r="X52">
            <v>113832</v>
          </cell>
          <cell r="Y52">
            <v>0</v>
          </cell>
          <cell r="Z52">
            <v>2076609.1400000001</v>
          </cell>
          <cell r="AA52">
            <v>1962777.1400000001</v>
          </cell>
          <cell r="AB52">
            <v>113832</v>
          </cell>
        </row>
        <row r="53">
          <cell r="B53">
            <v>257</v>
          </cell>
          <cell r="C53">
            <v>0</v>
          </cell>
          <cell r="D53">
            <v>0</v>
          </cell>
          <cell r="E53">
            <v>0</v>
          </cell>
          <cell r="F53">
            <v>108451.51</v>
          </cell>
          <cell r="G53">
            <v>0</v>
          </cell>
          <cell r="H53">
            <v>108451.51</v>
          </cell>
          <cell r="I53">
            <v>0</v>
          </cell>
          <cell r="J53">
            <v>0</v>
          </cell>
          <cell r="K53">
            <v>0</v>
          </cell>
          <cell r="L53">
            <v>0</v>
          </cell>
          <cell r="M53">
            <v>0</v>
          </cell>
          <cell r="N53">
            <v>0</v>
          </cell>
          <cell r="O53">
            <v>325354.52999999997</v>
          </cell>
          <cell r="P53">
            <v>0</v>
          </cell>
          <cell r="Q53">
            <v>0</v>
          </cell>
          <cell r="R53">
            <v>0</v>
          </cell>
          <cell r="S53">
            <v>0</v>
          </cell>
          <cell r="T53">
            <v>0</v>
          </cell>
          <cell r="U53">
            <v>0</v>
          </cell>
          <cell r="V53">
            <v>0</v>
          </cell>
          <cell r="W53">
            <v>0</v>
          </cell>
          <cell r="X53">
            <v>0</v>
          </cell>
          <cell r="Y53">
            <v>29281.9077</v>
          </cell>
          <cell r="Z53">
            <v>571539.45769999991</v>
          </cell>
          <cell r="AA53">
            <v>542257.54999999993</v>
          </cell>
          <cell r="AB53">
            <v>29281.9077</v>
          </cell>
        </row>
        <row r="54">
          <cell r="B54">
            <v>272</v>
          </cell>
          <cell r="C54">
            <v>0</v>
          </cell>
          <cell r="D54">
            <v>0</v>
          </cell>
          <cell r="E54">
            <v>0</v>
          </cell>
          <cell r="F54">
            <v>54225.754999999997</v>
          </cell>
          <cell r="G54">
            <v>0</v>
          </cell>
          <cell r="H54">
            <v>54225.754999999997</v>
          </cell>
          <cell r="I54">
            <v>0</v>
          </cell>
          <cell r="J54">
            <v>0</v>
          </cell>
          <cell r="K54">
            <v>0</v>
          </cell>
          <cell r="L54">
            <v>0</v>
          </cell>
          <cell r="M54">
            <v>0</v>
          </cell>
          <cell r="N54">
            <v>0</v>
          </cell>
          <cell r="O54">
            <v>325354.52999999997</v>
          </cell>
          <cell r="P54">
            <v>0</v>
          </cell>
          <cell r="Q54">
            <v>0</v>
          </cell>
          <cell r="R54">
            <v>0</v>
          </cell>
          <cell r="S54">
            <v>0</v>
          </cell>
          <cell r="T54">
            <v>0</v>
          </cell>
          <cell r="U54">
            <v>0</v>
          </cell>
          <cell r="V54">
            <v>0</v>
          </cell>
          <cell r="W54">
            <v>39166</v>
          </cell>
          <cell r="X54">
            <v>113832</v>
          </cell>
          <cell r="Y54">
            <v>0</v>
          </cell>
          <cell r="Z54">
            <v>586804.04</v>
          </cell>
          <cell r="AA54">
            <v>433806.04</v>
          </cell>
          <cell r="AB54">
            <v>152998</v>
          </cell>
        </row>
        <row r="55">
          <cell r="B55">
            <v>259</v>
          </cell>
          <cell r="C55">
            <v>0</v>
          </cell>
          <cell r="D55">
            <v>0</v>
          </cell>
          <cell r="E55">
            <v>0</v>
          </cell>
          <cell r="F55">
            <v>108451.51</v>
          </cell>
          <cell r="G55">
            <v>0</v>
          </cell>
          <cell r="H55">
            <v>108451.51</v>
          </cell>
          <cell r="I55">
            <v>0</v>
          </cell>
          <cell r="J55">
            <v>0</v>
          </cell>
          <cell r="K55">
            <v>0</v>
          </cell>
          <cell r="L55">
            <v>0</v>
          </cell>
          <cell r="M55">
            <v>0</v>
          </cell>
          <cell r="N55">
            <v>0</v>
          </cell>
          <cell r="O55">
            <v>325354.52999999997</v>
          </cell>
          <cell r="P55">
            <v>0</v>
          </cell>
          <cell r="Q55">
            <v>0</v>
          </cell>
          <cell r="R55">
            <v>0</v>
          </cell>
          <cell r="S55">
            <v>0</v>
          </cell>
          <cell r="T55">
            <v>0</v>
          </cell>
          <cell r="U55">
            <v>0</v>
          </cell>
          <cell r="V55">
            <v>0</v>
          </cell>
          <cell r="W55">
            <v>0</v>
          </cell>
          <cell r="X55">
            <v>0</v>
          </cell>
          <cell r="Y55">
            <v>9760.6358999999993</v>
          </cell>
          <cell r="Z55">
            <v>552018.18589999992</v>
          </cell>
          <cell r="AA55">
            <v>542257.54999999993</v>
          </cell>
          <cell r="AB55">
            <v>9760.6358999999993</v>
          </cell>
        </row>
        <row r="56">
          <cell r="B56">
            <v>344</v>
          </cell>
          <cell r="C56">
            <v>234999</v>
          </cell>
          <cell r="D56">
            <v>115116</v>
          </cell>
          <cell r="E56">
            <v>0</v>
          </cell>
          <cell r="F56">
            <v>108451.51</v>
          </cell>
          <cell r="G56">
            <v>0</v>
          </cell>
          <cell r="H56">
            <v>108451.51</v>
          </cell>
          <cell r="I56">
            <v>0</v>
          </cell>
          <cell r="J56">
            <v>216903.02</v>
          </cell>
          <cell r="K56">
            <v>0</v>
          </cell>
          <cell r="L56">
            <v>0</v>
          </cell>
          <cell r="M56">
            <v>108451.51</v>
          </cell>
          <cell r="N56">
            <v>0</v>
          </cell>
          <cell r="O56">
            <v>216903.02</v>
          </cell>
          <cell r="P56">
            <v>0</v>
          </cell>
          <cell r="Q56">
            <v>0</v>
          </cell>
          <cell r="R56">
            <v>0</v>
          </cell>
          <cell r="S56">
            <v>0</v>
          </cell>
          <cell r="T56">
            <v>0</v>
          </cell>
          <cell r="U56">
            <v>0</v>
          </cell>
          <cell r="V56">
            <v>0</v>
          </cell>
          <cell r="W56">
            <v>0</v>
          </cell>
          <cell r="X56">
            <v>0</v>
          </cell>
          <cell r="Y56">
            <v>9760.6358999999993</v>
          </cell>
          <cell r="Z56">
            <v>1119036.2059000002</v>
          </cell>
          <cell r="AA56">
            <v>1109275.57</v>
          </cell>
          <cell r="AB56">
            <v>9760.6358999999993</v>
          </cell>
        </row>
        <row r="57">
          <cell r="B57">
            <v>417</v>
          </cell>
          <cell r="C57">
            <v>156666</v>
          </cell>
          <cell r="D57">
            <v>51802</v>
          </cell>
          <cell r="E57">
            <v>37988</v>
          </cell>
          <cell r="F57">
            <v>108451.51</v>
          </cell>
          <cell r="G57">
            <v>0</v>
          </cell>
          <cell r="H57">
            <v>325354.52999999997</v>
          </cell>
          <cell r="I57">
            <v>216903.02</v>
          </cell>
          <cell r="J57">
            <v>0</v>
          </cell>
          <cell r="K57">
            <v>0</v>
          </cell>
          <cell r="L57">
            <v>0</v>
          </cell>
          <cell r="M57">
            <v>0</v>
          </cell>
          <cell r="N57">
            <v>0</v>
          </cell>
          <cell r="O57">
            <v>433806.04</v>
          </cell>
          <cell r="P57">
            <v>0</v>
          </cell>
          <cell r="Q57">
            <v>0</v>
          </cell>
          <cell r="R57">
            <v>0</v>
          </cell>
          <cell r="S57">
            <v>0</v>
          </cell>
          <cell r="T57">
            <v>0</v>
          </cell>
          <cell r="U57">
            <v>0</v>
          </cell>
          <cell r="V57">
            <v>216903.02</v>
          </cell>
          <cell r="W57">
            <v>0</v>
          </cell>
          <cell r="X57">
            <v>0</v>
          </cell>
          <cell r="Y57">
            <v>29281.9077</v>
          </cell>
          <cell r="Z57">
            <v>1577156.0277000002</v>
          </cell>
          <cell r="AA57">
            <v>1547874.12</v>
          </cell>
          <cell r="AB57">
            <v>29281.9077</v>
          </cell>
        </row>
        <row r="58">
          <cell r="B58">
            <v>261</v>
          </cell>
          <cell r="C58">
            <v>195832</v>
          </cell>
          <cell r="D58">
            <v>0</v>
          </cell>
          <cell r="E58">
            <v>0</v>
          </cell>
          <cell r="F58">
            <v>216903.02</v>
          </cell>
          <cell r="G58">
            <v>0</v>
          </cell>
          <cell r="H58">
            <v>325354.52999999997</v>
          </cell>
          <cell r="I58">
            <v>0</v>
          </cell>
          <cell r="J58">
            <v>0</v>
          </cell>
          <cell r="K58">
            <v>0</v>
          </cell>
          <cell r="L58">
            <v>0</v>
          </cell>
          <cell r="M58">
            <v>0</v>
          </cell>
          <cell r="N58">
            <v>216903.02</v>
          </cell>
          <cell r="O58">
            <v>650709.05999999994</v>
          </cell>
          <cell r="P58">
            <v>0</v>
          </cell>
          <cell r="Q58">
            <v>108451.51</v>
          </cell>
          <cell r="R58">
            <v>0</v>
          </cell>
          <cell r="S58">
            <v>0</v>
          </cell>
          <cell r="T58">
            <v>0</v>
          </cell>
          <cell r="U58">
            <v>0</v>
          </cell>
          <cell r="V58">
            <v>108451.51</v>
          </cell>
          <cell r="W58">
            <v>0</v>
          </cell>
          <cell r="X58">
            <v>455330</v>
          </cell>
          <cell r="Y58">
            <v>0</v>
          </cell>
          <cell r="Z58">
            <v>2277934.65</v>
          </cell>
          <cell r="AA58">
            <v>1822604.65</v>
          </cell>
          <cell r="AB58">
            <v>455330</v>
          </cell>
        </row>
        <row r="59">
          <cell r="B59">
            <v>262</v>
          </cell>
          <cell r="C59">
            <v>234999</v>
          </cell>
          <cell r="D59">
            <v>0</v>
          </cell>
          <cell r="E59">
            <v>0</v>
          </cell>
          <cell r="F59">
            <v>54225.754999999997</v>
          </cell>
          <cell r="G59">
            <v>0</v>
          </cell>
          <cell r="H59">
            <v>108451.51</v>
          </cell>
          <cell r="I59">
            <v>0</v>
          </cell>
          <cell r="J59">
            <v>216903.02</v>
          </cell>
          <cell r="K59">
            <v>0</v>
          </cell>
          <cell r="L59">
            <v>0</v>
          </cell>
          <cell r="M59">
            <v>108451.51</v>
          </cell>
          <cell r="N59">
            <v>0</v>
          </cell>
          <cell r="O59">
            <v>325354.52999999997</v>
          </cell>
          <cell r="P59">
            <v>0</v>
          </cell>
          <cell r="Q59">
            <v>0</v>
          </cell>
          <cell r="R59">
            <v>0</v>
          </cell>
          <cell r="S59">
            <v>0</v>
          </cell>
          <cell r="T59">
            <v>0</v>
          </cell>
          <cell r="U59">
            <v>0</v>
          </cell>
          <cell r="V59">
            <v>0</v>
          </cell>
          <cell r="W59">
            <v>0</v>
          </cell>
          <cell r="X59">
            <v>113832</v>
          </cell>
          <cell r="Y59">
            <v>0</v>
          </cell>
          <cell r="Z59">
            <v>1162217.325</v>
          </cell>
          <cell r="AA59">
            <v>1048385.325</v>
          </cell>
          <cell r="AB59">
            <v>113832</v>
          </cell>
        </row>
        <row r="60">
          <cell r="B60">
            <v>370</v>
          </cell>
          <cell r="C60">
            <v>274165</v>
          </cell>
          <cell r="D60">
            <v>57558</v>
          </cell>
          <cell r="E60">
            <v>57558</v>
          </cell>
          <cell r="F60">
            <v>108451.51</v>
          </cell>
          <cell r="G60">
            <v>0</v>
          </cell>
          <cell r="H60">
            <v>216903.02</v>
          </cell>
          <cell r="I60">
            <v>108451.51</v>
          </cell>
          <cell r="J60">
            <v>216903.02</v>
          </cell>
          <cell r="K60">
            <v>0</v>
          </cell>
          <cell r="L60">
            <v>0</v>
          </cell>
          <cell r="M60">
            <v>108451.51</v>
          </cell>
          <cell r="N60">
            <v>0</v>
          </cell>
          <cell r="O60">
            <v>433806.04</v>
          </cell>
          <cell r="P60">
            <v>0</v>
          </cell>
          <cell r="Q60">
            <v>0</v>
          </cell>
          <cell r="R60">
            <v>0</v>
          </cell>
          <cell r="S60">
            <v>0</v>
          </cell>
          <cell r="T60">
            <v>0</v>
          </cell>
          <cell r="U60">
            <v>0</v>
          </cell>
          <cell r="V60">
            <v>0</v>
          </cell>
          <cell r="W60">
            <v>0</v>
          </cell>
          <cell r="X60">
            <v>227665</v>
          </cell>
          <cell r="Y60">
            <v>0</v>
          </cell>
          <cell r="Z60">
            <v>1809912.61</v>
          </cell>
          <cell r="AA60">
            <v>1582247.61</v>
          </cell>
          <cell r="AB60">
            <v>227665</v>
          </cell>
        </row>
        <row r="61">
          <cell r="B61">
            <v>264</v>
          </cell>
          <cell r="C61">
            <v>156666</v>
          </cell>
          <cell r="D61">
            <v>0</v>
          </cell>
          <cell r="E61">
            <v>57558</v>
          </cell>
          <cell r="F61">
            <v>108451.51</v>
          </cell>
          <cell r="G61">
            <v>0</v>
          </cell>
          <cell r="H61">
            <v>216903.02</v>
          </cell>
          <cell r="I61">
            <v>108451.51</v>
          </cell>
          <cell r="J61">
            <v>0</v>
          </cell>
          <cell r="K61">
            <v>0</v>
          </cell>
          <cell r="L61">
            <v>0</v>
          </cell>
          <cell r="M61">
            <v>0</v>
          </cell>
          <cell r="N61">
            <v>108451.51</v>
          </cell>
          <cell r="O61">
            <v>542257.54999999993</v>
          </cell>
          <cell r="P61">
            <v>0</v>
          </cell>
          <cell r="Q61">
            <v>0</v>
          </cell>
          <cell r="R61">
            <v>0</v>
          </cell>
          <cell r="S61">
            <v>0</v>
          </cell>
          <cell r="T61">
            <v>0</v>
          </cell>
          <cell r="U61">
            <v>0</v>
          </cell>
          <cell r="V61">
            <v>108451.51</v>
          </cell>
          <cell r="W61">
            <v>156665</v>
          </cell>
          <cell r="X61">
            <v>796827</v>
          </cell>
          <cell r="Y61">
            <v>0</v>
          </cell>
          <cell r="Z61">
            <v>2360682.6100000003</v>
          </cell>
          <cell r="AA61">
            <v>1407190.61</v>
          </cell>
          <cell r="AB61">
            <v>953492</v>
          </cell>
        </row>
        <row r="62">
          <cell r="B62">
            <v>266</v>
          </cell>
          <cell r="C62">
            <v>195832</v>
          </cell>
          <cell r="D62">
            <v>115116</v>
          </cell>
          <cell r="E62">
            <v>0</v>
          </cell>
          <cell r="F62">
            <v>108451.51</v>
          </cell>
          <cell r="G62">
            <v>0</v>
          </cell>
          <cell r="H62">
            <v>216903.02</v>
          </cell>
          <cell r="I62">
            <v>0</v>
          </cell>
          <cell r="J62">
            <v>0</v>
          </cell>
          <cell r="K62">
            <v>0</v>
          </cell>
          <cell r="L62">
            <v>0</v>
          </cell>
          <cell r="M62">
            <v>0</v>
          </cell>
          <cell r="N62">
            <v>216903.02</v>
          </cell>
          <cell r="O62">
            <v>542257.54999999993</v>
          </cell>
          <cell r="P62">
            <v>0</v>
          </cell>
          <cell r="Q62">
            <v>108451.51</v>
          </cell>
          <cell r="R62">
            <v>0</v>
          </cell>
          <cell r="S62">
            <v>0</v>
          </cell>
          <cell r="T62">
            <v>0</v>
          </cell>
          <cell r="U62">
            <v>0</v>
          </cell>
          <cell r="V62">
            <v>0</v>
          </cell>
          <cell r="W62">
            <v>0</v>
          </cell>
          <cell r="X62">
            <v>113832</v>
          </cell>
          <cell r="Y62">
            <v>0</v>
          </cell>
          <cell r="Z62">
            <v>1617746.61</v>
          </cell>
          <cell r="AA62">
            <v>1503914.61</v>
          </cell>
          <cell r="AB62">
            <v>113832</v>
          </cell>
        </row>
        <row r="63">
          <cell r="B63">
            <v>271</v>
          </cell>
          <cell r="C63">
            <v>274165</v>
          </cell>
          <cell r="D63">
            <v>0</v>
          </cell>
          <cell r="E63">
            <v>0</v>
          </cell>
          <cell r="F63">
            <v>108451.51</v>
          </cell>
          <cell r="G63">
            <v>0</v>
          </cell>
          <cell r="H63">
            <v>162677.26499999998</v>
          </cell>
          <cell r="I63">
            <v>0</v>
          </cell>
          <cell r="J63">
            <v>216903.02</v>
          </cell>
          <cell r="K63">
            <v>0</v>
          </cell>
          <cell r="L63">
            <v>0</v>
          </cell>
          <cell r="M63">
            <v>108451.51</v>
          </cell>
          <cell r="N63">
            <v>0</v>
          </cell>
          <cell r="O63">
            <v>325354.52999999997</v>
          </cell>
          <cell r="P63">
            <v>0</v>
          </cell>
          <cell r="Q63">
            <v>108451.51</v>
          </cell>
          <cell r="R63">
            <v>0</v>
          </cell>
          <cell r="S63">
            <v>0</v>
          </cell>
          <cell r="T63">
            <v>0</v>
          </cell>
          <cell r="U63">
            <v>0</v>
          </cell>
          <cell r="V63">
            <v>0</v>
          </cell>
          <cell r="W63">
            <v>0</v>
          </cell>
          <cell r="X63">
            <v>76267</v>
          </cell>
          <cell r="Y63">
            <v>0</v>
          </cell>
          <cell r="Z63">
            <v>1380721.345</v>
          </cell>
          <cell r="AA63">
            <v>1304454.345</v>
          </cell>
          <cell r="AB63">
            <v>76267</v>
          </cell>
        </row>
        <row r="64">
          <cell r="B64">
            <v>884</v>
          </cell>
          <cell r="C64">
            <v>78333</v>
          </cell>
          <cell r="D64">
            <v>115116</v>
          </cell>
          <cell r="E64">
            <v>57558</v>
          </cell>
          <cell r="F64">
            <v>108451.51</v>
          </cell>
          <cell r="G64">
            <v>0</v>
          </cell>
          <cell r="H64">
            <v>216903.02</v>
          </cell>
          <cell r="I64">
            <v>0</v>
          </cell>
          <cell r="J64">
            <v>0</v>
          </cell>
          <cell r="K64">
            <v>0</v>
          </cell>
          <cell r="L64">
            <v>0</v>
          </cell>
          <cell r="M64">
            <v>0</v>
          </cell>
          <cell r="N64">
            <v>0</v>
          </cell>
          <cell r="O64">
            <v>650709.05999999994</v>
          </cell>
          <cell r="P64">
            <v>0</v>
          </cell>
          <cell r="Q64">
            <v>0</v>
          </cell>
          <cell r="R64">
            <v>0</v>
          </cell>
          <cell r="S64">
            <v>216903.02</v>
          </cell>
          <cell r="T64">
            <v>0</v>
          </cell>
          <cell r="U64">
            <v>0</v>
          </cell>
          <cell r="V64">
            <v>0</v>
          </cell>
          <cell r="W64">
            <v>0</v>
          </cell>
          <cell r="X64">
            <v>0</v>
          </cell>
          <cell r="Y64">
            <v>5422.5754999999999</v>
          </cell>
          <cell r="Z64">
            <v>1449396.1854999999</v>
          </cell>
          <cell r="AA64">
            <v>1443973.6099999999</v>
          </cell>
          <cell r="AB64">
            <v>5422.5754999999999</v>
          </cell>
        </row>
        <row r="65">
          <cell r="B65">
            <v>420</v>
          </cell>
          <cell r="C65">
            <v>117499</v>
          </cell>
          <cell r="D65">
            <v>230232</v>
          </cell>
          <cell r="E65">
            <v>57558</v>
          </cell>
          <cell r="F65">
            <v>0</v>
          </cell>
          <cell r="G65">
            <v>129178</v>
          </cell>
          <cell r="H65">
            <v>325354.52999999997</v>
          </cell>
          <cell r="I65">
            <v>108451.51</v>
          </cell>
          <cell r="J65">
            <v>0</v>
          </cell>
          <cell r="K65">
            <v>0</v>
          </cell>
          <cell r="L65">
            <v>0</v>
          </cell>
          <cell r="M65">
            <v>0</v>
          </cell>
          <cell r="N65">
            <v>0</v>
          </cell>
          <cell r="O65">
            <v>1084515.0999999999</v>
          </cell>
          <cell r="P65">
            <v>0</v>
          </cell>
          <cell r="Q65">
            <v>0</v>
          </cell>
          <cell r="R65">
            <v>0</v>
          </cell>
          <cell r="S65">
            <v>0</v>
          </cell>
          <cell r="T65">
            <v>0</v>
          </cell>
          <cell r="U65">
            <v>0</v>
          </cell>
          <cell r="V65">
            <v>216903.02</v>
          </cell>
          <cell r="W65">
            <v>0</v>
          </cell>
          <cell r="X65">
            <v>1593654.3000000003</v>
          </cell>
          <cell r="Y65">
            <v>0</v>
          </cell>
          <cell r="Z65">
            <v>3863345.46</v>
          </cell>
          <cell r="AA65">
            <v>2269691.1599999997</v>
          </cell>
          <cell r="AB65">
            <v>1593654.3000000003</v>
          </cell>
        </row>
        <row r="66">
          <cell r="B66">
            <v>308</v>
          </cell>
          <cell r="C66">
            <v>39166</v>
          </cell>
          <cell r="D66">
            <v>57558</v>
          </cell>
          <cell r="E66">
            <v>57558</v>
          </cell>
          <cell r="F66">
            <v>108451.51</v>
          </cell>
          <cell r="G66">
            <v>0</v>
          </cell>
          <cell r="H66">
            <v>216903.02</v>
          </cell>
          <cell r="I66">
            <v>108451.51</v>
          </cell>
          <cell r="J66">
            <v>0</v>
          </cell>
          <cell r="K66">
            <v>0</v>
          </cell>
          <cell r="L66">
            <v>0</v>
          </cell>
          <cell r="M66">
            <v>0</v>
          </cell>
          <cell r="N66">
            <v>0</v>
          </cell>
          <cell r="O66">
            <v>325354.52999999997</v>
          </cell>
          <cell r="P66">
            <v>0</v>
          </cell>
          <cell r="Q66">
            <v>0</v>
          </cell>
          <cell r="R66">
            <v>0</v>
          </cell>
          <cell r="S66">
            <v>0</v>
          </cell>
          <cell r="T66">
            <v>0</v>
          </cell>
          <cell r="U66">
            <v>0</v>
          </cell>
          <cell r="V66">
            <v>0</v>
          </cell>
          <cell r="W66">
            <v>0</v>
          </cell>
          <cell r="X66">
            <v>0</v>
          </cell>
          <cell r="Y66">
            <v>9760.6358999999993</v>
          </cell>
          <cell r="Z66">
            <v>923203.20590000006</v>
          </cell>
          <cell r="AA66">
            <v>913442.57000000007</v>
          </cell>
          <cell r="AB66">
            <v>9760.6358999999993</v>
          </cell>
        </row>
        <row r="67">
          <cell r="B67">
            <v>273</v>
          </cell>
          <cell r="C67">
            <v>0</v>
          </cell>
          <cell r="D67">
            <v>0</v>
          </cell>
          <cell r="E67">
            <v>0</v>
          </cell>
          <cell r="F67">
            <v>108451.51</v>
          </cell>
          <cell r="G67">
            <v>0</v>
          </cell>
          <cell r="H67">
            <v>108451.51</v>
          </cell>
          <cell r="I67">
            <v>0</v>
          </cell>
          <cell r="J67">
            <v>0</v>
          </cell>
          <cell r="K67">
            <v>0</v>
          </cell>
          <cell r="L67">
            <v>0</v>
          </cell>
          <cell r="M67">
            <v>0</v>
          </cell>
          <cell r="N67">
            <v>0</v>
          </cell>
          <cell r="O67">
            <v>325354.52999999997</v>
          </cell>
          <cell r="P67">
            <v>0</v>
          </cell>
          <cell r="Q67">
            <v>0</v>
          </cell>
          <cell r="R67">
            <v>0</v>
          </cell>
          <cell r="S67">
            <v>0</v>
          </cell>
          <cell r="T67">
            <v>0</v>
          </cell>
          <cell r="U67">
            <v>0</v>
          </cell>
          <cell r="V67">
            <v>0</v>
          </cell>
          <cell r="W67">
            <v>0</v>
          </cell>
          <cell r="X67">
            <v>341497</v>
          </cell>
          <cell r="Y67">
            <v>0</v>
          </cell>
          <cell r="Z67">
            <v>883754.54999999993</v>
          </cell>
          <cell r="AA67">
            <v>542257.54999999993</v>
          </cell>
          <cell r="AB67">
            <v>341497</v>
          </cell>
        </row>
        <row r="68">
          <cell r="B68">
            <v>284</v>
          </cell>
          <cell r="C68">
            <v>39166</v>
          </cell>
          <cell r="D68">
            <v>0</v>
          </cell>
          <cell r="E68">
            <v>115116</v>
          </cell>
          <cell r="F68">
            <v>108451.51</v>
          </cell>
          <cell r="G68">
            <v>0</v>
          </cell>
          <cell r="H68">
            <v>325354.52999999997</v>
          </cell>
          <cell r="I68">
            <v>108451.51</v>
          </cell>
          <cell r="J68">
            <v>0</v>
          </cell>
          <cell r="K68">
            <v>0</v>
          </cell>
          <cell r="L68">
            <v>0</v>
          </cell>
          <cell r="M68">
            <v>0</v>
          </cell>
          <cell r="N68">
            <v>0</v>
          </cell>
          <cell r="O68">
            <v>650709.05999999994</v>
          </cell>
          <cell r="P68">
            <v>0</v>
          </cell>
          <cell r="Q68">
            <v>0</v>
          </cell>
          <cell r="R68">
            <v>0</v>
          </cell>
          <cell r="S68">
            <v>0</v>
          </cell>
          <cell r="T68">
            <v>0</v>
          </cell>
          <cell r="U68">
            <v>0</v>
          </cell>
          <cell r="V68">
            <v>0</v>
          </cell>
          <cell r="W68">
            <v>0</v>
          </cell>
          <cell r="X68">
            <v>1138324.5</v>
          </cell>
          <cell r="Y68">
            <v>0</v>
          </cell>
          <cell r="Z68">
            <v>2485573.11</v>
          </cell>
          <cell r="AA68">
            <v>1347248.6099999999</v>
          </cell>
          <cell r="AB68">
            <v>1138324.5</v>
          </cell>
        </row>
        <row r="69">
          <cell r="B69">
            <v>274</v>
          </cell>
          <cell r="C69">
            <v>0</v>
          </cell>
          <cell r="D69">
            <v>57558</v>
          </cell>
          <cell r="E69">
            <v>0</v>
          </cell>
          <cell r="F69">
            <v>108451.51</v>
          </cell>
          <cell r="G69">
            <v>0</v>
          </cell>
          <cell r="H69">
            <v>108451.51</v>
          </cell>
          <cell r="I69">
            <v>0</v>
          </cell>
          <cell r="J69">
            <v>0</v>
          </cell>
          <cell r="K69">
            <v>0</v>
          </cell>
          <cell r="L69">
            <v>0</v>
          </cell>
          <cell r="M69">
            <v>0</v>
          </cell>
          <cell r="N69">
            <v>0</v>
          </cell>
          <cell r="O69">
            <v>433806.04</v>
          </cell>
          <cell r="P69">
            <v>0</v>
          </cell>
          <cell r="Q69">
            <v>0</v>
          </cell>
          <cell r="R69">
            <v>0</v>
          </cell>
          <cell r="S69">
            <v>0</v>
          </cell>
          <cell r="T69">
            <v>0</v>
          </cell>
          <cell r="U69">
            <v>0</v>
          </cell>
          <cell r="V69">
            <v>0</v>
          </cell>
          <cell r="W69">
            <v>0</v>
          </cell>
          <cell r="X69">
            <v>0</v>
          </cell>
          <cell r="Y69">
            <v>19521.271799999999</v>
          </cell>
          <cell r="Z69">
            <v>727788.33180000004</v>
          </cell>
          <cell r="AA69">
            <v>708267.06</v>
          </cell>
          <cell r="AB69">
            <v>19521.271799999999</v>
          </cell>
        </row>
        <row r="70">
          <cell r="B70">
            <v>435</v>
          </cell>
          <cell r="C70">
            <v>117499</v>
          </cell>
          <cell r="D70">
            <v>0</v>
          </cell>
          <cell r="E70">
            <v>57558</v>
          </cell>
          <cell r="F70">
            <v>108451.51</v>
          </cell>
          <cell r="G70">
            <v>0</v>
          </cell>
          <cell r="H70">
            <v>216903.02</v>
          </cell>
          <cell r="I70">
            <v>108451.51</v>
          </cell>
          <cell r="J70">
            <v>0</v>
          </cell>
          <cell r="K70">
            <v>0</v>
          </cell>
          <cell r="L70">
            <v>0</v>
          </cell>
          <cell r="M70">
            <v>0</v>
          </cell>
          <cell r="N70">
            <v>0</v>
          </cell>
          <cell r="O70">
            <v>542257.54999999993</v>
          </cell>
          <cell r="P70">
            <v>0</v>
          </cell>
          <cell r="Q70">
            <v>0</v>
          </cell>
          <cell r="R70">
            <v>0</v>
          </cell>
          <cell r="S70">
            <v>0</v>
          </cell>
          <cell r="T70">
            <v>0</v>
          </cell>
          <cell r="U70">
            <v>0</v>
          </cell>
          <cell r="V70">
            <v>216903.02</v>
          </cell>
          <cell r="W70">
            <v>0</v>
          </cell>
          <cell r="X70">
            <v>113832</v>
          </cell>
          <cell r="Y70">
            <v>0</v>
          </cell>
          <cell r="Z70">
            <v>1481855.6099999999</v>
          </cell>
          <cell r="AA70">
            <v>1368023.6099999999</v>
          </cell>
          <cell r="AB70">
            <v>113832</v>
          </cell>
        </row>
        <row r="71">
          <cell r="B71">
            <v>458</v>
          </cell>
          <cell r="C71">
            <v>0</v>
          </cell>
          <cell r="D71">
            <v>57558</v>
          </cell>
          <cell r="E71">
            <v>0</v>
          </cell>
          <cell r="F71">
            <v>108451.51</v>
          </cell>
          <cell r="G71">
            <v>0</v>
          </cell>
          <cell r="H71">
            <v>325354.52999999997</v>
          </cell>
          <cell r="I71">
            <v>0</v>
          </cell>
          <cell r="J71">
            <v>0</v>
          </cell>
          <cell r="K71">
            <v>0</v>
          </cell>
          <cell r="L71">
            <v>0</v>
          </cell>
          <cell r="M71">
            <v>0</v>
          </cell>
          <cell r="N71">
            <v>0</v>
          </cell>
          <cell r="O71">
            <v>216903.02</v>
          </cell>
          <cell r="P71">
            <v>0</v>
          </cell>
          <cell r="Q71">
            <v>0</v>
          </cell>
          <cell r="R71">
            <v>0</v>
          </cell>
          <cell r="S71">
            <v>0</v>
          </cell>
          <cell r="T71">
            <v>0</v>
          </cell>
          <cell r="U71">
            <v>0</v>
          </cell>
          <cell r="V71">
            <v>0</v>
          </cell>
          <cell r="W71">
            <v>0</v>
          </cell>
          <cell r="X71">
            <v>113832</v>
          </cell>
          <cell r="Y71">
            <v>0</v>
          </cell>
          <cell r="Z71">
            <v>822099.05999999994</v>
          </cell>
          <cell r="AA71">
            <v>708267.05999999994</v>
          </cell>
          <cell r="AB71">
            <v>113832</v>
          </cell>
        </row>
        <row r="72">
          <cell r="B72">
            <v>1165</v>
          </cell>
          <cell r="C72">
            <v>156666</v>
          </cell>
          <cell r="D72">
            <v>0</v>
          </cell>
          <cell r="E72">
            <v>0</v>
          </cell>
          <cell r="F72">
            <v>108451.51</v>
          </cell>
          <cell r="G72">
            <v>0</v>
          </cell>
          <cell r="H72">
            <v>108451.51</v>
          </cell>
          <cell r="I72">
            <v>0</v>
          </cell>
          <cell r="J72">
            <v>0</v>
          </cell>
          <cell r="K72">
            <v>0</v>
          </cell>
          <cell r="L72">
            <v>0</v>
          </cell>
          <cell r="M72">
            <v>108451.51</v>
          </cell>
          <cell r="N72">
            <v>108451.51</v>
          </cell>
          <cell r="O72">
            <v>216903.02</v>
          </cell>
          <cell r="P72">
            <v>0</v>
          </cell>
          <cell r="Q72">
            <v>0</v>
          </cell>
          <cell r="R72">
            <v>0</v>
          </cell>
          <cell r="S72">
            <v>0</v>
          </cell>
          <cell r="T72">
            <v>0</v>
          </cell>
          <cell r="U72">
            <v>0</v>
          </cell>
          <cell r="V72">
            <v>0</v>
          </cell>
          <cell r="W72">
            <v>0</v>
          </cell>
          <cell r="X72">
            <v>113832</v>
          </cell>
          <cell r="Y72">
            <v>0</v>
          </cell>
          <cell r="Z72">
            <v>921207.06</v>
          </cell>
          <cell r="AA72">
            <v>807375.06</v>
          </cell>
          <cell r="AB72">
            <v>113832</v>
          </cell>
        </row>
        <row r="73">
          <cell r="B73">
            <v>280</v>
          </cell>
          <cell r="C73">
            <v>234999</v>
          </cell>
          <cell r="D73">
            <v>0</v>
          </cell>
          <cell r="E73">
            <v>0</v>
          </cell>
          <cell r="F73">
            <v>108451.51</v>
          </cell>
          <cell r="G73">
            <v>0</v>
          </cell>
          <cell r="H73">
            <v>216903.02</v>
          </cell>
          <cell r="I73">
            <v>0</v>
          </cell>
          <cell r="J73">
            <v>0</v>
          </cell>
          <cell r="K73">
            <v>0</v>
          </cell>
          <cell r="L73">
            <v>0</v>
          </cell>
          <cell r="M73">
            <v>0</v>
          </cell>
          <cell r="N73">
            <v>216903.02</v>
          </cell>
          <cell r="O73">
            <v>433806.04</v>
          </cell>
          <cell r="P73">
            <v>0</v>
          </cell>
          <cell r="Q73">
            <v>108451.51</v>
          </cell>
          <cell r="R73">
            <v>0</v>
          </cell>
          <cell r="S73">
            <v>0</v>
          </cell>
          <cell r="T73">
            <v>0</v>
          </cell>
          <cell r="U73">
            <v>0</v>
          </cell>
          <cell r="V73">
            <v>108451.51</v>
          </cell>
          <cell r="W73">
            <v>0</v>
          </cell>
          <cell r="X73">
            <v>113832</v>
          </cell>
          <cell r="Y73">
            <v>0</v>
          </cell>
          <cell r="Z73">
            <v>1541797.61</v>
          </cell>
          <cell r="AA73">
            <v>1427965.61</v>
          </cell>
          <cell r="AB73">
            <v>113832</v>
          </cell>
        </row>
        <row r="74">
          <cell r="B74">
            <v>285</v>
          </cell>
          <cell r="C74">
            <v>156666</v>
          </cell>
          <cell r="D74">
            <v>0</v>
          </cell>
          <cell r="E74">
            <v>0</v>
          </cell>
          <cell r="F74">
            <v>108451.51</v>
          </cell>
          <cell r="G74">
            <v>0</v>
          </cell>
          <cell r="H74">
            <v>108451.51</v>
          </cell>
          <cell r="I74">
            <v>0</v>
          </cell>
          <cell r="J74">
            <v>0</v>
          </cell>
          <cell r="K74">
            <v>0</v>
          </cell>
          <cell r="L74">
            <v>0</v>
          </cell>
          <cell r="M74">
            <v>0</v>
          </cell>
          <cell r="N74">
            <v>216903.02</v>
          </cell>
          <cell r="O74">
            <v>325354.52999999997</v>
          </cell>
          <cell r="P74">
            <v>0</v>
          </cell>
          <cell r="Q74">
            <v>0</v>
          </cell>
          <cell r="R74">
            <v>0</v>
          </cell>
          <cell r="S74">
            <v>0</v>
          </cell>
          <cell r="T74">
            <v>0</v>
          </cell>
          <cell r="U74">
            <v>0</v>
          </cell>
          <cell r="V74">
            <v>0</v>
          </cell>
          <cell r="W74">
            <v>0</v>
          </cell>
          <cell r="X74">
            <v>0</v>
          </cell>
          <cell r="Y74">
            <v>5422.5754999999999</v>
          </cell>
          <cell r="Z74">
            <v>921249.1455000001</v>
          </cell>
          <cell r="AA74">
            <v>915826.57000000007</v>
          </cell>
          <cell r="AB74">
            <v>5422.5754999999999</v>
          </cell>
        </row>
        <row r="75">
          <cell r="B75">
            <v>287</v>
          </cell>
          <cell r="C75">
            <v>234999</v>
          </cell>
          <cell r="D75">
            <v>0</v>
          </cell>
          <cell r="E75">
            <v>0</v>
          </cell>
          <cell r="F75">
            <v>108451.51</v>
          </cell>
          <cell r="G75">
            <v>0</v>
          </cell>
          <cell r="H75">
            <v>216903.02</v>
          </cell>
          <cell r="I75">
            <v>0</v>
          </cell>
          <cell r="J75">
            <v>0</v>
          </cell>
          <cell r="K75">
            <v>0</v>
          </cell>
          <cell r="L75">
            <v>0</v>
          </cell>
          <cell r="M75">
            <v>0</v>
          </cell>
          <cell r="N75">
            <v>216903.02</v>
          </cell>
          <cell r="O75">
            <v>433806.04</v>
          </cell>
          <cell r="P75">
            <v>0</v>
          </cell>
          <cell r="Q75">
            <v>108451.51</v>
          </cell>
          <cell r="R75">
            <v>0</v>
          </cell>
          <cell r="S75">
            <v>0</v>
          </cell>
          <cell r="T75">
            <v>0</v>
          </cell>
          <cell r="U75">
            <v>0</v>
          </cell>
          <cell r="V75">
            <v>108451.51</v>
          </cell>
          <cell r="W75">
            <v>0</v>
          </cell>
          <cell r="X75">
            <v>455330</v>
          </cell>
          <cell r="Y75">
            <v>0</v>
          </cell>
          <cell r="Z75">
            <v>1883295.61</v>
          </cell>
          <cell r="AA75">
            <v>1427965.61</v>
          </cell>
          <cell r="AB75">
            <v>455330</v>
          </cell>
        </row>
        <row r="76">
          <cell r="B76">
            <v>288</v>
          </cell>
          <cell r="C76">
            <v>195832</v>
          </cell>
          <cell r="D76">
            <v>0</v>
          </cell>
          <cell r="E76">
            <v>0</v>
          </cell>
          <cell r="F76">
            <v>108451.51</v>
          </cell>
          <cell r="G76">
            <v>0</v>
          </cell>
          <cell r="H76">
            <v>108451.51</v>
          </cell>
          <cell r="I76">
            <v>0</v>
          </cell>
          <cell r="J76">
            <v>216903.02</v>
          </cell>
          <cell r="K76">
            <v>0</v>
          </cell>
          <cell r="L76">
            <v>0</v>
          </cell>
          <cell r="M76">
            <v>108451.51</v>
          </cell>
          <cell r="N76">
            <v>0</v>
          </cell>
          <cell r="O76">
            <v>325354.52999999997</v>
          </cell>
          <cell r="P76">
            <v>0</v>
          </cell>
          <cell r="Q76">
            <v>0</v>
          </cell>
          <cell r="R76">
            <v>0</v>
          </cell>
          <cell r="S76">
            <v>0</v>
          </cell>
          <cell r="T76">
            <v>0</v>
          </cell>
          <cell r="U76">
            <v>0</v>
          </cell>
          <cell r="V76">
            <v>0</v>
          </cell>
          <cell r="W76">
            <v>0</v>
          </cell>
          <cell r="X76">
            <v>227665</v>
          </cell>
          <cell r="Y76">
            <v>0</v>
          </cell>
          <cell r="Z76">
            <v>1291109.08</v>
          </cell>
          <cell r="AA76">
            <v>1063444.08</v>
          </cell>
          <cell r="AB76">
            <v>227665</v>
          </cell>
        </row>
        <row r="77">
          <cell r="B77">
            <v>290</v>
          </cell>
          <cell r="C77">
            <v>232718</v>
          </cell>
          <cell r="D77">
            <v>1878</v>
          </cell>
          <cell r="E77">
            <v>0</v>
          </cell>
          <cell r="F77">
            <v>108451.51</v>
          </cell>
          <cell r="G77">
            <v>0</v>
          </cell>
          <cell r="H77">
            <v>108451.51</v>
          </cell>
          <cell r="I77">
            <v>0</v>
          </cell>
          <cell r="J77">
            <v>0</v>
          </cell>
          <cell r="K77">
            <v>0</v>
          </cell>
          <cell r="L77">
            <v>0</v>
          </cell>
          <cell r="M77">
            <v>0</v>
          </cell>
          <cell r="N77">
            <v>216903.02</v>
          </cell>
          <cell r="O77">
            <v>325354.52999999997</v>
          </cell>
          <cell r="P77">
            <v>0</v>
          </cell>
          <cell r="Q77">
            <v>108451.51</v>
          </cell>
          <cell r="R77">
            <v>0</v>
          </cell>
          <cell r="S77">
            <v>0</v>
          </cell>
          <cell r="T77">
            <v>0</v>
          </cell>
          <cell r="U77">
            <v>0</v>
          </cell>
          <cell r="V77">
            <v>108451.51</v>
          </cell>
          <cell r="W77">
            <v>0</v>
          </cell>
          <cell r="X77">
            <v>227665</v>
          </cell>
          <cell r="Y77">
            <v>0</v>
          </cell>
          <cell r="Z77">
            <v>1438324.59</v>
          </cell>
          <cell r="AA77">
            <v>1210659.5900000001</v>
          </cell>
          <cell r="AB77">
            <v>227665</v>
          </cell>
        </row>
        <row r="78">
          <cell r="B78">
            <v>292</v>
          </cell>
          <cell r="C78">
            <v>99702</v>
          </cell>
          <cell r="D78">
            <v>57558</v>
          </cell>
          <cell r="E78">
            <v>0</v>
          </cell>
          <cell r="F78">
            <v>216903.02</v>
          </cell>
          <cell r="G78">
            <v>0</v>
          </cell>
          <cell r="H78">
            <v>325354.52999999997</v>
          </cell>
          <cell r="I78">
            <v>0</v>
          </cell>
          <cell r="J78">
            <v>0</v>
          </cell>
          <cell r="K78">
            <v>0</v>
          </cell>
          <cell r="L78">
            <v>0</v>
          </cell>
          <cell r="M78">
            <v>0</v>
          </cell>
          <cell r="N78">
            <v>0</v>
          </cell>
          <cell r="O78">
            <v>976063.59</v>
          </cell>
          <cell r="P78">
            <v>0</v>
          </cell>
          <cell r="Q78">
            <v>0</v>
          </cell>
          <cell r="R78">
            <v>0</v>
          </cell>
          <cell r="S78">
            <v>0</v>
          </cell>
          <cell r="T78">
            <v>0</v>
          </cell>
          <cell r="U78">
            <v>0</v>
          </cell>
          <cell r="V78">
            <v>0</v>
          </cell>
          <cell r="W78">
            <v>234999</v>
          </cell>
          <cell r="X78">
            <v>1024492.05</v>
          </cell>
          <cell r="Y78">
            <v>0</v>
          </cell>
          <cell r="Z78">
            <v>2935072.1900000004</v>
          </cell>
          <cell r="AA78">
            <v>1675581.1400000001</v>
          </cell>
          <cell r="AB78">
            <v>1259491.05</v>
          </cell>
        </row>
        <row r="79">
          <cell r="B79">
            <v>294</v>
          </cell>
          <cell r="C79">
            <v>234999</v>
          </cell>
          <cell r="D79">
            <v>0</v>
          </cell>
          <cell r="E79">
            <v>0</v>
          </cell>
          <cell r="F79">
            <v>108451.51</v>
          </cell>
          <cell r="G79">
            <v>0</v>
          </cell>
          <cell r="H79">
            <v>108451.51</v>
          </cell>
          <cell r="I79">
            <v>0</v>
          </cell>
          <cell r="J79">
            <v>216903.02</v>
          </cell>
          <cell r="K79">
            <v>0</v>
          </cell>
          <cell r="L79">
            <v>0</v>
          </cell>
          <cell r="M79">
            <v>108451.51</v>
          </cell>
          <cell r="N79">
            <v>0</v>
          </cell>
          <cell r="O79">
            <v>542257.54999999993</v>
          </cell>
          <cell r="P79">
            <v>0</v>
          </cell>
          <cell r="Q79">
            <v>0</v>
          </cell>
          <cell r="R79">
            <v>0</v>
          </cell>
          <cell r="S79">
            <v>0</v>
          </cell>
          <cell r="T79">
            <v>0</v>
          </cell>
          <cell r="U79">
            <v>0</v>
          </cell>
          <cell r="V79">
            <v>0</v>
          </cell>
          <cell r="W79">
            <v>0</v>
          </cell>
          <cell r="X79">
            <v>0</v>
          </cell>
          <cell r="Y79">
            <v>9760.6358999999993</v>
          </cell>
          <cell r="Z79">
            <v>1329274.7359000002</v>
          </cell>
          <cell r="AA79">
            <v>1319514.1000000001</v>
          </cell>
          <cell r="AB79">
            <v>9760.6358999999993</v>
          </cell>
        </row>
        <row r="80">
          <cell r="B80">
            <v>295</v>
          </cell>
          <cell r="C80">
            <v>156666</v>
          </cell>
          <cell r="D80">
            <v>57558</v>
          </cell>
          <cell r="E80">
            <v>57558</v>
          </cell>
          <cell r="F80">
            <v>108451.51</v>
          </cell>
          <cell r="G80">
            <v>0</v>
          </cell>
          <cell r="H80">
            <v>216903.02</v>
          </cell>
          <cell r="I80">
            <v>108451.51</v>
          </cell>
          <cell r="J80">
            <v>0</v>
          </cell>
          <cell r="K80">
            <v>0</v>
          </cell>
          <cell r="L80">
            <v>325354.52999999997</v>
          </cell>
          <cell r="M80">
            <v>0</v>
          </cell>
          <cell r="N80">
            <v>0</v>
          </cell>
          <cell r="O80">
            <v>433806.04</v>
          </cell>
          <cell r="P80">
            <v>0</v>
          </cell>
          <cell r="Q80">
            <v>0</v>
          </cell>
          <cell r="R80">
            <v>0</v>
          </cell>
          <cell r="S80">
            <v>0</v>
          </cell>
          <cell r="T80">
            <v>0</v>
          </cell>
          <cell r="U80">
            <v>0</v>
          </cell>
          <cell r="V80">
            <v>0</v>
          </cell>
          <cell r="W80">
            <v>0</v>
          </cell>
          <cell r="X80">
            <v>0</v>
          </cell>
          <cell r="Y80">
            <v>19521.271799999999</v>
          </cell>
          <cell r="Z80">
            <v>1484269.8818000001</v>
          </cell>
          <cell r="AA80">
            <v>1464748.61</v>
          </cell>
          <cell r="AB80">
            <v>19521.271799999999</v>
          </cell>
        </row>
        <row r="81">
          <cell r="B81">
            <v>301</v>
          </cell>
          <cell r="C81">
            <v>0</v>
          </cell>
          <cell r="D81">
            <v>0</v>
          </cell>
          <cell r="E81">
            <v>0</v>
          </cell>
          <cell r="F81">
            <v>108451.51</v>
          </cell>
          <cell r="G81">
            <v>0</v>
          </cell>
          <cell r="H81">
            <v>0</v>
          </cell>
          <cell r="I81">
            <v>0</v>
          </cell>
          <cell r="J81">
            <v>0</v>
          </cell>
          <cell r="K81">
            <v>0</v>
          </cell>
          <cell r="L81">
            <v>0</v>
          </cell>
          <cell r="M81">
            <v>0</v>
          </cell>
          <cell r="N81">
            <v>0</v>
          </cell>
          <cell r="O81">
            <v>108451.51</v>
          </cell>
          <cell r="P81">
            <v>0</v>
          </cell>
          <cell r="Q81">
            <v>0</v>
          </cell>
          <cell r="R81">
            <v>0</v>
          </cell>
          <cell r="S81">
            <v>0</v>
          </cell>
          <cell r="T81">
            <v>0</v>
          </cell>
          <cell r="U81">
            <v>0</v>
          </cell>
          <cell r="V81">
            <v>0</v>
          </cell>
          <cell r="W81">
            <v>0</v>
          </cell>
          <cell r="X81">
            <v>0</v>
          </cell>
          <cell r="Y81">
            <v>5422.5754999999999</v>
          </cell>
          <cell r="Z81">
            <v>222325.5955</v>
          </cell>
          <cell r="AA81">
            <v>216903.02</v>
          </cell>
          <cell r="AB81">
            <v>5422.5754999999999</v>
          </cell>
        </row>
        <row r="82">
          <cell r="B82">
            <v>478</v>
          </cell>
          <cell r="C82">
            <v>0</v>
          </cell>
          <cell r="D82">
            <v>0</v>
          </cell>
          <cell r="E82">
            <v>0</v>
          </cell>
          <cell r="F82">
            <v>108451.51</v>
          </cell>
          <cell r="G82">
            <v>0</v>
          </cell>
          <cell r="H82">
            <v>108451.51</v>
          </cell>
          <cell r="I82">
            <v>0</v>
          </cell>
          <cell r="J82">
            <v>0</v>
          </cell>
          <cell r="K82">
            <v>0</v>
          </cell>
          <cell r="L82">
            <v>0</v>
          </cell>
          <cell r="M82">
            <v>0</v>
          </cell>
          <cell r="N82">
            <v>0</v>
          </cell>
          <cell r="O82">
            <v>542257.54999999993</v>
          </cell>
          <cell r="P82">
            <v>0</v>
          </cell>
          <cell r="Q82">
            <v>0</v>
          </cell>
          <cell r="R82">
            <v>0</v>
          </cell>
          <cell r="S82">
            <v>0</v>
          </cell>
          <cell r="T82">
            <v>0</v>
          </cell>
          <cell r="U82">
            <v>0</v>
          </cell>
          <cell r="V82">
            <v>0</v>
          </cell>
          <cell r="W82">
            <v>0</v>
          </cell>
          <cell r="X82">
            <v>113832</v>
          </cell>
          <cell r="Y82">
            <v>0</v>
          </cell>
          <cell r="Z82">
            <v>872992.57</v>
          </cell>
          <cell r="AA82">
            <v>759160.57</v>
          </cell>
          <cell r="AB82">
            <v>113832</v>
          </cell>
        </row>
        <row r="83">
          <cell r="B83">
            <v>299</v>
          </cell>
          <cell r="C83">
            <v>234999</v>
          </cell>
          <cell r="D83">
            <v>57558</v>
          </cell>
          <cell r="E83">
            <v>0</v>
          </cell>
          <cell r="F83">
            <v>108451.51</v>
          </cell>
          <cell r="G83">
            <v>0</v>
          </cell>
          <cell r="H83">
            <v>108451.51</v>
          </cell>
          <cell r="I83">
            <v>0</v>
          </cell>
          <cell r="J83">
            <v>216903.02</v>
          </cell>
          <cell r="K83">
            <v>0</v>
          </cell>
          <cell r="L83">
            <v>0</v>
          </cell>
          <cell r="M83">
            <v>108451.51</v>
          </cell>
          <cell r="N83">
            <v>0</v>
          </cell>
          <cell r="O83">
            <v>325354.52999999997</v>
          </cell>
          <cell r="P83">
            <v>0</v>
          </cell>
          <cell r="Q83">
            <v>0</v>
          </cell>
          <cell r="R83">
            <v>0</v>
          </cell>
          <cell r="S83">
            <v>0</v>
          </cell>
          <cell r="T83">
            <v>0</v>
          </cell>
          <cell r="U83">
            <v>0</v>
          </cell>
          <cell r="V83">
            <v>0</v>
          </cell>
          <cell r="W83">
            <v>0</v>
          </cell>
          <cell r="X83">
            <v>113832</v>
          </cell>
          <cell r="Y83">
            <v>0</v>
          </cell>
          <cell r="Z83">
            <v>1274001.08</v>
          </cell>
          <cell r="AA83">
            <v>1160169.08</v>
          </cell>
          <cell r="AB83">
            <v>113832</v>
          </cell>
        </row>
        <row r="84">
          <cell r="B84">
            <v>300</v>
          </cell>
          <cell r="C84">
            <v>0</v>
          </cell>
          <cell r="D84">
            <v>0</v>
          </cell>
          <cell r="E84">
            <v>0</v>
          </cell>
          <cell r="F84">
            <v>108451.51</v>
          </cell>
          <cell r="G84">
            <v>0</v>
          </cell>
          <cell r="H84">
            <v>216903.02</v>
          </cell>
          <cell r="I84">
            <v>0</v>
          </cell>
          <cell r="J84">
            <v>0</v>
          </cell>
          <cell r="K84">
            <v>0</v>
          </cell>
          <cell r="L84">
            <v>0</v>
          </cell>
          <cell r="M84">
            <v>0</v>
          </cell>
          <cell r="N84">
            <v>0</v>
          </cell>
          <cell r="O84">
            <v>596483.30499999993</v>
          </cell>
          <cell r="P84">
            <v>0</v>
          </cell>
          <cell r="Q84">
            <v>0</v>
          </cell>
          <cell r="R84">
            <v>0</v>
          </cell>
          <cell r="S84">
            <v>0</v>
          </cell>
          <cell r="T84">
            <v>0</v>
          </cell>
          <cell r="U84">
            <v>0</v>
          </cell>
          <cell r="V84">
            <v>0</v>
          </cell>
          <cell r="W84">
            <v>39166</v>
          </cell>
          <cell r="X84">
            <v>1707486.7500000002</v>
          </cell>
          <cell r="Y84">
            <v>0</v>
          </cell>
          <cell r="Z84">
            <v>2668490.585</v>
          </cell>
          <cell r="AA84">
            <v>921837.83499999996</v>
          </cell>
          <cell r="AB84">
            <v>1746652.7500000002</v>
          </cell>
        </row>
        <row r="85">
          <cell r="B85">
            <v>316</v>
          </cell>
          <cell r="C85">
            <v>0</v>
          </cell>
          <cell r="D85">
            <v>0</v>
          </cell>
          <cell r="E85">
            <v>57558</v>
          </cell>
          <cell r="F85">
            <v>108451.51</v>
          </cell>
          <cell r="G85">
            <v>0</v>
          </cell>
          <cell r="H85">
            <v>108451.51</v>
          </cell>
          <cell r="I85">
            <v>108451.51</v>
          </cell>
          <cell r="J85">
            <v>0</v>
          </cell>
          <cell r="K85">
            <v>0</v>
          </cell>
          <cell r="L85">
            <v>0</v>
          </cell>
          <cell r="M85">
            <v>0</v>
          </cell>
          <cell r="N85">
            <v>108451.51</v>
          </cell>
          <cell r="O85">
            <v>433806.04</v>
          </cell>
          <cell r="P85">
            <v>0</v>
          </cell>
          <cell r="Q85">
            <v>0</v>
          </cell>
          <cell r="R85">
            <v>0</v>
          </cell>
          <cell r="S85">
            <v>0</v>
          </cell>
          <cell r="T85">
            <v>0</v>
          </cell>
          <cell r="U85">
            <v>0</v>
          </cell>
          <cell r="V85">
            <v>0</v>
          </cell>
          <cell r="W85">
            <v>0</v>
          </cell>
          <cell r="X85">
            <v>0</v>
          </cell>
          <cell r="Y85">
            <v>9760.6358999999993</v>
          </cell>
          <cell r="Z85">
            <v>934930.71590000007</v>
          </cell>
          <cell r="AA85">
            <v>925170.08000000007</v>
          </cell>
          <cell r="AB85">
            <v>9760.6358999999993</v>
          </cell>
        </row>
        <row r="86">
          <cell r="B86">
            <v>302</v>
          </cell>
          <cell r="C86">
            <v>117499</v>
          </cell>
          <cell r="D86">
            <v>0</v>
          </cell>
          <cell r="E86">
            <v>0</v>
          </cell>
          <cell r="F86">
            <v>108451.51</v>
          </cell>
          <cell r="G86">
            <v>0</v>
          </cell>
          <cell r="H86">
            <v>216903.02</v>
          </cell>
          <cell r="I86">
            <v>0</v>
          </cell>
          <cell r="J86">
            <v>216903.02</v>
          </cell>
          <cell r="K86">
            <v>0</v>
          </cell>
          <cell r="L86">
            <v>0</v>
          </cell>
          <cell r="M86">
            <v>108451.51</v>
          </cell>
          <cell r="N86">
            <v>0</v>
          </cell>
          <cell r="O86">
            <v>433806.04</v>
          </cell>
          <cell r="P86">
            <v>0</v>
          </cell>
          <cell r="Q86">
            <v>0</v>
          </cell>
          <cell r="R86">
            <v>0</v>
          </cell>
          <cell r="S86">
            <v>0</v>
          </cell>
          <cell r="T86">
            <v>0</v>
          </cell>
          <cell r="U86">
            <v>0</v>
          </cell>
          <cell r="V86">
            <v>0</v>
          </cell>
          <cell r="W86">
            <v>0</v>
          </cell>
          <cell r="X86">
            <v>1331734.4000000001</v>
          </cell>
          <cell r="Y86">
            <v>0</v>
          </cell>
          <cell r="Z86">
            <v>2533748.5</v>
          </cell>
          <cell r="AA86">
            <v>1202014.1000000001</v>
          </cell>
          <cell r="AB86">
            <v>1331734.4000000001</v>
          </cell>
        </row>
        <row r="87">
          <cell r="B87">
            <v>304</v>
          </cell>
          <cell r="C87">
            <v>0</v>
          </cell>
          <cell r="D87">
            <v>115116</v>
          </cell>
          <cell r="E87">
            <v>0</v>
          </cell>
          <cell r="F87">
            <v>108451.51</v>
          </cell>
          <cell r="G87">
            <v>0</v>
          </cell>
          <cell r="H87">
            <v>108451.51</v>
          </cell>
          <cell r="I87">
            <v>0</v>
          </cell>
          <cell r="J87">
            <v>0</v>
          </cell>
          <cell r="K87">
            <v>0</v>
          </cell>
          <cell r="L87">
            <v>0</v>
          </cell>
          <cell r="M87">
            <v>0</v>
          </cell>
          <cell r="N87">
            <v>0</v>
          </cell>
          <cell r="O87">
            <v>0</v>
          </cell>
          <cell r="P87">
            <v>0</v>
          </cell>
          <cell r="Q87">
            <v>0</v>
          </cell>
          <cell r="R87">
            <v>0</v>
          </cell>
          <cell r="S87">
            <v>0</v>
          </cell>
          <cell r="T87">
            <v>216903.02</v>
          </cell>
          <cell r="U87">
            <v>1626772.65</v>
          </cell>
          <cell r="V87">
            <v>0</v>
          </cell>
          <cell r="W87">
            <v>0</v>
          </cell>
          <cell r="X87">
            <v>113832</v>
          </cell>
          <cell r="Y87">
            <v>0</v>
          </cell>
          <cell r="Z87">
            <v>2289526.69</v>
          </cell>
          <cell r="AA87">
            <v>2175694.69</v>
          </cell>
          <cell r="AB87">
            <v>113832</v>
          </cell>
        </row>
        <row r="88">
          <cell r="B88">
            <v>436</v>
          </cell>
          <cell r="C88">
            <v>0</v>
          </cell>
          <cell r="D88">
            <v>115116</v>
          </cell>
          <cell r="E88">
            <v>0</v>
          </cell>
          <cell r="F88">
            <v>162677.26499999998</v>
          </cell>
          <cell r="G88">
            <v>0</v>
          </cell>
          <cell r="H88">
            <v>216903.02</v>
          </cell>
          <cell r="I88">
            <v>0</v>
          </cell>
          <cell r="J88">
            <v>0</v>
          </cell>
          <cell r="K88">
            <v>0</v>
          </cell>
          <cell r="L88">
            <v>0</v>
          </cell>
          <cell r="M88">
            <v>0</v>
          </cell>
          <cell r="N88">
            <v>0</v>
          </cell>
          <cell r="O88">
            <v>650709.05999999994</v>
          </cell>
          <cell r="P88">
            <v>0</v>
          </cell>
          <cell r="Q88">
            <v>0</v>
          </cell>
          <cell r="R88">
            <v>0</v>
          </cell>
          <cell r="S88">
            <v>0</v>
          </cell>
          <cell r="T88">
            <v>0</v>
          </cell>
          <cell r="U88">
            <v>0</v>
          </cell>
          <cell r="V88">
            <v>0</v>
          </cell>
          <cell r="W88">
            <v>0</v>
          </cell>
          <cell r="X88">
            <v>0</v>
          </cell>
          <cell r="Y88">
            <v>5422.5754999999999</v>
          </cell>
          <cell r="Z88">
            <v>1150827.9205</v>
          </cell>
          <cell r="AA88">
            <v>1145405.345</v>
          </cell>
          <cell r="AB88">
            <v>5422.5754999999999</v>
          </cell>
        </row>
        <row r="89">
          <cell r="B89">
            <v>459</v>
          </cell>
          <cell r="C89">
            <v>195832</v>
          </cell>
          <cell r="D89">
            <v>0</v>
          </cell>
          <cell r="E89">
            <v>0</v>
          </cell>
          <cell r="F89">
            <v>216903.02</v>
          </cell>
          <cell r="G89">
            <v>0</v>
          </cell>
          <cell r="H89">
            <v>650709.05999999994</v>
          </cell>
          <cell r="I89">
            <v>108451.51</v>
          </cell>
          <cell r="J89">
            <v>216903.02</v>
          </cell>
          <cell r="K89">
            <v>0</v>
          </cell>
          <cell r="L89">
            <v>0</v>
          </cell>
          <cell r="M89">
            <v>0</v>
          </cell>
          <cell r="N89">
            <v>0</v>
          </cell>
          <cell r="O89">
            <v>1301418.1199999999</v>
          </cell>
          <cell r="P89">
            <v>0</v>
          </cell>
          <cell r="Q89">
            <v>216903.02</v>
          </cell>
          <cell r="R89">
            <v>0</v>
          </cell>
          <cell r="S89">
            <v>0</v>
          </cell>
          <cell r="T89">
            <v>0</v>
          </cell>
          <cell r="U89">
            <v>0</v>
          </cell>
          <cell r="V89">
            <v>108451.51</v>
          </cell>
          <cell r="W89">
            <v>0</v>
          </cell>
          <cell r="X89">
            <v>1802282.2000000002</v>
          </cell>
          <cell r="Y89">
            <v>0</v>
          </cell>
          <cell r="Z89">
            <v>4817853.46</v>
          </cell>
          <cell r="AA89">
            <v>3015571.26</v>
          </cell>
          <cell r="AB89">
            <v>1802282.2000000002</v>
          </cell>
        </row>
        <row r="90">
          <cell r="B90">
            <v>456</v>
          </cell>
          <cell r="C90">
            <v>78333</v>
          </cell>
          <cell r="D90">
            <v>0</v>
          </cell>
          <cell r="E90">
            <v>57558</v>
          </cell>
          <cell r="F90">
            <v>108451.51</v>
          </cell>
          <cell r="G90">
            <v>0</v>
          </cell>
          <cell r="H90">
            <v>325354.52999999997</v>
          </cell>
          <cell r="I90">
            <v>0</v>
          </cell>
          <cell r="J90">
            <v>0</v>
          </cell>
          <cell r="K90">
            <v>0</v>
          </cell>
          <cell r="L90">
            <v>0</v>
          </cell>
          <cell r="M90">
            <v>0</v>
          </cell>
          <cell r="N90">
            <v>0</v>
          </cell>
          <cell r="O90">
            <v>759160.57</v>
          </cell>
          <cell r="P90">
            <v>0</v>
          </cell>
          <cell r="Q90">
            <v>0</v>
          </cell>
          <cell r="R90">
            <v>0</v>
          </cell>
          <cell r="S90">
            <v>216903.02</v>
          </cell>
          <cell r="T90">
            <v>0</v>
          </cell>
          <cell r="U90">
            <v>0</v>
          </cell>
          <cell r="V90">
            <v>0</v>
          </cell>
          <cell r="W90">
            <v>39166</v>
          </cell>
          <cell r="X90">
            <v>1138324.5</v>
          </cell>
          <cell r="Y90">
            <v>0</v>
          </cell>
          <cell r="Z90">
            <v>2723251.13</v>
          </cell>
          <cell r="AA90">
            <v>1545760.63</v>
          </cell>
          <cell r="AB90">
            <v>1177490.5</v>
          </cell>
        </row>
        <row r="91">
          <cell r="B91">
            <v>305</v>
          </cell>
          <cell r="C91">
            <v>0</v>
          </cell>
          <cell r="D91">
            <v>0</v>
          </cell>
          <cell r="E91">
            <v>0</v>
          </cell>
          <cell r="F91">
            <v>108451.51</v>
          </cell>
          <cell r="G91">
            <v>0</v>
          </cell>
          <cell r="H91">
            <v>108451.51</v>
          </cell>
          <cell r="I91">
            <v>0</v>
          </cell>
          <cell r="J91">
            <v>0</v>
          </cell>
          <cell r="K91">
            <v>0</v>
          </cell>
          <cell r="L91">
            <v>0</v>
          </cell>
          <cell r="M91">
            <v>0</v>
          </cell>
          <cell r="N91">
            <v>0</v>
          </cell>
          <cell r="O91">
            <v>216903.02</v>
          </cell>
          <cell r="P91">
            <v>0</v>
          </cell>
          <cell r="Q91">
            <v>0</v>
          </cell>
          <cell r="R91">
            <v>0</v>
          </cell>
          <cell r="S91">
            <v>0</v>
          </cell>
          <cell r="T91">
            <v>0</v>
          </cell>
          <cell r="U91">
            <v>0</v>
          </cell>
          <cell r="V91">
            <v>0</v>
          </cell>
          <cell r="W91">
            <v>0</v>
          </cell>
          <cell r="X91">
            <v>227665</v>
          </cell>
          <cell r="Y91">
            <v>0</v>
          </cell>
          <cell r="Z91">
            <v>661471.04</v>
          </cell>
          <cell r="AA91">
            <v>433806.04</v>
          </cell>
          <cell r="AB91">
            <v>227665</v>
          </cell>
        </row>
        <row r="92">
          <cell r="B92">
            <v>307</v>
          </cell>
          <cell r="C92">
            <v>234999</v>
          </cell>
          <cell r="D92">
            <v>0</v>
          </cell>
          <cell r="E92">
            <v>0</v>
          </cell>
          <cell r="F92">
            <v>108451.51</v>
          </cell>
          <cell r="G92">
            <v>0</v>
          </cell>
          <cell r="H92">
            <v>108451.51</v>
          </cell>
          <cell r="I92">
            <v>0</v>
          </cell>
          <cell r="J92">
            <v>0</v>
          </cell>
          <cell r="K92">
            <v>0</v>
          </cell>
          <cell r="L92">
            <v>0</v>
          </cell>
          <cell r="M92">
            <v>0</v>
          </cell>
          <cell r="N92">
            <v>216903.02</v>
          </cell>
          <cell r="O92">
            <v>325354.52999999997</v>
          </cell>
          <cell r="P92">
            <v>0</v>
          </cell>
          <cell r="Q92">
            <v>108451.51</v>
          </cell>
          <cell r="R92">
            <v>0</v>
          </cell>
          <cell r="S92">
            <v>0</v>
          </cell>
          <cell r="T92">
            <v>0</v>
          </cell>
          <cell r="U92">
            <v>0</v>
          </cell>
          <cell r="V92">
            <v>108451.51</v>
          </cell>
          <cell r="W92">
            <v>0</v>
          </cell>
          <cell r="X92">
            <v>0</v>
          </cell>
          <cell r="Y92">
            <v>9760.6358999999993</v>
          </cell>
          <cell r="Z92">
            <v>1220823.2259000002</v>
          </cell>
          <cell r="AA92">
            <v>1211062.5900000001</v>
          </cell>
          <cell r="AB92">
            <v>9760.6358999999993</v>
          </cell>
        </row>
        <row r="93">
          <cell r="B93">
            <v>409</v>
          </cell>
          <cell r="C93">
            <v>313331</v>
          </cell>
          <cell r="D93">
            <v>57558</v>
          </cell>
          <cell r="E93">
            <v>0</v>
          </cell>
          <cell r="F93">
            <v>108451.51</v>
          </cell>
          <cell r="G93">
            <v>0</v>
          </cell>
          <cell r="H93">
            <v>216903.02</v>
          </cell>
          <cell r="I93">
            <v>0</v>
          </cell>
          <cell r="J93">
            <v>216903.02</v>
          </cell>
          <cell r="K93">
            <v>216903.02</v>
          </cell>
          <cell r="L93">
            <v>0</v>
          </cell>
          <cell r="M93">
            <v>0</v>
          </cell>
          <cell r="N93">
            <v>0</v>
          </cell>
          <cell r="O93">
            <v>650709.05999999994</v>
          </cell>
          <cell r="P93">
            <v>0</v>
          </cell>
          <cell r="Q93">
            <v>0</v>
          </cell>
          <cell r="R93">
            <v>0</v>
          </cell>
          <cell r="S93">
            <v>0</v>
          </cell>
          <cell r="T93">
            <v>0</v>
          </cell>
          <cell r="U93">
            <v>0</v>
          </cell>
          <cell r="V93">
            <v>0</v>
          </cell>
          <cell r="W93">
            <v>0</v>
          </cell>
          <cell r="X93">
            <v>569162</v>
          </cell>
          <cell r="Y93">
            <v>0</v>
          </cell>
          <cell r="Z93">
            <v>2349920.63</v>
          </cell>
          <cell r="AA93">
            <v>1780758.63</v>
          </cell>
          <cell r="AB93">
            <v>569162</v>
          </cell>
        </row>
        <row r="94">
          <cell r="B94">
            <v>466</v>
          </cell>
          <cell r="C94">
            <v>0</v>
          </cell>
          <cell r="D94">
            <v>0</v>
          </cell>
          <cell r="E94">
            <v>0</v>
          </cell>
          <cell r="F94">
            <v>108451.51</v>
          </cell>
          <cell r="G94">
            <v>0</v>
          </cell>
          <cell r="H94">
            <v>162677.26499999998</v>
          </cell>
          <cell r="I94">
            <v>0</v>
          </cell>
          <cell r="J94">
            <v>0</v>
          </cell>
          <cell r="K94">
            <v>0</v>
          </cell>
          <cell r="L94">
            <v>0</v>
          </cell>
          <cell r="M94">
            <v>0</v>
          </cell>
          <cell r="N94">
            <v>0</v>
          </cell>
          <cell r="O94">
            <v>108451.51</v>
          </cell>
          <cell r="P94">
            <v>0</v>
          </cell>
          <cell r="Q94">
            <v>0</v>
          </cell>
          <cell r="R94">
            <v>0</v>
          </cell>
          <cell r="S94">
            <v>0</v>
          </cell>
          <cell r="T94">
            <v>0</v>
          </cell>
          <cell r="U94">
            <v>0</v>
          </cell>
          <cell r="V94">
            <v>0</v>
          </cell>
          <cell r="W94">
            <v>0</v>
          </cell>
          <cell r="X94">
            <v>0</v>
          </cell>
          <cell r="Y94">
            <v>9760.6358999999993</v>
          </cell>
          <cell r="Z94">
            <v>389340.92089999997</v>
          </cell>
          <cell r="AA94">
            <v>379580.28499999997</v>
          </cell>
          <cell r="AB94">
            <v>9760.6358999999993</v>
          </cell>
        </row>
        <row r="95">
          <cell r="B95">
            <v>943</v>
          </cell>
          <cell r="C95">
            <v>391664</v>
          </cell>
          <cell r="D95">
            <v>57558</v>
          </cell>
          <cell r="E95">
            <v>0</v>
          </cell>
          <cell r="F95">
            <v>108451.51</v>
          </cell>
          <cell r="G95">
            <v>0</v>
          </cell>
          <cell r="H95">
            <v>162677.26499999998</v>
          </cell>
          <cell r="I95">
            <v>0</v>
          </cell>
          <cell r="J95">
            <v>0</v>
          </cell>
          <cell r="K95">
            <v>216903.02</v>
          </cell>
          <cell r="L95">
            <v>0</v>
          </cell>
          <cell r="M95">
            <v>0</v>
          </cell>
          <cell r="N95">
            <v>0</v>
          </cell>
          <cell r="O95">
            <v>433806.04</v>
          </cell>
          <cell r="P95">
            <v>0</v>
          </cell>
          <cell r="Q95">
            <v>0</v>
          </cell>
          <cell r="R95">
            <v>325354.52999999997</v>
          </cell>
          <cell r="S95">
            <v>0</v>
          </cell>
          <cell r="T95">
            <v>0</v>
          </cell>
          <cell r="U95">
            <v>0</v>
          </cell>
          <cell r="V95">
            <v>0</v>
          </cell>
          <cell r="W95">
            <v>0</v>
          </cell>
          <cell r="X95">
            <v>0</v>
          </cell>
          <cell r="Y95">
            <v>19521.271799999999</v>
          </cell>
          <cell r="Z95">
            <v>1715935.6368</v>
          </cell>
          <cell r="AA95">
            <v>1696414.365</v>
          </cell>
          <cell r="AB95">
            <v>19521.271799999999</v>
          </cell>
        </row>
        <row r="96">
          <cell r="B96">
            <v>309</v>
          </cell>
          <cell r="C96">
            <v>313331</v>
          </cell>
          <cell r="D96">
            <v>0</v>
          </cell>
          <cell r="E96">
            <v>0</v>
          </cell>
          <cell r="F96">
            <v>108451.51</v>
          </cell>
          <cell r="G96">
            <v>0</v>
          </cell>
          <cell r="H96">
            <v>216903.02</v>
          </cell>
          <cell r="I96">
            <v>0</v>
          </cell>
          <cell r="J96">
            <v>325354.52999999997</v>
          </cell>
          <cell r="K96">
            <v>0</v>
          </cell>
          <cell r="L96">
            <v>0</v>
          </cell>
          <cell r="M96">
            <v>108451.51</v>
          </cell>
          <cell r="N96">
            <v>0</v>
          </cell>
          <cell r="O96">
            <v>433806.04</v>
          </cell>
          <cell r="P96">
            <v>0</v>
          </cell>
          <cell r="Q96">
            <v>0</v>
          </cell>
          <cell r="R96">
            <v>0</v>
          </cell>
          <cell r="S96">
            <v>0</v>
          </cell>
          <cell r="T96">
            <v>0</v>
          </cell>
          <cell r="U96">
            <v>0</v>
          </cell>
          <cell r="V96">
            <v>0</v>
          </cell>
          <cell r="W96">
            <v>39167</v>
          </cell>
          <cell r="X96">
            <v>796827</v>
          </cell>
          <cell r="Y96">
            <v>0</v>
          </cell>
          <cell r="Z96">
            <v>2342291.6100000003</v>
          </cell>
          <cell r="AA96">
            <v>1506297.61</v>
          </cell>
          <cell r="AB96">
            <v>835994</v>
          </cell>
        </row>
        <row r="97">
          <cell r="B97">
            <v>313</v>
          </cell>
          <cell r="C97">
            <v>234999</v>
          </cell>
          <cell r="D97">
            <v>0</v>
          </cell>
          <cell r="E97">
            <v>0</v>
          </cell>
          <cell r="F97">
            <v>108451.51</v>
          </cell>
          <cell r="G97">
            <v>0</v>
          </cell>
          <cell r="H97">
            <v>108451.51</v>
          </cell>
          <cell r="I97">
            <v>0</v>
          </cell>
          <cell r="J97">
            <v>216903.02</v>
          </cell>
          <cell r="K97">
            <v>0</v>
          </cell>
          <cell r="L97">
            <v>0</v>
          </cell>
          <cell r="M97">
            <v>108451.51</v>
          </cell>
          <cell r="N97">
            <v>0</v>
          </cell>
          <cell r="O97">
            <v>216903.02</v>
          </cell>
          <cell r="P97">
            <v>0</v>
          </cell>
          <cell r="Q97">
            <v>0</v>
          </cell>
          <cell r="R97">
            <v>0</v>
          </cell>
          <cell r="S97">
            <v>0</v>
          </cell>
          <cell r="T97">
            <v>0</v>
          </cell>
          <cell r="U97">
            <v>0</v>
          </cell>
          <cell r="V97">
            <v>0</v>
          </cell>
          <cell r="W97">
            <v>0</v>
          </cell>
          <cell r="X97">
            <v>113832</v>
          </cell>
          <cell r="Y97">
            <v>0</v>
          </cell>
          <cell r="Z97">
            <v>1107991.57</v>
          </cell>
          <cell r="AA97">
            <v>994159.57000000007</v>
          </cell>
          <cell r="AB97">
            <v>113832</v>
          </cell>
        </row>
        <row r="98">
          <cell r="B98">
            <v>315</v>
          </cell>
          <cell r="C98">
            <v>234999</v>
          </cell>
          <cell r="D98">
            <v>57558</v>
          </cell>
          <cell r="E98">
            <v>0</v>
          </cell>
          <cell r="F98">
            <v>108451.51</v>
          </cell>
          <cell r="G98">
            <v>0</v>
          </cell>
          <cell r="H98">
            <v>108451.51</v>
          </cell>
          <cell r="I98">
            <v>0</v>
          </cell>
          <cell r="J98">
            <v>216903.02</v>
          </cell>
          <cell r="K98">
            <v>0</v>
          </cell>
          <cell r="L98">
            <v>0</v>
          </cell>
          <cell r="M98">
            <v>108451.51</v>
          </cell>
          <cell r="N98">
            <v>0</v>
          </cell>
          <cell r="O98">
            <v>325354.52999999997</v>
          </cell>
          <cell r="P98">
            <v>0</v>
          </cell>
          <cell r="Q98">
            <v>0</v>
          </cell>
          <cell r="R98">
            <v>0</v>
          </cell>
          <cell r="S98">
            <v>0</v>
          </cell>
          <cell r="T98">
            <v>0</v>
          </cell>
          <cell r="U98">
            <v>0</v>
          </cell>
          <cell r="V98">
            <v>0</v>
          </cell>
          <cell r="W98">
            <v>0</v>
          </cell>
          <cell r="X98">
            <v>113832</v>
          </cell>
          <cell r="Y98">
            <v>0</v>
          </cell>
          <cell r="Z98">
            <v>1274001.08</v>
          </cell>
          <cell r="AA98">
            <v>1160169.08</v>
          </cell>
          <cell r="AB98">
            <v>113832</v>
          </cell>
        </row>
        <row r="99">
          <cell r="B99">
            <v>322</v>
          </cell>
          <cell r="C99">
            <v>234999</v>
          </cell>
          <cell r="D99">
            <v>0</v>
          </cell>
          <cell r="E99">
            <v>0</v>
          </cell>
          <cell r="F99">
            <v>108451.51</v>
          </cell>
          <cell r="G99">
            <v>0</v>
          </cell>
          <cell r="H99">
            <v>108451.51</v>
          </cell>
          <cell r="I99">
            <v>0</v>
          </cell>
          <cell r="J99">
            <v>0</v>
          </cell>
          <cell r="K99">
            <v>0</v>
          </cell>
          <cell r="L99">
            <v>0</v>
          </cell>
          <cell r="M99">
            <v>0</v>
          </cell>
          <cell r="N99">
            <v>216903.02</v>
          </cell>
          <cell r="O99">
            <v>325354.52999999997</v>
          </cell>
          <cell r="P99">
            <v>0</v>
          </cell>
          <cell r="Q99">
            <v>108451.51</v>
          </cell>
          <cell r="R99">
            <v>0</v>
          </cell>
          <cell r="S99">
            <v>0</v>
          </cell>
          <cell r="T99">
            <v>0</v>
          </cell>
          <cell r="U99">
            <v>0</v>
          </cell>
          <cell r="V99">
            <v>108451.51</v>
          </cell>
          <cell r="W99">
            <v>0</v>
          </cell>
          <cell r="X99">
            <v>113832</v>
          </cell>
          <cell r="Y99">
            <v>0</v>
          </cell>
          <cell r="Z99">
            <v>1324894.5900000001</v>
          </cell>
          <cell r="AA99">
            <v>1211062.5900000001</v>
          </cell>
          <cell r="AB99">
            <v>113832</v>
          </cell>
        </row>
        <row r="100">
          <cell r="B100">
            <v>427</v>
          </cell>
          <cell r="C100">
            <v>234999</v>
          </cell>
          <cell r="D100">
            <v>0</v>
          </cell>
          <cell r="E100">
            <v>0</v>
          </cell>
          <cell r="F100">
            <v>108451.51</v>
          </cell>
          <cell r="G100">
            <v>0</v>
          </cell>
          <cell r="H100">
            <v>216903.02</v>
          </cell>
          <cell r="I100">
            <v>0</v>
          </cell>
          <cell r="J100">
            <v>216903.02</v>
          </cell>
          <cell r="K100">
            <v>0</v>
          </cell>
          <cell r="L100">
            <v>0</v>
          </cell>
          <cell r="M100">
            <v>0</v>
          </cell>
          <cell r="N100">
            <v>0</v>
          </cell>
          <cell r="O100">
            <v>650709.05999999994</v>
          </cell>
          <cell r="P100">
            <v>0</v>
          </cell>
          <cell r="Q100">
            <v>216903.02</v>
          </cell>
          <cell r="R100">
            <v>0</v>
          </cell>
          <cell r="S100">
            <v>0</v>
          </cell>
          <cell r="T100">
            <v>0</v>
          </cell>
          <cell r="U100">
            <v>0</v>
          </cell>
          <cell r="V100">
            <v>0</v>
          </cell>
          <cell r="W100">
            <v>0</v>
          </cell>
          <cell r="X100">
            <v>0</v>
          </cell>
          <cell r="Y100">
            <v>108451.51</v>
          </cell>
          <cell r="Z100">
            <v>1753320.14</v>
          </cell>
          <cell r="AA100">
            <v>1644868.63</v>
          </cell>
          <cell r="AB100">
            <v>108451.51</v>
          </cell>
        </row>
        <row r="101">
          <cell r="B101">
            <v>319</v>
          </cell>
          <cell r="C101">
            <v>234999</v>
          </cell>
          <cell r="D101">
            <v>57558</v>
          </cell>
          <cell r="E101">
            <v>0</v>
          </cell>
          <cell r="F101">
            <v>108451.51</v>
          </cell>
          <cell r="G101">
            <v>0</v>
          </cell>
          <cell r="H101">
            <v>216903.02</v>
          </cell>
          <cell r="I101">
            <v>0</v>
          </cell>
          <cell r="J101">
            <v>0</v>
          </cell>
          <cell r="K101">
            <v>0</v>
          </cell>
          <cell r="L101">
            <v>0</v>
          </cell>
          <cell r="M101">
            <v>0</v>
          </cell>
          <cell r="N101">
            <v>216903.02</v>
          </cell>
          <cell r="O101">
            <v>325354.52999999997</v>
          </cell>
          <cell r="P101">
            <v>0</v>
          </cell>
          <cell r="Q101">
            <v>108451.51</v>
          </cell>
          <cell r="R101">
            <v>0</v>
          </cell>
          <cell r="S101">
            <v>0</v>
          </cell>
          <cell r="T101">
            <v>0</v>
          </cell>
          <cell r="U101">
            <v>0</v>
          </cell>
          <cell r="V101">
            <v>108451.51</v>
          </cell>
          <cell r="W101">
            <v>0</v>
          </cell>
          <cell r="X101">
            <v>0</v>
          </cell>
          <cell r="Y101">
            <v>9760.6358999999993</v>
          </cell>
          <cell r="Z101">
            <v>1386832.7359000002</v>
          </cell>
          <cell r="AA101">
            <v>1377072.1</v>
          </cell>
          <cell r="AB101">
            <v>9760.6358999999993</v>
          </cell>
        </row>
        <row r="102">
          <cell r="B102">
            <v>1142</v>
          </cell>
          <cell r="C102">
            <v>234999</v>
          </cell>
          <cell r="D102">
            <v>0</v>
          </cell>
          <cell r="E102">
            <v>0</v>
          </cell>
          <cell r="F102">
            <v>108451.51</v>
          </cell>
          <cell r="G102">
            <v>0</v>
          </cell>
          <cell r="H102">
            <v>108451.51</v>
          </cell>
          <cell r="I102">
            <v>0</v>
          </cell>
          <cell r="J102">
            <v>0</v>
          </cell>
          <cell r="K102">
            <v>0</v>
          </cell>
          <cell r="L102">
            <v>0</v>
          </cell>
          <cell r="M102">
            <v>108451.51</v>
          </cell>
          <cell r="N102">
            <v>216903.02</v>
          </cell>
          <cell r="O102">
            <v>216903.02</v>
          </cell>
          <cell r="P102">
            <v>0</v>
          </cell>
          <cell r="Q102">
            <v>0</v>
          </cell>
          <cell r="R102">
            <v>0</v>
          </cell>
          <cell r="S102">
            <v>0</v>
          </cell>
          <cell r="T102">
            <v>0</v>
          </cell>
          <cell r="U102">
            <v>0</v>
          </cell>
          <cell r="V102">
            <v>0</v>
          </cell>
          <cell r="W102">
            <v>0</v>
          </cell>
          <cell r="X102">
            <v>0</v>
          </cell>
          <cell r="Y102">
            <v>19521.271799999999</v>
          </cell>
          <cell r="Z102">
            <v>1013680.8418000001</v>
          </cell>
          <cell r="AA102">
            <v>994159.57000000007</v>
          </cell>
          <cell r="AB102">
            <v>19521.271799999999</v>
          </cell>
        </row>
        <row r="103">
          <cell r="B103">
            <v>321</v>
          </cell>
          <cell r="C103">
            <v>0</v>
          </cell>
          <cell r="D103">
            <v>0</v>
          </cell>
          <cell r="E103">
            <v>0</v>
          </cell>
          <cell r="F103">
            <v>108451.51</v>
          </cell>
          <cell r="G103">
            <v>0</v>
          </cell>
          <cell r="H103">
            <v>108451.51</v>
          </cell>
          <cell r="I103">
            <v>0</v>
          </cell>
          <cell r="J103">
            <v>0</v>
          </cell>
          <cell r="K103">
            <v>0</v>
          </cell>
          <cell r="L103">
            <v>0</v>
          </cell>
          <cell r="M103">
            <v>0</v>
          </cell>
          <cell r="N103">
            <v>0</v>
          </cell>
          <cell r="O103">
            <v>325354.52999999997</v>
          </cell>
          <cell r="P103">
            <v>0</v>
          </cell>
          <cell r="Q103">
            <v>0</v>
          </cell>
          <cell r="R103">
            <v>0</v>
          </cell>
          <cell r="S103">
            <v>0</v>
          </cell>
          <cell r="T103">
            <v>0</v>
          </cell>
          <cell r="U103">
            <v>0</v>
          </cell>
          <cell r="V103">
            <v>0</v>
          </cell>
          <cell r="W103">
            <v>0</v>
          </cell>
          <cell r="X103">
            <v>455330</v>
          </cell>
          <cell r="Y103">
            <v>0</v>
          </cell>
          <cell r="Z103">
            <v>997587.54999999993</v>
          </cell>
          <cell r="AA103">
            <v>542257.54999999993</v>
          </cell>
          <cell r="AB103">
            <v>455330</v>
          </cell>
        </row>
        <row r="104">
          <cell r="B104">
            <v>428</v>
          </cell>
          <cell r="C104">
            <v>117499</v>
          </cell>
          <cell r="D104">
            <v>0</v>
          </cell>
          <cell r="E104">
            <v>0</v>
          </cell>
          <cell r="F104">
            <v>108451.51</v>
          </cell>
          <cell r="G104">
            <v>0</v>
          </cell>
          <cell r="H104">
            <v>162677.26499999998</v>
          </cell>
          <cell r="I104">
            <v>0</v>
          </cell>
          <cell r="J104">
            <v>108451.51</v>
          </cell>
          <cell r="K104">
            <v>0</v>
          </cell>
          <cell r="L104">
            <v>0</v>
          </cell>
          <cell r="M104">
            <v>0</v>
          </cell>
          <cell r="N104">
            <v>0</v>
          </cell>
          <cell r="O104">
            <v>650709.05999999994</v>
          </cell>
          <cell r="P104">
            <v>0</v>
          </cell>
          <cell r="Q104">
            <v>108451.51</v>
          </cell>
          <cell r="R104">
            <v>0</v>
          </cell>
          <cell r="S104">
            <v>0</v>
          </cell>
          <cell r="T104">
            <v>0</v>
          </cell>
          <cell r="U104">
            <v>0</v>
          </cell>
          <cell r="V104">
            <v>0</v>
          </cell>
          <cell r="W104">
            <v>0</v>
          </cell>
          <cell r="X104">
            <v>0</v>
          </cell>
          <cell r="Y104">
            <v>24943.847300000001</v>
          </cell>
          <cell r="Z104">
            <v>1281183.7023</v>
          </cell>
          <cell r="AA104">
            <v>1256239.855</v>
          </cell>
          <cell r="AB104">
            <v>24943.847300000001</v>
          </cell>
        </row>
        <row r="105">
          <cell r="B105">
            <v>324</v>
          </cell>
          <cell r="C105">
            <v>313331</v>
          </cell>
          <cell r="D105">
            <v>57558</v>
          </cell>
          <cell r="E105">
            <v>0</v>
          </cell>
          <cell r="F105">
            <v>108451.51</v>
          </cell>
          <cell r="G105">
            <v>0</v>
          </cell>
          <cell r="H105">
            <v>108451.51</v>
          </cell>
          <cell r="I105">
            <v>0</v>
          </cell>
          <cell r="J105">
            <v>216903.02</v>
          </cell>
          <cell r="K105">
            <v>108451.51</v>
          </cell>
          <cell r="L105">
            <v>0</v>
          </cell>
          <cell r="M105">
            <v>108451.51</v>
          </cell>
          <cell r="N105">
            <v>0</v>
          </cell>
          <cell r="O105">
            <v>433806.04</v>
          </cell>
          <cell r="P105">
            <v>0</v>
          </cell>
          <cell r="Q105">
            <v>0</v>
          </cell>
          <cell r="R105">
            <v>0</v>
          </cell>
          <cell r="S105">
            <v>0</v>
          </cell>
          <cell r="T105">
            <v>0</v>
          </cell>
          <cell r="U105">
            <v>0</v>
          </cell>
          <cell r="V105">
            <v>0</v>
          </cell>
          <cell r="W105">
            <v>0</v>
          </cell>
          <cell r="X105">
            <v>910660</v>
          </cell>
          <cell r="Y105">
            <v>0</v>
          </cell>
          <cell r="Z105">
            <v>2366064.1</v>
          </cell>
          <cell r="AA105">
            <v>1455404.1</v>
          </cell>
          <cell r="AB105">
            <v>910660</v>
          </cell>
        </row>
        <row r="106">
          <cell r="B106">
            <v>325</v>
          </cell>
          <cell r="C106">
            <v>195832</v>
          </cell>
          <cell r="D106">
            <v>0</v>
          </cell>
          <cell r="E106">
            <v>0</v>
          </cell>
          <cell r="F106">
            <v>108451.51</v>
          </cell>
          <cell r="G106">
            <v>0</v>
          </cell>
          <cell r="H106">
            <v>108451.51</v>
          </cell>
          <cell r="I106">
            <v>0</v>
          </cell>
          <cell r="J106">
            <v>0</v>
          </cell>
          <cell r="K106">
            <v>0</v>
          </cell>
          <cell r="L106">
            <v>0</v>
          </cell>
          <cell r="M106">
            <v>0</v>
          </cell>
          <cell r="N106">
            <v>216903.02</v>
          </cell>
          <cell r="O106">
            <v>216903.02</v>
          </cell>
          <cell r="P106">
            <v>0</v>
          </cell>
          <cell r="Q106">
            <v>108451.51</v>
          </cell>
          <cell r="R106">
            <v>0</v>
          </cell>
          <cell r="S106">
            <v>0</v>
          </cell>
          <cell r="T106">
            <v>0</v>
          </cell>
          <cell r="U106">
            <v>0</v>
          </cell>
          <cell r="V106">
            <v>0</v>
          </cell>
          <cell r="W106">
            <v>0</v>
          </cell>
          <cell r="X106">
            <v>0</v>
          </cell>
          <cell r="Y106">
            <v>9760.6358999999993</v>
          </cell>
          <cell r="Z106">
            <v>964753.20590000006</v>
          </cell>
          <cell r="AA106">
            <v>954992.57000000007</v>
          </cell>
          <cell r="AB106">
            <v>9760.6358999999993</v>
          </cell>
        </row>
        <row r="107">
          <cell r="B107">
            <v>326</v>
          </cell>
          <cell r="C107">
            <v>39166</v>
          </cell>
          <cell r="D107">
            <v>0</v>
          </cell>
          <cell r="E107">
            <v>0</v>
          </cell>
          <cell r="F107">
            <v>54225.754999999997</v>
          </cell>
          <cell r="G107">
            <v>0</v>
          </cell>
          <cell r="H107">
            <v>216903.02</v>
          </cell>
          <cell r="I107">
            <v>0</v>
          </cell>
          <cell r="J107">
            <v>0</v>
          </cell>
          <cell r="K107">
            <v>0</v>
          </cell>
          <cell r="L107">
            <v>0</v>
          </cell>
          <cell r="M107">
            <v>0</v>
          </cell>
          <cell r="N107">
            <v>0</v>
          </cell>
          <cell r="O107">
            <v>325354.52999999997</v>
          </cell>
          <cell r="P107">
            <v>0</v>
          </cell>
          <cell r="Q107">
            <v>0</v>
          </cell>
          <cell r="R107">
            <v>0</v>
          </cell>
          <cell r="S107">
            <v>0</v>
          </cell>
          <cell r="T107">
            <v>0</v>
          </cell>
          <cell r="U107">
            <v>0</v>
          </cell>
          <cell r="V107">
            <v>0</v>
          </cell>
          <cell r="W107">
            <v>39166</v>
          </cell>
          <cell r="X107">
            <v>682995</v>
          </cell>
          <cell r="Y107">
            <v>0</v>
          </cell>
          <cell r="Z107">
            <v>1357810.3049999999</v>
          </cell>
          <cell r="AA107">
            <v>635649.30499999993</v>
          </cell>
          <cell r="AB107">
            <v>722161</v>
          </cell>
        </row>
        <row r="108">
          <cell r="B108">
            <v>327</v>
          </cell>
          <cell r="C108">
            <v>39166</v>
          </cell>
          <cell r="D108">
            <v>0</v>
          </cell>
          <cell r="E108">
            <v>57558</v>
          </cell>
          <cell r="F108">
            <v>108451.51</v>
          </cell>
          <cell r="G108">
            <v>0</v>
          </cell>
          <cell r="H108">
            <v>216903.02</v>
          </cell>
          <cell r="I108">
            <v>108451.51</v>
          </cell>
          <cell r="J108">
            <v>0</v>
          </cell>
          <cell r="K108">
            <v>0</v>
          </cell>
          <cell r="L108">
            <v>0</v>
          </cell>
          <cell r="M108">
            <v>0</v>
          </cell>
          <cell r="N108">
            <v>0</v>
          </cell>
          <cell r="O108">
            <v>433806.04</v>
          </cell>
          <cell r="P108">
            <v>0</v>
          </cell>
          <cell r="Q108">
            <v>0</v>
          </cell>
          <cell r="R108">
            <v>0</v>
          </cell>
          <cell r="S108">
            <v>0</v>
          </cell>
          <cell r="T108">
            <v>0</v>
          </cell>
          <cell r="U108">
            <v>0</v>
          </cell>
          <cell r="V108">
            <v>0</v>
          </cell>
          <cell r="W108">
            <v>78333</v>
          </cell>
          <cell r="X108">
            <v>1593654.3000000003</v>
          </cell>
          <cell r="Y108">
            <v>0</v>
          </cell>
          <cell r="Z108">
            <v>2636323.3800000004</v>
          </cell>
          <cell r="AA108">
            <v>964336.08000000007</v>
          </cell>
          <cell r="AB108">
            <v>1671987.3000000003</v>
          </cell>
        </row>
        <row r="109">
          <cell r="B109">
            <v>328</v>
          </cell>
          <cell r="C109">
            <v>234999</v>
          </cell>
          <cell r="D109">
            <v>57558</v>
          </cell>
          <cell r="E109">
            <v>0</v>
          </cell>
          <cell r="F109">
            <v>108451.51</v>
          </cell>
          <cell r="G109">
            <v>0</v>
          </cell>
          <cell r="H109">
            <v>325354.52999999997</v>
          </cell>
          <cell r="I109">
            <v>0</v>
          </cell>
          <cell r="J109">
            <v>0</v>
          </cell>
          <cell r="K109">
            <v>0</v>
          </cell>
          <cell r="L109">
            <v>0</v>
          </cell>
          <cell r="M109">
            <v>0</v>
          </cell>
          <cell r="N109">
            <v>216903.02</v>
          </cell>
          <cell r="O109">
            <v>867612.08</v>
          </cell>
          <cell r="P109">
            <v>0</v>
          </cell>
          <cell r="Q109">
            <v>108451.51</v>
          </cell>
          <cell r="R109">
            <v>0</v>
          </cell>
          <cell r="S109">
            <v>0</v>
          </cell>
          <cell r="T109">
            <v>0</v>
          </cell>
          <cell r="U109">
            <v>0</v>
          </cell>
          <cell r="V109">
            <v>108451.51</v>
          </cell>
          <cell r="W109">
            <v>0</v>
          </cell>
          <cell r="X109">
            <v>1707486.7500000002</v>
          </cell>
          <cell r="Y109">
            <v>0</v>
          </cell>
          <cell r="Z109">
            <v>3735267.91</v>
          </cell>
          <cell r="AA109">
            <v>2027781.1600000001</v>
          </cell>
          <cell r="AB109">
            <v>1707486.7500000002</v>
          </cell>
        </row>
        <row r="110">
          <cell r="B110">
            <v>329</v>
          </cell>
          <cell r="C110">
            <v>391664</v>
          </cell>
          <cell r="D110">
            <v>0</v>
          </cell>
          <cell r="E110">
            <v>0</v>
          </cell>
          <cell r="F110">
            <v>108451.51</v>
          </cell>
          <cell r="G110">
            <v>0</v>
          </cell>
          <cell r="H110">
            <v>216903.02</v>
          </cell>
          <cell r="I110">
            <v>0</v>
          </cell>
          <cell r="J110">
            <v>216903.02</v>
          </cell>
          <cell r="K110">
            <v>0</v>
          </cell>
          <cell r="L110">
            <v>0</v>
          </cell>
          <cell r="M110">
            <v>108451.51</v>
          </cell>
          <cell r="N110">
            <v>0</v>
          </cell>
          <cell r="O110">
            <v>650709.05999999994</v>
          </cell>
          <cell r="P110">
            <v>0</v>
          </cell>
          <cell r="Q110">
            <v>0</v>
          </cell>
          <cell r="R110">
            <v>216903.02</v>
          </cell>
          <cell r="S110">
            <v>0</v>
          </cell>
          <cell r="T110">
            <v>0</v>
          </cell>
          <cell r="U110">
            <v>0</v>
          </cell>
          <cell r="V110">
            <v>0</v>
          </cell>
          <cell r="W110">
            <v>0</v>
          </cell>
          <cell r="X110">
            <v>0</v>
          </cell>
          <cell r="Y110">
            <v>9760.6358999999993</v>
          </cell>
          <cell r="Z110">
            <v>1919745.7759000002</v>
          </cell>
          <cell r="AA110">
            <v>1909985.1400000001</v>
          </cell>
          <cell r="AB110">
            <v>9760.6358999999993</v>
          </cell>
        </row>
        <row r="111">
          <cell r="B111">
            <v>330</v>
          </cell>
          <cell r="C111">
            <v>234999</v>
          </cell>
          <cell r="D111">
            <v>115116</v>
          </cell>
          <cell r="E111">
            <v>0</v>
          </cell>
          <cell r="F111">
            <v>108451.51</v>
          </cell>
          <cell r="G111">
            <v>0</v>
          </cell>
          <cell r="H111">
            <v>108451.51</v>
          </cell>
          <cell r="I111">
            <v>0</v>
          </cell>
          <cell r="J111">
            <v>216903.02</v>
          </cell>
          <cell r="K111">
            <v>0</v>
          </cell>
          <cell r="L111">
            <v>0</v>
          </cell>
          <cell r="M111">
            <v>108451.51</v>
          </cell>
          <cell r="N111">
            <v>0</v>
          </cell>
          <cell r="O111">
            <v>433806.04</v>
          </cell>
          <cell r="P111">
            <v>0</v>
          </cell>
          <cell r="Q111">
            <v>0</v>
          </cell>
          <cell r="R111">
            <v>0</v>
          </cell>
          <cell r="S111">
            <v>0</v>
          </cell>
          <cell r="T111">
            <v>0</v>
          </cell>
          <cell r="U111">
            <v>0</v>
          </cell>
          <cell r="V111">
            <v>0</v>
          </cell>
          <cell r="W111">
            <v>0</v>
          </cell>
          <cell r="X111">
            <v>113832</v>
          </cell>
          <cell r="Y111">
            <v>0</v>
          </cell>
          <cell r="Z111">
            <v>1440010.59</v>
          </cell>
          <cell r="AA111">
            <v>1326178.5900000001</v>
          </cell>
          <cell r="AB111">
            <v>113832</v>
          </cell>
        </row>
        <row r="112">
          <cell r="B112">
            <v>331</v>
          </cell>
          <cell r="C112">
            <v>0</v>
          </cell>
          <cell r="D112">
            <v>115116</v>
          </cell>
          <cell r="E112">
            <v>0</v>
          </cell>
          <cell r="F112">
            <v>108451.51</v>
          </cell>
          <cell r="G112">
            <v>0</v>
          </cell>
          <cell r="H112">
            <v>108451.51</v>
          </cell>
          <cell r="I112">
            <v>0</v>
          </cell>
          <cell r="J112">
            <v>0</v>
          </cell>
          <cell r="K112">
            <v>0</v>
          </cell>
          <cell r="L112">
            <v>0</v>
          </cell>
          <cell r="M112">
            <v>0</v>
          </cell>
          <cell r="N112">
            <v>0</v>
          </cell>
          <cell r="O112">
            <v>325354.52999999997</v>
          </cell>
          <cell r="P112">
            <v>0</v>
          </cell>
          <cell r="Q112">
            <v>0</v>
          </cell>
          <cell r="R112">
            <v>0</v>
          </cell>
          <cell r="S112">
            <v>0</v>
          </cell>
          <cell r="T112">
            <v>0</v>
          </cell>
          <cell r="U112">
            <v>0</v>
          </cell>
          <cell r="V112">
            <v>0</v>
          </cell>
          <cell r="W112">
            <v>0</v>
          </cell>
          <cell r="X112">
            <v>0</v>
          </cell>
          <cell r="Y112">
            <v>19521.271799999999</v>
          </cell>
          <cell r="Z112">
            <v>676894.82180000003</v>
          </cell>
          <cell r="AA112">
            <v>657373.55000000005</v>
          </cell>
          <cell r="AB112">
            <v>19521.271799999999</v>
          </cell>
        </row>
        <row r="113">
          <cell r="B113">
            <v>332</v>
          </cell>
          <cell r="C113">
            <v>313331</v>
          </cell>
          <cell r="D113">
            <v>0</v>
          </cell>
          <cell r="E113">
            <v>0</v>
          </cell>
          <cell r="F113">
            <v>108451.51</v>
          </cell>
          <cell r="G113">
            <v>0</v>
          </cell>
          <cell r="H113">
            <v>216903.02</v>
          </cell>
          <cell r="I113">
            <v>0</v>
          </cell>
          <cell r="J113">
            <v>325354.52999999997</v>
          </cell>
          <cell r="K113">
            <v>0</v>
          </cell>
          <cell r="L113">
            <v>0</v>
          </cell>
          <cell r="M113">
            <v>108451.51</v>
          </cell>
          <cell r="N113">
            <v>0</v>
          </cell>
          <cell r="O113">
            <v>650709.05999999994</v>
          </cell>
          <cell r="P113">
            <v>0</v>
          </cell>
          <cell r="Q113">
            <v>0</v>
          </cell>
          <cell r="R113">
            <v>0</v>
          </cell>
          <cell r="S113">
            <v>0</v>
          </cell>
          <cell r="T113">
            <v>0</v>
          </cell>
          <cell r="U113">
            <v>0</v>
          </cell>
          <cell r="V113">
            <v>0</v>
          </cell>
          <cell r="W113">
            <v>0</v>
          </cell>
          <cell r="X113">
            <v>113832</v>
          </cell>
          <cell r="Y113">
            <v>0</v>
          </cell>
          <cell r="Z113">
            <v>1837032.63</v>
          </cell>
          <cell r="AA113">
            <v>1723200.63</v>
          </cell>
          <cell r="AB113">
            <v>113832</v>
          </cell>
        </row>
        <row r="114">
          <cell r="B114">
            <v>333</v>
          </cell>
          <cell r="C114">
            <v>0</v>
          </cell>
          <cell r="D114">
            <v>33814</v>
          </cell>
          <cell r="E114">
            <v>0</v>
          </cell>
          <cell r="F114">
            <v>108451.51</v>
          </cell>
          <cell r="G114">
            <v>0</v>
          </cell>
          <cell r="H114">
            <v>216903.02</v>
          </cell>
          <cell r="I114">
            <v>0</v>
          </cell>
          <cell r="J114">
            <v>0</v>
          </cell>
          <cell r="K114">
            <v>0</v>
          </cell>
          <cell r="L114">
            <v>0</v>
          </cell>
          <cell r="M114">
            <v>0</v>
          </cell>
          <cell r="N114">
            <v>0</v>
          </cell>
          <cell r="O114">
            <v>433806.04</v>
          </cell>
          <cell r="P114">
            <v>0</v>
          </cell>
          <cell r="Q114">
            <v>0</v>
          </cell>
          <cell r="R114">
            <v>0</v>
          </cell>
          <cell r="S114">
            <v>0</v>
          </cell>
          <cell r="T114">
            <v>0</v>
          </cell>
          <cell r="U114">
            <v>0</v>
          </cell>
          <cell r="V114">
            <v>0</v>
          </cell>
          <cell r="W114">
            <v>0</v>
          </cell>
          <cell r="X114">
            <v>0</v>
          </cell>
          <cell r="Y114">
            <v>15183.2114</v>
          </cell>
          <cell r="Z114">
            <v>808157.78140000009</v>
          </cell>
          <cell r="AA114">
            <v>792974.57000000007</v>
          </cell>
          <cell r="AB114">
            <v>15183.2114</v>
          </cell>
        </row>
        <row r="115">
          <cell r="B115">
            <v>335</v>
          </cell>
          <cell r="C115">
            <v>39166</v>
          </cell>
          <cell r="D115">
            <v>0</v>
          </cell>
          <cell r="E115">
            <v>0</v>
          </cell>
          <cell r="F115">
            <v>108451.51</v>
          </cell>
          <cell r="G115">
            <v>0</v>
          </cell>
          <cell r="H115">
            <v>325354.52999999997</v>
          </cell>
          <cell r="I115">
            <v>0</v>
          </cell>
          <cell r="J115">
            <v>0</v>
          </cell>
          <cell r="K115">
            <v>0</v>
          </cell>
          <cell r="L115">
            <v>0</v>
          </cell>
          <cell r="M115">
            <v>0</v>
          </cell>
          <cell r="N115">
            <v>216903.02</v>
          </cell>
          <cell r="O115">
            <v>650709.05999999994</v>
          </cell>
          <cell r="P115">
            <v>0</v>
          </cell>
          <cell r="Q115">
            <v>0</v>
          </cell>
          <cell r="R115">
            <v>0</v>
          </cell>
          <cell r="S115">
            <v>0</v>
          </cell>
          <cell r="T115">
            <v>0</v>
          </cell>
          <cell r="U115">
            <v>0</v>
          </cell>
          <cell r="V115">
            <v>108451.51</v>
          </cell>
          <cell r="W115">
            <v>0</v>
          </cell>
          <cell r="X115">
            <v>227665</v>
          </cell>
          <cell r="Y115">
            <v>0</v>
          </cell>
          <cell r="Z115">
            <v>1676700.63</v>
          </cell>
          <cell r="AA115">
            <v>1449035.63</v>
          </cell>
          <cell r="AB115">
            <v>227665</v>
          </cell>
        </row>
        <row r="116">
          <cell r="B116">
            <v>338</v>
          </cell>
          <cell r="C116">
            <v>430831</v>
          </cell>
          <cell r="D116">
            <v>0</v>
          </cell>
          <cell r="E116">
            <v>0</v>
          </cell>
          <cell r="F116">
            <v>108451.51</v>
          </cell>
          <cell r="G116">
            <v>0</v>
          </cell>
          <cell r="H116">
            <v>108451.51</v>
          </cell>
          <cell r="I116">
            <v>0</v>
          </cell>
          <cell r="J116">
            <v>216903.02</v>
          </cell>
          <cell r="K116">
            <v>0</v>
          </cell>
          <cell r="L116">
            <v>0</v>
          </cell>
          <cell r="M116">
            <v>108451.51</v>
          </cell>
          <cell r="N116">
            <v>216903.02</v>
          </cell>
          <cell r="O116">
            <v>325354.52999999997</v>
          </cell>
          <cell r="P116">
            <v>0</v>
          </cell>
          <cell r="Q116">
            <v>108451.51</v>
          </cell>
          <cell r="R116">
            <v>0</v>
          </cell>
          <cell r="S116">
            <v>0</v>
          </cell>
          <cell r="T116">
            <v>0</v>
          </cell>
          <cell r="U116">
            <v>0</v>
          </cell>
          <cell r="V116">
            <v>0</v>
          </cell>
          <cell r="W116">
            <v>0</v>
          </cell>
          <cell r="X116">
            <v>569162</v>
          </cell>
          <cell r="Y116">
            <v>0</v>
          </cell>
          <cell r="Z116">
            <v>2192959.6100000003</v>
          </cell>
          <cell r="AA116">
            <v>1623797.61</v>
          </cell>
          <cell r="AB116">
            <v>569162</v>
          </cell>
        </row>
        <row r="117">
          <cell r="B117">
            <v>463</v>
          </cell>
          <cell r="C117">
            <v>391664</v>
          </cell>
          <cell r="D117">
            <v>0</v>
          </cell>
          <cell r="E117">
            <v>57558</v>
          </cell>
          <cell r="F117">
            <v>216903.02</v>
          </cell>
          <cell r="G117">
            <v>0</v>
          </cell>
          <cell r="H117">
            <v>650709.05999999994</v>
          </cell>
          <cell r="I117">
            <v>108451.51</v>
          </cell>
          <cell r="J117">
            <v>216903.02</v>
          </cell>
          <cell r="K117">
            <v>108451.51</v>
          </cell>
          <cell r="L117">
            <v>108451.51</v>
          </cell>
          <cell r="M117">
            <v>0</v>
          </cell>
          <cell r="N117">
            <v>0</v>
          </cell>
          <cell r="O117">
            <v>1952127.18</v>
          </cell>
          <cell r="P117">
            <v>0</v>
          </cell>
          <cell r="Q117">
            <v>108451.51</v>
          </cell>
          <cell r="R117">
            <v>0</v>
          </cell>
          <cell r="S117">
            <v>0</v>
          </cell>
          <cell r="T117">
            <v>0</v>
          </cell>
          <cell r="U117">
            <v>0</v>
          </cell>
          <cell r="V117">
            <v>108451.51</v>
          </cell>
          <cell r="W117">
            <v>0</v>
          </cell>
          <cell r="X117">
            <v>910660</v>
          </cell>
          <cell r="Y117">
            <v>0</v>
          </cell>
          <cell r="Z117">
            <v>4938781.83</v>
          </cell>
          <cell r="AA117">
            <v>4028121.8299999996</v>
          </cell>
          <cell r="AB117">
            <v>910660</v>
          </cell>
        </row>
        <row r="118">
          <cell r="B118">
            <v>464</v>
          </cell>
          <cell r="C118">
            <v>430831</v>
          </cell>
          <cell r="D118">
            <v>57558</v>
          </cell>
          <cell r="E118">
            <v>115116</v>
          </cell>
          <cell r="F118">
            <v>216903.02</v>
          </cell>
          <cell r="G118">
            <v>0</v>
          </cell>
          <cell r="H118">
            <v>433806.04</v>
          </cell>
          <cell r="I118">
            <v>216903.02</v>
          </cell>
          <cell r="J118">
            <v>216903.02</v>
          </cell>
          <cell r="K118">
            <v>0</v>
          </cell>
          <cell r="L118">
            <v>0</v>
          </cell>
          <cell r="M118">
            <v>0</v>
          </cell>
          <cell r="N118">
            <v>0</v>
          </cell>
          <cell r="O118">
            <v>650709.05999999994</v>
          </cell>
          <cell r="P118">
            <v>0</v>
          </cell>
          <cell r="Q118">
            <v>325354.52999999997</v>
          </cell>
          <cell r="R118">
            <v>0</v>
          </cell>
          <cell r="S118">
            <v>0</v>
          </cell>
          <cell r="T118">
            <v>0</v>
          </cell>
          <cell r="U118">
            <v>0</v>
          </cell>
          <cell r="V118">
            <v>216903.02</v>
          </cell>
          <cell r="W118">
            <v>0</v>
          </cell>
          <cell r="X118">
            <v>113832</v>
          </cell>
          <cell r="Y118">
            <v>0</v>
          </cell>
          <cell r="Z118">
            <v>2994818.71</v>
          </cell>
          <cell r="AA118">
            <v>2880986.71</v>
          </cell>
          <cell r="AB118">
            <v>113832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hrs 22-23 CSM"/>
      <sheetName val="SimP-Tchr23"/>
      <sheetName val="FY23 tchr CSM"/>
      <sheetName val="SimP-Tchr22"/>
      <sheetName val="FY22 tchr CSM"/>
      <sheetName val="Enroll 22-23"/>
      <sheetName val="FY23 enroll"/>
      <sheetName val="FY22 enroll"/>
      <sheetName val=" FY21 pred'd tchr"/>
      <sheetName val="FY21 enroll"/>
      <sheetName val="FY21 allo'd tchrs"/>
    </sheetNames>
    <sheetDataSet>
      <sheetData sheetId="0"/>
      <sheetData sheetId="1"/>
      <sheetData sheetId="2">
        <row r="2">
          <cell r="C2">
            <v>2</v>
          </cell>
          <cell r="D2">
            <v>2</v>
          </cell>
          <cell r="E2">
            <v>1</v>
          </cell>
          <cell r="F2">
            <v>1</v>
          </cell>
          <cell r="G2">
            <v>2</v>
          </cell>
          <cell r="H2">
            <v>1</v>
          </cell>
          <cell r="I2">
            <v>2</v>
          </cell>
          <cell r="J2">
            <v>1</v>
          </cell>
          <cell r="K2">
            <v>0</v>
          </cell>
          <cell r="L2">
            <v>0</v>
          </cell>
          <cell r="M2">
            <v>0</v>
          </cell>
        </row>
        <row r="3">
          <cell r="C3">
            <v>2</v>
          </cell>
          <cell r="D3">
            <v>3</v>
          </cell>
          <cell r="E3">
            <v>3</v>
          </cell>
          <cell r="F3">
            <v>2</v>
          </cell>
          <cell r="G3">
            <v>2</v>
          </cell>
          <cell r="H3">
            <v>2</v>
          </cell>
          <cell r="I3">
            <v>2</v>
          </cell>
          <cell r="J3">
            <v>2</v>
          </cell>
          <cell r="K3">
            <v>0</v>
          </cell>
          <cell r="L3">
            <v>0</v>
          </cell>
          <cell r="M3">
            <v>0</v>
          </cell>
        </row>
        <row r="4">
          <cell r="C4">
            <v>0</v>
          </cell>
          <cell r="D4">
            <v>0</v>
          </cell>
          <cell r="E4">
            <v>0</v>
          </cell>
          <cell r="F4">
            <v>0</v>
          </cell>
          <cell r="G4">
            <v>0</v>
          </cell>
          <cell r="H4">
            <v>0</v>
          </cell>
          <cell r="I4">
            <v>0</v>
          </cell>
          <cell r="J4">
            <v>0</v>
          </cell>
          <cell r="K4">
            <v>0</v>
          </cell>
          <cell r="L4">
            <v>0</v>
          </cell>
          <cell r="M4">
            <v>0</v>
          </cell>
          <cell r="N4">
            <v>22</v>
          </cell>
        </row>
        <row r="5">
          <cell r="C5">
            <v>0</v>
          </cell>
          <cell r="D5">
            <v>0</v>
          </cell>
          <cell r="E5">
            <v>0</v>
          </cell>
          <cell r="F5">
            <v>0</v>
          </cell>
          <cell r="G5">
            <v>0</v>
          </cell>
          <cell r="H5">
            <v>0</v>
          </cell>
          <cell r="I5">
            <v>0</v>
          </cell>
          <cell r="J5">
            <v>0</v>
          </cell>
          <cell r="K5">
            <v>0</v>
          </cell>
          <cell r="L5">
            <v>0</v>
          </cell>
          <cell r="M5">
            <v>0</v>
          </cell>
          <cell r="N5">
            <v>38</v>
          </cell>
        </row>
        <row r="6">
          <cell r="C6">
            <v>0</v>
          </cell>
          <cell r="D6">
            <v>0</v>
          </cell>
          <cell r="E6">
            <v>0</v>
          </cell>
          <cell r="F6">
            <v>0</v>
          </cell>
          <cell r="G6">
            <v>0</v>
          </cell>
          <cell r="H6">
            <v>0</v>
          </cell>
          <cell r="I6">
            <v>0</v>
          </cell>
          <cell r="J6">
            <v>0</v>
          </cell>
          <cell r="K6">
            <v>0</v>
          </cell>
          <cell r="L6">
            <v>0</v>
          </cell>
          <cell r="M6">
            <v>0</v>
          </cell>
        </row>
        <row r="7">
          <cell r="C7">
            <v>3</v>
          </cell>
          <cell r="D7">
            <v>3</v>
          </cell>
          <cell r="E7">
            <v>5</v>
          </cell>
          <cell r="F7">
            <v>4</v>
          </cell>
          <cell r="G7">
            <v>5</v>
          </cell>
          <cell r="H7">
            <v>4</v>
          </cell>
          <cell r="I7">
            <v>4</v>
          </cell>
          <cell r="J7">
            <v>4</v>
          </cell>
          <cell r="K7">
            <v>0</v>
          </cell>
          <cell r="L7">
            <v>0</v>
          </cell>
          <cell r="M7">
            <v>0</v>
          </cell>
        </row>
        <row r="8">
          <cell r="C8">
            <v>0</v>
          </cell>
          <cell r="D8">
            <v>0</v>
          </cell>
          <cell r="E8">
            <v>0</v>
          </cell>
          <cell r="F8">
            <v>0</v>
          </cell>
          <cell r="G8">
            <v>0</v>
          </cell>
          <cell r="H8">
            <v>0</v>
          </cell>
          <cell r="I8">
            <v>0</v>
          </cell>
          <cell r="J8">
            <v>0</v>
          </cell>
          <cell r="K8">
            <v>0</v>
          </cell>
          <cell r="L8">
            <v>0</v>
          </cell>
          <cell r="M8">
            <v>0</v>
          </cell>
          <cell r="N8">
            <v>28</v>
          </cell>
        </row>
        <row r="9">
          <cell r="C9">
            <v>4</v>
          </cell>
          <cell r="D9">
            <v>4</v>
          </cell>
          <cell r="E9">
            <v>4</v>
          </cell>
          <cell r="F9">
            <v>3</v>
          </cell>
          <cell r="G9">
            <v>3</v>
          </cell>
          <cell r="H9">
            <v>3</v>
          </cell>
          <cell r="I9">
            <v>4</v>
          </cell>
          <cell r="J9">
            <v>3</v>
          </cell>
          <cell r="K9">
            <v>0</v>
          </cell>
          <cell r="L9">
            <v>0</v>
          </cell>
          <cell r="M9">
            <v>0</v>
          </cell>
        </row>
        <row r="10">
          <cell r="C10">
            <v>2</v>
          </cell>
          <cell r="D10">
            <v>3</v>
          </cell>
          <cell r="E10">
            <v>3</v>
          </cell>
          <cell r="F10">
            <v>2</v>
          </cell>
          <cell r="G10">
            <v>2</v>
          </cell>
          <cell r="H10">
            <v>2</v>
          </cell>
          <cell r="I10">
            <v>2</v>
          </cell>
          <cell r="J10">
            <v>2</v>
          </cell>
          <cell r="K10">
            <v>0</v>
          </cell>
          <cell r="L10">
            <v>0</v>
          </cell>
          <cell r="M10">
            <v>0</v>
          </cell>
        </row>
        <row r="11">
          <cell r="C11">
            <v>0</v>
          </cell>
          <cell r="D11">
            <v>0</v>
          </cell>
          <cell r="E11">
            <v>0</v>
          </cell>
          <cell r="F11">
            <v>0</v>
          </cell>
          <cell r="G11">
            <v>0</v>
          </cell>
          <cell r="H11">
            <v>0</v>
          </cell>
          <cell r="I11">
            <v>0</v>
          </cell>
          <cell r="J11">
            <v>0</v>
          </cell>
          <cell r="K11">
            <v>0</v>
          </cell>
          <cell r="L11">
            <v>0</v>
          </cell>
          <cell r="M11">
            <v>0</v>
          </cell>
          <cell r="N11">
            <v>32</v>
          </cell>
        </row>
        <row r="12">
          <cell r="C12">
            <v>3</v>
          </cell>
          <cell r="D12">
            <v>3</v>
          </cell>
          <cell r="E12">
            <v>3</v>
          </cell>
          <cell r="F12">
            <v>3</v>
          </cell>
          <cell r="G12">
            <v>2</v>
          </cell>
          <cell r="H12">
            <v>2</v>
          </cell>
          <cell r="I12">
            <v>3</v>
          </cell>
          <cell r="J12">
            <v>2</v>
          </cell>
          <cell r="K12">
            <v>0</v>
          </cell>
          <cell r="L12">
            <v>0</v>
          </cell>
          <cell r="M12">
            <v>0</v>
          </cell>
        </row>
        <row r="13">
          <cell r="C13">
            <v>0</v>
          </cell>
          <cell r="D13">
            <v>4</v>
          </cell>
          <cell r="E13">
            <v>3</v>
          </cell>
          <cell r="F13">
            <v>3</v>
          </cell>
          <cell r="G13">
            <v>3</v>
          </cell>
          <cell r="H13">
            <v>3</v>
          </cell>
          <cell r="I13">
            <v>3</v>
          </cell>
          <cell r="J13">
            <v>2</v>
          </cell>
          <cell r="K13">
            <v>0</v>
          </cell>
          <cell r="L13">
            <v>0</v>
          </cell>
          <cell r="M13">
            <v>0</v>
          </cell>
        </row>
        <row r="14">
          <cell r="C14">
            <v>3</v>
          </cell>
          <cell r="D14">
            <v>3</v>
          </cell>
          <cell r="E14">
            <v>4</v>
          </cell>
          <cell r="F14">
            <v>4</v>
          </cell>
          <cell r="G14">
            <v>4</v>
          </cell>
          <cell r="H14">
            <v>3</v>
          </cell>
          <cell r="I14">
            <v>3</v>
          </cell>
          <cell r="J14">
            <v>3</v>
          </cell>
          <cell r="K14">
            <v>0</v>
          </cell>
          <cell r="L14">
            <v>0</v>
          </cell>
          <cell r="M14">
            <v>0</v>
          </cell>
        </row>
        <row r="15">
          <cell r="C15">
            <v>0</v>
          </cell>
          <cell r="D15">
            <v>0</v>
          </cell>
          <cell r="E15">
            <v>0</v>
          </cell>
          <cell r="F15">
            <v>0</v>
          </cell>
          <cell r="G15">
            <v>0</v>
          </cell>
          <cell r="H15">
            <v>0</v>
          </cell>
          <cell r="I15">
            <v>0</v>
          </cell>
          <cell r="J15">
            <v>0</v>
          </cell>
          <cell r="K15">
            <v>4.6363636363636367</v>
          </cell>
          <cell r="L15">
            <v>4.9545454545454541</v>
          </cell>
          <cell r="M15">
            <v>5.3636363636363633</v>
          </cell>
        </row>
        <row r="16">
          <cell r="C16">
            <v>0</v>
          </cell>
          <cell r="D16">
            <v>4</v>
          </cell>
          <cell r="E16">
            <v>2</v>
          </cell>
          <cell r="F16">
            <v>2</v>
          </cell>
          <cell r="G16">
            <v>2</v>
          </cell>
          <cell r="H16">
            <v>2</v>
          </cell>
          <cell r="I16">
            <v>2</v>
          </cell>
          <cell r="J16">
            <v>2</v>
          </cell>
          <cell r="K16">
            <v>1.8636363636363635</v>
          </cell>
          <cell r="L16">
            <v>1.7727272727272727</v>
          </cell>
          <cell r="M16">
            <v>1.6818181818181819</v>
          </cell>
        </row>
        <row r="17">
          <cell r="C17">
            <v>0</v>
          </cell>
          <cell r="D17">
            <v>6</v>
          </cell>
          <cell r="E17">
            <v>3</v>
          </cell>
          <cell r="F17">
            <v>2</v>
          </cell>
          <cell r="G17">
            <v>3</v>
          </cell>
          <cell r="H17">
            <v>3</v>
          </cell>
          <cell r="I17">
            <v>2</v>
          </cell>
          <cell r="J17">
            <v>2</v>
          </cell>
          <cell r="K17">
            <v>0</v>
          </cell>
          <cell r="L17">
            <v>0</v>
          </cell>
          <cell r="M17">
            <v>0</v>
          </cell>
        </row>
        <row r="18">
          <cell r="C18">
            <v>2</v>
          </cell>
          <cell r="D18">
            <v>3</v>
          </cell>
          <cell r="E18">
            <v>2</v>
          </cell>
          <cell r="F18">
            <v>2</v>
          </cell>
          <cell r="G18">
            <v>1</v>
          </cell>
          <cell r="H18">
            <v>1</v>
          </cell>
          <cell r="I18">
            <v>1</v>
          </cell>
          <cell r="J18">
            <v>1</v>
          </cell>
          <cell r="K18">
            <v>0</v>
          </cell>
          <cell r="L18">
            <v>0</v>
          </cell>
          <cell r="M18">
            <v>0</v>
          </cell>
        </row>
        <row r="19">
          <cell r="C19">
            <v>2</v>
          </cell>
          <cell r="D19">
            <v>3</v>
          </cell>
          <cell r="E19">
            <v>2</v>
          </cell>
          <cell r="F19">
            <v>2</v>
          </cell>
          <cell r="G19">
            <v>2</v>
          </cell>
          <cell r="H19">
            <v>1</v>
          </cell>
          <cell r="I19">
            <v>2</v>
          </cell>
          <cell r="J19">
            <v>1</v>
          </cell>
          <cell r="K19">
            <v>0</v>
          </cell>
          <cell r="L19">
            <v>0</v>
          </cell>
          <cell r="M19">
            <v>0</v>
          </cell>
        </row>
        <row r="20">
          <cell r="C20">
            <v>2</v>
          </cell>
          <cell r="D20">
            <v>4</v>
          </cell>
          <cell r="E20">
            <v>2</v>
          </cell>
          <cell r="F20">
            <v>2</v>
          </cell>
          <cell r="G20">
            <v>2</v>
          </cell>
          <cell r="H20">
            <v>1</v>
          </cell>
          <cell r="I20">
            <v>1</v>
          </cell>
          <cell r="J20">
            <v>2</v>
          </cell>
          <cell r="K20">
            <v>0</v>
          </cell>
          <cell r="L20">
            <v>0</v>
          </cell>
          <cell r="M20">
            <v>0</v>
          </cell>
        </row>
        <row r="21">
          <cell r="C21">
            <v>0</v>
          </cell>
          <cell r="D21">
            <v>3</v>
          </cell>
          <cell r="E21">
            <v>2</v>
          </cell>
          <cell r="F21">
            <v>2</v>
          </cell>
          <cell r="G21">
            <v>1</v>
          </cell>
          <cell r="H21">
            <v>2</v>
          </cell>
          <cell r="I21">
            <v>2</v>
          </cell>
          <cell r="J21">
            <v>2</v>
          </cell>
          <cell r="K21">
            <v>0</v>
          </cell>
          <cell r="L21">
            <v>0</v>
          </cell>
          <cell r="M21">
            <v>0</v>
          </cell>
        </row>
        <row r="22">
          <cell r="C22">
            <v>0</v>
          </cell>
          <cell r="D22">
            <v>8</v>
          </cell>
          <cell r="E22">
            <v>2</v>
          </cell>
          <cell r="F22">
            <v>2</v>
          </cell>
          <cell r="G22">
            <v>2</v>
          </cell>
          <cell r="H22">
            <v>2</v>
          </cell>
          <cell r="I22">
            <v>2</v>
          </cell>
          <cell r="J22">
            <v>1</v>
          </cell>
          <cell r="K22">
            <v>1.2272727272727273</v>
          </cell>
          <cell r="L22">
            <v>1.2272727272727273</v>
          </cell>
          <cell r="M22">
            <v>0.90909090909090906</v>
          </cell>
        </row>
        <row r="23">
          <cell r="C23">
            <v>0</v>
          </cell>
          <cell r="D23">
            <v>0</v>
          </cell>
          <cell r="E23">
            <v>0</v>
          </cell>
          <cell r="F23">
            <v>0</v>
          </cell>
          <cell r="G23">
            <v>0</v>
          </cell>
          <cell r="H23">
            <v>0</v>
          </cell>
          <cell r="I23">
            <v>0</v>
          </cell>
          <cell r="J23">
            <v>0</v>
          </cell>
          <cell r="K23">
            <v>2.5</v>
          </cell>
          <cell r="L23">
            <v>2.1363636363636362</v>
          </cell>
          <cell r="M23">
            <v>2.6818181818181817</v>
          </cell>
          <cell r="N23">
            <v>27</v>
          </cell>
        </row>
        <row r="24">
          <cell r="C24">
            <v>2</v>
          </cell>
          <cell r="D24">
            <v>3</v>
          </cell>
          <cell r="E24">
            <v>2</v>
          </cell>
          <cell r="F24">
            <v>2</v>
          </cell>
          <cell r="G24">
            <v>2</v>
          </cell>
          <cell r="H24">
            <v>2</v>
          </cell>
          <cell r="I24">
            <v>2</v>
          </cell>
          <cell r="J24">
            <v>2</v>
          </cell>
          <cell r="K24">
            <v>0</v>
          </cell>
          <cell r="L24">
            <v>0</v>
          </cell>
          <cell r="M24">
            <v>0</v>
          </cell>
        </row>
        <row r="25">
          <cell r="E25">
            <v>0</v>
          </cell>
          <cell r="F25">
            <v>0</v>
          </cell>
          <cell r="G25">
            <v>0</v>
          </cell>
          <cell r="H25">
            <v>0</v>
          </cell>
          <cell r="I25">
            <v>0</v>
          </cell>
          <cell r="J25">
            <v>0</v>
          </cell>
          <cell r="K25">
            <v>7.6363636363636367</v>
          </cell>
          <cell r="L25">
            <v>7.3636363636363633</v>
          </cell>
          <cell r="M25">
            <v>6.8181818181818183</v>
          </cell>
          <cell r="N25">
            <v>55</v>
          </cell>
        </row>
        <row r="26">
          <cell r="C26">
            <v>0</v>
          </cell>
          <cell r="D26">
            <v>0</v>
          </cell>
          <cell r="E26">
            <v>0</v>
          </cell>
          <cell r="F26">
            <v>0</v>
          </cell>
          <cell r="G26">
            <v>0</v>
          </cell>
          <cell r="H26">
            <v>0</v>
          </cell>
          <cell r="I26">
            <v>0</v>
          </cell>
          <cell r="J26">
            <v>0</v>
          </cell>
          <cell r="K26">
            <v>0</v>
          </cell>
          <cell r="L26">
            <v>0</v>
          </cell>
          <cell r="M26">
            <v>0</v>
          </cell>
          <cell r="N26">
            <v>44</v>
          </cell>
        </row>
        <row r="27">
          <cell r="C27">
            <v>0</v>
          </cell>
          <cell r="D27">
            <v>0</v>
          </cell>
          <cell r="E27">
            <v>0</v>
          </cell>
          <cell r="F27">
            <v>0</v>
          </cell>
          <cell r="G27">
            <v>0</v>
          </cell>
          <cell r="H27">
            <v>0</v>
          </cell>
          <cell r="I27">
            <v>0</v>
          </cell>
          <cell r="J27">
            <v>0</v>
          </cell>
          <cell r="K27">
            <v>22.136363636363637</v>
          </cell>
          <cell r="L27">
            <v>19.818181818181817</v>
          </cell>
          <cell r="M27">
            <v>21.90909090909091</v>
          </cell>
        </row>
        <row r="28">
          <cell r="C28">
            <v>5</v>
          </cell>
          <cell r="D28">
            <v>4</v>
          </cell>
          <cell r="E28">
            <v>2</v>
          </cell>
          <cell r="F28">
            <v>2</v>
          </cell>
          <cell r="G28">
            <v>3</v>
          </cell>
          <cell r="H28">
            <v>2</v>
          </cell>
          <cell r="I28">
            <v>2</v>
          </cell>
          <cell r="J28">
            <v>2</v>
          </cell>
          <cell r="K28">
            <v>0</v>
          </cell>
          <cell r="L28">
            <v>0</v>
          </cell>
          <cell r="M28">
            <v>0</v>
          </cell>
        </row>
        <row r="29">
          <cell r="C29">
            <v>1</v>
          </cell>
          <cell r="D29">
            <v>2</v>
          </cell>
          <cell r="E29">
            <v>2</v>
          </cell>
          <cell r="F29">
            <v>1</v>
          </cell>
          <cell r="G29">
            <v>1</v>
          </cell>
          <cell r="H29">
            <v>1</v>
          </cell>
          <cell r="I29">
            <v>1</v>
          </cell>
          <cell r="J29">
            <v>1</v>
          </cell>
          <cell r="K29">
            <v>0</v>
          </cell>
          <cell r="L29">
            <v>0</v>
          </cell>
          <cell r="M29">
            <v>0</v>
          </cell>
        </row>
        <row r="30">
          <cell r="C30">
            <v>0</v>
          </cell>
          <cell r="D30">
            <v>0</v>
          </cell>
          <cell r="E30">
            <v>0</v>
          </cell>
          <cell r="F30">
            <v>0</v>
          </cell>
          <cell r="G30">
            <v>0</v>
          </cell>
          <cell r="H30">
            <v>0</v>
          </cell>
          <cell r="I30">
            <v>0</v>
          </cell>
          <cell r="J30">
            <v>0</v>
          </cell>
          <cell r="K30">
            <v>0</v>
          </cell>
          <cell r="L30">
            <v>0</v>
          </cell>
          <cell r="M30">
            <v>0</v>
          </cell>
          <cell r="N30">
            <v>44</v>
          </cell>
        </row>
        <row r="31">
          <cell r="C31">
            <v>0</v>
          </cell>
          <cell r="D31">
            <v>0</v>
          </cell>
          <cell r="E31">
            <v>0</v>
          </cell>
          <cell r="F31">
            <v>0</v>
          </cell>
          <cell r="G31">
            <v>0</v>
          </cell>
          <cell r="H31">
            <v>0</v>
          </cell>
          <cell r="I31">
            <v>0</v>
          </cell>
          <cell r="J31">
            <v>0</v>
          </cell>
          <cell r="K31">
            <v>0</v>
          </cell>
          <cell r="L31">
            <v>0</v>
          </cell>
          <cell r="M31">
            <v>0</v>
          </cell>
          <cell r="N31">
            <v>39</v>
          </cell>
        </row>
        <row r="32">
          <cell r="C32">
            <v>0</v>
          </cell>
          <cell r="D32">
            <v>2</v>
          </cell>
          <cell r="E32">
            <v>3</v>
          </cell>
          <cell r="F32">
            <v>3</v>
          </cell>
          <cell r="G32">
            <v>3</v>
          </cell>
          <cell r="H32">
            <v>3</v>
          </cell>
          <cell r="I32">
            <v>3</v>
          </cell>
          <cell r="J32">
            <v>3</v>
          </cell>
          <cell r="K32">
            <v>0</v>
          </cell>
          <cell r="L32">
            <v>0</v>
          </cell>
          <cell r="M32">
            <v>0</v>
          </cell>
        </row>
        <row r="33">
          <cell r="C33">
            <v>0</v>
          </cell>
          <cell r="D33">
            <v>0</v>
          </cell>
          <cell r="E33">
            <v>0</v>
          </cell>
          <cell r="F33">
            <v>0</v>
          </cell>
          <cell r="G33">
            <v>0</v>
          </cell>
          <cell r="H33">
            <v>0</v>
          </cell>
          <cell r="I33">
            <v>0</v>
          </cell>
          <cell r="J33">
            <v>0</v>
          </cell>
          <cell r="K33">
            <v>5.0909090909090908</v>
          </cell>
          <cell r="L33">
            <v>5.8636363636363633</v>
          </cell>
          <cell r="M33">
            <v>3.6363636363636362</v>
          </cell>
        </row>
        <row r="34">
          <cell r="C34">
            <v>0</v>
          </cell>
          <cell r="D34">
            <v>0</v>
          </cell>
          <cell r="E34">
            <v>0</v>
          </cell>
          <cell r="F34">
            <v>0</v>
          </cell>
          <cell r="G34">
            <v>0</v>
          </cell>
          <cell r="H34">
            <v>0</v>
          </cell>
          <cell r="I34">
            <v>0</v>
          </cell>
          <cell r="J34">
            <v>0</v>
          </cell>
          <cell r="K34">
            <v>0</v>
          </cell>
          <cell r="L34">
            <v>0</v>
          </cell>
          <cell r="M34">
            <v>0</v>
          </cell>
        </row>
        <row r="35">
          <cell r="C35">
            <v>3</v>
          </cell>
          <cell r="D35">
            <v>3</v>
          </cell>
          <cell r="E35">
            <v>2</v>
          </cell>
          <cell r="F35">
            <v>2</v>
          </cell>
          <cell r="G35">
            <v>2</v>
          </cell>
          <cell r="H35">
            <v>2</v>
          </cell>
          <cell r="I35">
            <v>2</v>
          </cell>
          <cell r="J35">
            <v>2</v>
          </cell>
          <cell r="K35">
            <v>2.4545454545454546</v>
          </cell>
          <cell r="L35">
            <v>2.5909090909090908</v>
          </cell>
          <cell r="M35">
            <v>2.0454545454545454</v>
          </cell>
        </row>
        <row r="36">
          <cell r="C36">
            <v>1</v>
          </cell>
          <cell r="D36">
            <v>2</v>
          </cell>
          <cell r="E36">
            <v>2</v>
          </cell>
          <cell r="F36">
            <v>2</v>
          </cell>
          <cell r="G36">
            <v>2</v>
          </cell>
          <cell r="H36">
            <v>2</v>
          </cell>
          <cell r="I36">
            <v>2</v>
          </cell>
          <cell r="J36">
            <v>2</v>
          </cell>
          <cell r="K36">
            <v>0</v>
          </cell>
          <cell r="L36">
            <v>0</v>
          </cell>
          <cell r="M36">
            <v>0</v>
          </cell>
        </row>
        <row r="37">
          <cell r="C37">
            <v>2</v>
          </cell>
          <cell r="D37">
            <v>3</v>
          </cell>
          <cell r="E37">
            <v>3</v>
          </cell>
          <cell r="F37">
            <v>2</v>
          </cell>
          <cell r="G37">
            <v>2</v>
          </cell>
          <cell r="H37">
            <v>2</v>
          </cell>
          <cell r="I37">
            <v>2</v>
          </cell>
          <cell r="J37">
            <v>2</v>
          </cell>
          <cell r="K37">
            <v>0</v>
          </cell>
          <cell r="L37">
            <v>0</v>
          </cell>
          <cell r="M37">
            <v>0</v>
          </cell>
        </row>
        <row r="38">
          <cell r="C38">
            <v>2</v>
          </cell>
          <cell r="D38">
            <v>3</v>
          </cell>
          <cell r="E38">
            <v>3</v>
          </cell>
          <cell r="F38">
            <v>2</v>
          </cell>
          <cell r="G38">
            <v>2</v>
          </cell>
          <cell r="H38">
            <v>2</v>
          </cell>
          <cell r="I38">
            <v>2</v>
          </cell>
          <cell r="J38">
            <v>2</v>
          </cell>
          <cell r="K38">
            <v>0</v>
          </cell>
          <cell r="L38">
            <v>0</v>
          </cell>
          <cell r="M38">
            <v>0</v>
          </cell>
        </row>
        <row r="39">
          <cell r="C39">
            <v>0</v>
          </cell>
          <cell r="D39">
            <v>0</v>
          </cell>
          <cell r="E39">
            <v>0</v>
          </cell>
          <cell r="F39">
            <v>0</v>
          </cell>
          <cell r="G39">
            <v>0</v>
          </cell>
          <cell r="H39">
            <v>0</v>
          </cell>
          <cell r="I39">
            <v>0</v>
          </cell>
          <cell r="J39">
            <v>0</v>
          </cell>
          <cell r="K39">
            <v>8.3181818181818183</v>
          </cell>
          <cell r="L39">
            <v>8.3636363636363633</v>
          </cell>
          <cell r="M39">
            <v>8.5909090909090917</v>
          </cell>
        </row>
        <row r="40">
          <cell r="C40">
            <v>0</v>
          </cell>
          <cell r="D40">
            <v>0</v>
          </cell>
          <cell r="E40">
            <v>0</v>
          </cell>
          <cell r="F40">
            <v>0</v>
          </cell>
          <cell r="G40">
            <v>0</v>
          </cell>
          <cell r="H40">
            <v>0</v>
          </cell>
          <cell r="I40">
            <v>0</v>
          </cell>
          <cell r="J40">
            <v>0</v>
          </cell>
          <cell r="K40">
            <v>6.5</v>
          </cell>
          <cell r="L40">
            <v>5.8636363636363633</v>
          </cell>
          <cell r="M40">
            <v>7.2272727272727275</v>
          </cell>
        </row>
        <row r="41">
          <cell r="C41">
            <v>0</v>
          </cell>
          <cell r="D41">
            <v>2</v>
          </cell>
          <cell r="E41">
            <v>3</v>
          </cell>
          <cell r="F41">
            <v>2</v>
          </cell>
          <cell r="G41">
            <v>3</v>
          </cell>
          <cell r="H41">
            <v>2</v>
          </cell>
          <cell r="I41">
            <v>2</v>
          </cell>
          <cell r="J41">
            <v>2</v>
          </cell>
          <cell r="K41">
            <v>0</v>
          </cell>
          <cell r="L41">
            <v>0</v>
          </cell>
          <cell r="M41">
            <v>0</v>
          </cell>
        </row>
        <row r="42">
          <cell r="C42">
            <v>2</v>
          </cell>
          <cell r="D42">
            <v>2</v>
          </cell>
          <cell r="E42">
            <v>2</v>
          </cell>
          <cell r="F42">
            <v>2</v>
          </cell>
          <cell r="G42">
            <v>2</v>
          </cell>
          <cell r="H42">
            <v>2</v>
          </cell>
          <cell r="I42">
            <v>2</v>
          </cell>
          <cell r="J42">
            <v>2</v>
          </cell>
          <cell r="K42">
            <v>0</v>
          </cell>
          <cell r="L42">
            <v>0</v>
          </cell>
          <cell r="M42">
            <v>0</v>
          </cell>
        </row>
        <row r="43">
          <cell r="C43">
            <v>2</v>
          </cell>
          <cell r="D43">
            <v>1</v>
          </cell>
          <cell r="E43">
            <v>2</v>
          </cell>
          <cell r="F43">
            <v>2</v>
          </cell>
          <cell r="G43">
            <v>2</v>
          </cell>
          <cell r="H43">
            <v>1</v>
          </cell>
          <cell r="I43">
            <v>1</v>
          </cell>
          <cell r="J43">
            <v>2</v>
          </cell>
          <cell r="K43">
            <v>0</v>
          </cell>
          <cell r="L43">
            <v>0</v>
          </cell>
          <cell r="M43">
            <v>0</v>
          </cell>
        </row>
        <row r="44">
          <cell r="C44">
            <v>0</v>
          </cell>
          <cell r="D44">
            <v>2</v>
          </cell>
          <cell r="E44">
            <v>3</v>
          </cell>
          <cell r="F44">
            <v>2</v>
          </cell>
          <cell r="G44">
            <v>2</v>
          </cell>
          <cell r="H44">
            <v>3</v>
          </cell>
          <cell r="I44">
            <v>3</v>
          </cell>
          <cell r="J44">
            <v>2</v>
          </cell>
          <cell r="K44">
            <v>0</v>
          </cell>
          <cell r="L44">
            <v>0</v>
          </cell>
          <cell r="M44">
            <v>0</v>
          </cell>
        </row>
        <row r="45">
          <cell r="C45">
            <v>0</v>
          </cell>
          <cell r="D45">
            <v>0</v>
          </cell>
          <cell r="E45">
            <v>0</v>
          </cell>
          <cell r="F45">
            <v>0</v>
          </cell>
          <cell r="G45">
            <v>0</v>
          </cell>
          <cell r="H45">
            <v>0</v>
          </cell>
          <cell r="I45">
            <v>0</v>
          </cell>
          <cell r="J45">
            <v>0</v>
          </cell>
          <cell r="K45">
            <v>8.8181818181818183</v>
          </cell>
          <cell r="L45">
            <v>8</v>
          </cell>
          <cell r="M45">
            <v>8.1818181818181817</v>
          </cell>
        </row>
        <row r="46">
          <cell r="C46">
            <v>3</v>
          </cell>
          <cell r="D46">
            <v>4</v>
          </cell>
          <cell r="E46">
            <v>3</v>
          </cell>
          <cell r="F46">
            <v>2</v>
          </cell>
          <cell r="G46">
            <v>2</v>
          </cell>
          <cell r="H46">
            <v>2</v>
          </cell>
          <cell r="I46">
            <v>2</v>
          </cell>
          <cell r="J46">
            <v>2</v>
          </cell>
          <cell r="K46">
            <v>0</v>
          </cell>
          <cell r="L46">
            <v>0</v>
          </cell>
          <cell r="M46">
            <v>0</v>
          </cell>
        </row>
        <row r="47">
          <cell r="C47">
            <v>0</v>
          </cell>
          <cell r="D47">
            <v>4</v>
          </cell>
          <cell r="E47">
            <v>5</v>
          </cell>
          <cell r="F47">
            <v>4</v>
          </cell>
          <cell r="G47">
            <v>4</v>
          </cell>
          <cell r="H47">
            <v>4</v>
          </cell>
          <cell r="I47">
            <v>4</v>
          </cell>
          <cell r="J47">
            <v>4</v>
          </cell>
          <cell r="K47">
            <v>0</v>
          </cell>
          <cell r="L47">
            <v>0</v>
          </cell>
          <cell r="M47">
            <v>0</v>
          </cell>
        </row>
        <row r="48">
          <cell r="C48">
            <v>0</v>
          </cell>
          <cell r="D48">
            <v>0</v>
          </cell>
          <cell r="E48">
            <v>0</v>
          </cell>
          <cell r="F48">
            <v>0</v>
          </cell>
          <cell r="G48">
            <v>0</v>
          </cell>
          <cell r="H48">
            <v>0</v>
          </cell>
          <cell r="I48">
            <v>0</v>
          </cell>
          <cell r="J48">
            <v>0</v>
          </cell>
          <cell r="K48">
            <v>5.9545454545454541</v>
          </cell>
          <cell r="L48">
            <v>5.8636363636363633</v>
          </cell>
          <cell r="M48">
            <v>5.8636363636363633</v>
          </cell>
        </row>
        <row r="49">
          <cell r="C49">
            <v>3</v>
          </cell>
          <cell r="D49">
            <v>3</v>
          </cell>
          <cell r="E49">
            <v>3</v>
          </cell>
          <cell r="F49">
            <v>3</v>
          </cell>
          <cell r="G49">
            <v>2</v>
          </cell>
          <cell r="H49">
            <v>2</v>
          </cell>
          <cell r="I49">
            <v>2</v>
          </cell>
          <cell r="J49">
            <v>2</v>
          </cell>
          <cell r="K49">
            <v>0</v>
          </cell>
          <cell r="L49">
            <v>0</v>
          </cell>
          <cell r="M49">
            <v>0</v>
          </cell>
        </row>
        <row r="50">
          <cell r="C50">
            <v>0</v>
          </cell>
          <cell r="D50">
            <v>0</v>
          </cell>
          <cell r="E50">
            <v>0</v>
          </cell>
          <cell r="F50">
            <v>0</v>
          </cell>
          <cell r="G50">
            <v>0</v>
          </cell>
          <cell r="H50">
            <v>0</v>
          </cell>
          <cell r="I50">
            <v>0</v>
          </cell>
          <cell r="J50">
            <v>0</v>
          </cell>
          <cell r="K50">
            <v>5.2272727272727275</v>
          </cell>
          <cell r="L50">
            <v>5.0454545454545459</v>
          </cell>
          <cell r="M50">
            <v>4.8181818181818183</v>
          </cell>
        </row>
        <row r="51">
          <cell r="C51">
            <v>0</v>
          </cell>
          <cell r="D51">
            <v>0</v>
          </cell>
          <cell r="E51">
            <v>0</v>
          </cell>
          <cell r="F51">
            <v>0</v>
          </cell>
          <cell r="G51">
            <v>0</v>
          </cell>
          <cell r="H51">
            <v>0</v>
          </cell>
          <cell r="I51">
            <v>0</v>
          </cell>
          <cell r="J51">
            <v>0</v>
          </cell>
          <cell r="K51">
            <v>6.3636363636363633</v>
          </cell>
          <cell r="L51">
            <v>5.2272727272727275</v>
          </cell>
          <cell r="M51">
            <v>5.4545454545454541</v>
          </cell>
        </row>
        <row r="52">
          <cell r="C52">
            <v>2</v>
          </cell>
          <cell r="D52">
            <v>3</v>
          </cell>
          <cell r="E52">
            <v>2</v>
          </cell>
          <cell r="F52">
            <v>2</v>
          </cell>
          <cell r="G52">
            <v>2</v>
          </cell>
          <cell r="H52">
            <v>2</v>
          </cell>
          <cell r="I52">
            <v>2</v>
          </cell>
          <cell r="J52">
            <v>2</v>
          </cell>
          <cell r="K52">
            <v>0</v>
          </cell>
          <cell r="L52">
            <v>0</v>
          </cell>
          <cell r="M52">
            <v>0</v>
          </cell>
        </row>
        <row r="53">
          <cell r="C53">
            <v>0</v>
          </cell>
          <cell r="D53">
            <v>3</v>
          </cell>
          <cell r="E53">
            <v>3</v>
          </cell>
          <cell r="F53">
            <v>2</v>
          </cell>
          <cell r="G53">
            <v>2</v>
          </cell>
          <cell r="H53">
            <v>2</v>
          </cell>
          <cell r="I53">
            <v>2</v>
          </cell>
          <cell r="J53">
            <v>2</v>
          </cell>
          <cell r="K53">
            <v>0</v>
          </cell>
          <cell r="L53">
            <v>0</v>
          </cell>
          <cell r="M53">
            <v>0</v>
          </cell>
        </row>
        <row r="54">
          <cell r="C54">
            <v>2</v>
          </cell>
          <cell r="D54">
            <v>3</v>
          </cell>
          <cell r="E54">
            <v>3</v>
          </cell>
          <cell r="F54">
            <v>3</v>
          </cell>
          <cell r="G54">
            <v>2</v>
          </cell>
          <cell r="H54">
            <v>2</v>
          </cell>
          <cell r="I54">
            <v>3</v>
          </cell>
          <cell r="J54">
            <v>3</v>
          </cell>
          <cell r="K54">
            <v>0</v>
          </cell>
          <cell r="L54">
            <v>0</v>
          </cell>
          <cell r="M54">
            <v>0</v>
          </cell>
        </row>
        <row r="55">
          <cell r="C55">
            <v>2</v>
          </cell>
          <cell r="D55">
            <v>3</v>
          </cell>
          <cell r="E55">
            <v>2</v>
          </cell>
          <cell r="F55">
            <v>1</v>
          </cell>
          <cell r="G55">
            <v>1</v>
          </cell>
          <cell r="H55">
            <v>1</v>
          </cell>
          <cell r="I55">
            <v>2</v>
          </cell>
          <cell r="J55">
            <v>1</v>
          </cell>
          <cell r="K55">
            <v>0</v>
          </cell>
          <cell r="L55">
            <v>0</v>
          </cell>
          <cell r="M55">
            <v>0</v>
          </cell>
        </row>
        <row r="56">
          <cell r="C56">
            <v>0</v>
          </cell>
          <cell r="D56">
            <v>0</v>
          </cell>
          <cell r="E56">
            <v>0</v>
          </cell>
          <cell r="F56">
            <v>0</v>
          </cell>
          <cell r="G56">
            <v>0</v>
          </cell>
          <cell r="H56">
            <v>0</v>
          </cell>
          <cell r="I56">
            <v>0</v>
          </cell>
          <cell r="J56">
            <v>0</v>
          </cell>
          <cell r="K56">
            <v>4.5454545454545459</v>
          </cell>
          <cell r="L56">
            <v>4.5454545454545459</v>
          </cell>
          <cell r="M56">
            <v>4.0454545454545459</v>
          </cell>
        </row>
        <row r="57">
          <cell r="C57">
            <v>0</v>
          </cell>
          <cell r="D57">
            <v>3</v>
          </cell>
          <cell r="E57">
            <v>6</v>
          </cell>
          <cell r="F57">
            <v>6</v>
          </cell>
          <cell r="G57">
            <v>5</v>
          </cell>
          <cell r="H57">
            <v>6</v>
          </cell>
          <cell r="I57">
            <v>5</v>
          </cell>
          <cell r="J57">
            <v>5</v>
          </cell>
          <cell r="K57">
            <v>0</v>
          </cell>
          <cell r="L57">
            <v>0</v>
          </cell>
          <cell r="M57">
            <v>0</v>
          </cell>
        </row>
        <row r="58">
          <cell r="C58">
            <v>1</v>
          </cell>
          <cell r="D58">
            <v>4</v>
          </cell>
          <cell r="E58">
            <v>3</v>
          </cell>
          <cell r="F58">
            <v>2</v>
          </cell>
          <cell r="G58">
            <v>2</v>
          </cell>
          <cell r="H58">
            <v>2</v>
          </cell>
          <cell r="I58">
            <v>2</v>
          </cell>
          <cell r="J58">
            <v>2</v>
          </cell>
          <cell r="K58">
            <v>0</v>
          </cell>
          <cell r="L58">
            <v>0</v>
          </cell>
          <cell r="M58">
            <v>0</v>
          </cell>
        </row>
        <row r="59">
          <cell r="C59">
            <v>2</v>
          </cell>
          <cell r="D59">
            <v>4</v>
          </cell>
          <cell r="E59">
            <v>2</v>
          </cell>
          <cell r="F59">
            <v>2</v>
          </cell>
          <cell r="G59">
            <v>2</v>
          </cell>
          <cell r="H59">
            <v>2</v>
          </cell>
          <cell r="I59">
            <v>1</v>
          </cell>
          <cell r="J59">
            <v>2</v>
          </cell>
          <cell r="K59">
            <v>0</v>
          </cell>
          <cell r="L59">
            <v>0</v>
          </cell>
          <cell r="M59">
            <v>0</v>
          </cell>
        </row>
        <row r="60">
          <cell r="C60">
            <v>1</v>
          </cell>
          <cell r="D60">
            <v>3</v>
          </cell>
          <cell r="E60">
            <v>2</v>
          </cell>
          <cell r="F60">
            <v>2</v>
          </cell>
          <cell r="G60">
            <v>2</v>
          </cell>
          <cell r="H60">
            <v>2</v>
          </cell>
          <cell r="I60">
            <v>2</v>
          </cell>
          <cell r="J60">
            <v>2</v>
          </cell>
          <cell r="K60">
            <v>0</v>
          </cell>
          <cell r="L60">
            <v>0</v>
          </cell>
          <cell r="M60">
            <v>0</v>
          </cell>
        </row>
        <row r="61">
          <cell r="C61">
            <v>2</v>
          </cell>
          <cell r="D61">
            <v>2</v>
          </cell>
          <cell r="E61">
            <v>2</v>
          </cell>
          <cell r="F61">
            <v>2</v>
          </cell>
          <cell r="G61">
            <v>2</v>
          </cell>
          <cell r="H61">
            <v>2</v>
          </cell>
          <cell r="I61">
            <v>2</v>
          </cell>
          <cell r="J61">
            <v>2</v>
          </cell>
          <cell r="K61">
            <v>2.2727272727272729</v>
          </cell>
          <cell r="L61">
            <v>1.5</v>
          </cell>
          <cell r="M61">
            <v>1.7272727272727273</v>
          </cell>
        </row>
        <row r="62">
          <cell r="C62">
            <v>3</v>
          </cell>
          <cell r="D62">
            <v>3</v>
          </cell>
          <cell r="E62">
            <v>3</v>
          </cell>
          <cell r="F62">
            <v>3</v>
          </cell>
          <cell r="G62">
            <v>3</v>
          </cell>
          <cell r="H62">
            <v>3</v>
          </cell>
          <cell r="I62">
            <v>2</v>
          </cell>
          <cell r="J62">
            <v>2</v>
          </cell>
          <cell r="K62">
            <v>0</v>
          </cell>
          <cell r="L62">
            <v>0</v>
          </cell>
          <cell r="M62">
            <v>0</v>
          </cell>
        </row>
        <row r="63">
          <cell r="C63">
            <v>0</v>
          </cell>
          <cell r="D63">
            <v>0</v>
          </cell>
          <cell r="E63">
            <v>0</v>
          </cell>
          <cell r="F63">
            <v>0</v>
          </cell>
          <cell r="G63">
            <v>0</v>
          </cell>
          <cell r="H63">
            <v>0</v>
          </cell>
          <cell r="I63">
            <v>0</v>
          </cell>
          <cell r="J63">
            <v>0</v>
          </cell>
          <cell r="K63">
            <v>0</v>
          </cell>
          <cell r="L63">
            <v>0</v>
          </cell>
          <cell r="M63">
            <v>0</v>
          </cell>
        </row>
        <row r="64">
          <cell r="C64">
            <v>0</v>
          </cell>
          <cell r="D64">
            <v>0</v>
          </cell>
          <cell r="E64">
            <v>0</v>
          </cell>
          <cell r="F64">
            <v>0</v>
          </cell>
          <cell r="G64">
            <v>0</v>
          </cell>
          <cell r="H64">
            <v>0</v>
          </cell>
          <cell r="I64">
            <v>0</v>
          </cell>
          <cell r="J64">
            <v>0</v>
          </cell>
          <cell r="K64">
            <v>9.545454545454545</v>
          </cell>
          <cell r="L64">
            <v>8.545454545454545</v>
          </cell>
          <cell r="M64">
            <v>8.5909090909090917</v>
          </cell>
        </row>
        <row r="65">
          <cell r="C65">
            <v>2</v>
          </cell>
          <cell r="D65">
            <v>2</v>
          </cell>
          <cell r="E65">
            <v>2</v>
          </cell>
          <cell r="F65">
            <v>2</v>
          </cell>
          <cell r="G65">
            <v>1</v>
          </cell>
          <cell r="H65">
            <v>1</v>
          </cell>
          <cell r="I65">
            <v>1</v>
          </cell>
          <cell r="J65">
            <v>1</v>
          </cell>
          <cell r="K65">
            <v>0</v>
          </cell>
          <cell r="L65">
            <v>0</v>
          </cell>
          <cell r="M65">
            <v>0</v>
          </cell>
        </row>
        <row r="66">
          <cell r="C66">
            <v>0</v>
          </cell>
          <cell r="D66">
            <v>2</v>
          </cell>
          <cell r="E66">
            <v>3</v>
          </cell>
          <cell r="F66">
            <v>3</v>
          </cell>
          <cell r="G66">
            <v>2</v>
          </cell>
          <cell r="H66">
            <v>3</v>
          </cell>
          <cell r="I66">
            <v>2</v>
          </cell>
          <cell r="J66">
            <v>2</v>
          </cell>
          <cell r="K66">
            <v>0</v>
          </cell>
          <cell r="L66">
            <v>0</v>
          </cell>
          <cell r="M66">
            <v>0</v>
          </cell>
        </row>
        <row r="67">
          <cell r="C67">
            <v>3</v>
          </cell>
          <cell r="D67">
            <v>3</v>
          </cell>
          <cell r="E67">
            <v>3</v>
          </cell>
          <cell r="F67">
            <v>2</v>
          </cell>
          <cell r="G67">
            <v>2</v>
          </cell>
          <cell r="H67">
            <v>3</v>
          </cell>
          <cell r="I67">
            <v>2</v>
          </cell>
          <cell r="J67">
            <v>3</v>
          </cell>
          <cell r="K67">
            <v>0</v>
          </cell>
          <cell r="L67">
            <v>0</v>
          </cell>
          <cell r="M67">
            <v>0</v>
          </cell>
        </row>
        <row r="68">
          <cell r="C68">
            <v>2</v>
          </cell>
          <cell r="D68">
            <v>3</v>
          </cell>
          <cell r="E68">
            <v>4</v>
          </cell>
          <cell r="F68">
            <v>4</v>
          </cell>
          <cell r="G68">
            <v>3</v>
          </cell>
          <cell r="H68">
            <v>4</v>
          </cell>
          <cell r="I68">
            <v>4</v>
          </cell>
          <cell r="J68">
            <v>2</v>
          </cell>
          <cell r="K68">
            <v>0</v>
          </cell>
          <cell r="L68">
            <v>0</v>
          </cell>
          <cell r="M68">
            <v>0</v>
          </cell>
        </row>
        <row r="69">
          <cell r="C69">
            <v>0</v>
          </cell>
          <cell r="D69">
            <v>0</v>
          </cell>
          <cell r="E69">
            <v>0</v>
          </cell>
          <cell r="F69">
            <v>0</v>
          </cell>
          <cell r="G69">
            <v>0</v>
          </cell>
          <cell r="H69">
            <v>0</v>
          </cell>
          <cell r="I69">
            <v>0</v>
          </cell>
          <cell r="J69">
            <v>0</v>
          </cell>
          <cell r="K69">
            <v>3.9545454545454546</v>
          </cell>
          <cell r="L69">
            <v>4.4090909090909092</v>
          </cell>
          <cell r="M69">
            <v>4.4090909090909092</v>
          </cell>
        </row>
        <row r="70">
          <cell r="C70">
            <v>0</v>
          </cell>
          <cell r="D70">
            <v>0</v>
          </cell>
          <cell r="E70">
            <v>0</v>
          </cell>
          <cell r="F70">
            <v>0</v>
          </cell>
          <cell r="G70">
            <v>0</v>
          </cell>
          <cell r="H70">
            <v>0</v>
          </cell>
          <cell r="I70">
            <v>0</v>
          </cell>
          <cell r="J70">
            <v>0</v>
          </cell>
          <cell r="K70">
            <v>0</v>
          </cell>
          <cell r="L70">
            <v>0</v>
          </cell>
          <cell r="M70">
            <v>0</v>
          </cell>
          <cell r="N70">
            <v>38</v>
          </cell>
        </row>
        <row r="71">
          <cell r="F71">
            <v>0</v>
          </cell>
          <cell r="G71">
            <v>0</v>
          </cell>
          <cell r="H71">
            <v>0</v>
          </cell>
          <cell r="I71">
            <v>0</v>
          </cell>
          <cell r="J71">
            <v>0</v>
          </cell>
          <cell r="K71">
            <v>0</v>
          </cell>
          <cell r="L71">
            <v>0</v>
          </cell>
          <cell r="M71">
            <v>0</v>
          </cell>
        </row>
        <row r="72">
          <cell r="C72">
            <v>3</v>
          </cell>
          <cell r="D72">
            <v>5</v>
          </cell>
          <cell r="E72">
            <v>3</v>
          </cell>
          <cell r="F72">
            <v>2</v>
          </cell>
          <cell r="G72">
            <v>2</v>
          </cell>
          <cell r="H72">
            <v>2</v>
          </cell>
          <cell r="I72">
            <v>2</v>
          </cell>
          <cell r="J72">
            <v>2</v>
          </cell>
          <cell r="K72">
            <v>0</v>
          </cell>
          <cell r="L72">
            <v>0</v>
          </cell>
          <cell r="M72">
            <v>0</v>
          </cell>
        </row>
        <row r="73">
          <cell r="C73">
            <v>2</v>
          </cell>
          <cell r="D73">
            <v>3</v>
          </cell>
          <cell r="E73">
            <v>2</v>
          </cell>
          <cell r="F73">
            <v>1</v>
          </cell>
          <cell r="G73">
            <v>1</v>
          </cell>
          <cell r="H73">
            <v>1</v>
          </cell>
          <cell r="I73">
            <v>1</v>
          </cell>
          <cell r="J73">
            <v>1</v>
          </cell>
          <cell r="K73">
            <v>0</v>
          </cell>
          <cell r="L73">
            <v>0</v>
          </cell>
          <cell r="M73">
            <v>0</v>
          </cell>
        </row>
        <row r="74">
          <cell r="C74">
            <v>0</v>
          </cell>
          <cell r="D74">
            <v>3</v>
          </cell>
          <cell r="E74">
            <v>4</v>
          </cell>
          <cell r="F74">
            <v>4</v>
          </cell>
          <cell r="G74">
            <v>4</v>
          </cell>
          <cell r="H74">
            <v>4</v>
          </cell>
          <cell r="I74">
            <v>4</v>
          </cell>
          <cell r="J74">
            <v>4</v>
          </cell>
          <cell r="K74">
            <v>0</v>
          </cell>
          <cell r="L74">
            <v>0</v>
          </cell>
          <cell r="M74">
            <v>0</v>
          </cell>
        </row>
        <row r="75">
          <cell r="C75">
            <v>0</v>
          </cell>
          <cell r="D75">
            <v>6</v>
          </cell>
          <cell r="E75">
            <v>2</v>
          </cell>
          <cell r="F75">
            <v>2</v>
          </cell>
          <cell r="G75">
            <v>2</v>
          </cell>
          <cell r="H75">
            <v>2</v>
          </cell>
          <cell r="I75">
            <v>2</v>
          </cell>
          <cell r="J75">
            <v>2</v>
          </cell>
          <cell r="K75">
            <v>0</v>
          </cell>
          <cell r="L75">
            <v>0</v>
          </cell>
          <cell r="M75">
            <v>0</v>
          </cell>
        </row>
        <row r="76">
          <cell r="C76">
            <v>2</v>
          </cell>
          <cell r="D76">
            <v>2</v>
          </cell>
          <cell r="E76">
            <v>2</v>
          </cell>
          <cell r="F76">
            <v>2</v>
          </cell>
          <cell r="G76">
            <v>1</v>
          </cell>
          <cell r="H76">
            <v>2</v>
          </cell>
          <cell r="I76">
            <v>2</v>
          </cell>
          <cell r="J76">
            <v>1</v>
          </cell>
          <cell r="K76">
            <v>0</v>
          </cell>
          <cell r="L76">
            <v>0</v>
          </cell>
          <cell r="M76">
            <v>0</v>
          </cell>
        </row>
        <row r="77">
          <cell r="C77">
            <v>0</v>
          </cell>
          <cell r="D77">
            <v>2</v>
          </cell>
          <cell r="E77">
            <v>4</v>
          </cell>
          <cell r="F77">
            <v>4</v>
          </cell>
          <cell r="G77">
            <v>4</v>
          </cell>
          <cell r="H77">
            <v>3</v>
          </cell>
          <cell r="I77">
            <v>3</v>
          </cell>
          <cell r="J77">
            <v>3</v>
          </cell>
          <cell r="K77">
            <v>3.2727272727272729</v>
          </cell>
          <cell r="L77">
            <v>3.0909090909090908</v>
          </cell>
          <cell r="M77">
            <v>3.2272727272727271</v>
          </cell>
        </row>
        <row r="78">
          <cell r="C78">
            <v>2</v>
          </cell>
          <cell r="D78">
            <v>2</v>
          </cell>
          <cell r="E78">
            <v>2</v>
          </cell>
          <cell r="F78">
            <v>2</v>
          </cell>
          <cell r="G78">
            <v>2</v>
          </cell>
          <cell r="H78">
            <v>1</v>
          </cell>
          <cell r="I78">
            <v>2</v>
          </cell>
          <cell r="J78">
            <v>2</v>
          </cell>
          <cell r="K78">
            <v>0</v>
          </cell>
          <cell r="L78">
            <v>0</v>
          </cell>
          <cell r="M78">
            <v>0</v>
          </cell>
        </row>
        <row r="79">
          <cell r="C79">
            <v>3</v>
          </cell>
          <cell r="D79">
            <v>2</v>
          </cell>
          <cell r="E79">
            <v>2</v>
          </cell>
          <cell r="F79">
            <v>2</v>
          </cell>
          <cell r="G79">
            <v>2</v>
          </cell>
          <cell r="H79">
            <v>2</v>
          </cell>
          <cell r="I79">
            <v>2</v>
          </cell>
          <cell r="J79">
            <v>2</v>
          </cell>
          <cell r="K79">
            <v>0</v>
          </cell>
          <cell r="L79">
            <v>0</v>
          </cell>
          <cell r="M79">
            <v>0</v>
          </cell>
        </row>
        <row r="80">
          <cell r="C80">
            <v>4</v>
          </cell>
          <cell r="D80">
            <v>4</v>
          </cell>
          <cell r="E80">
            <v>3</v>
          </cell>
          <cell r="F80">
            <v>0</v>
          </cell>
          <cell r="G80">
            <v>0</v>
          </cell>
          <cell r="H80">
            <v>0</v>
          </cell>
          <cell r="I80">
            <v>0</v>
          </cell>
          <cell r="J80">
            <v>0</v>
          </cell>
          <cell r="K80">
            <v>0</v>
          </cell>
          <cell r="L80">
            <v>0</v>
          </cell>
          <cell r="M80">
            <v>0</v>
          </cell>
        </row>
        <row r="81">
          <cell r="C81">
            <v>0</v>
          </cell>
          <cell r="D81">
            <v>0</v>
          </cell>
          <cell r="E81">
            <v>0</v>
          </cell>
          <cell r="F81">
            <v>0</v>
          </cell>
          <cell r="G81">
            <v>0</v>
          </cell>
          <cell r="H81">
            <v>0</v>
          </cell>
          <cell r="I81">
            <v>0</v>
          </cell>
          <cell r="J81">
            <v>0</v>
          </cell>
          <cell r="K81">
            <v>0</v>
          </cell>
          <cell r="L81">
            <v>0</v>
          </cell>
          <cell r="M81">
            <v>0</v>
          </cell>
          <cell r="N81">
            <v>22</v>
          </cell>
        </row>
        <row r="82">
          <cell r="C82">
            <v>0</v>
          </cell>
          <cell r="D82">
            <v>4</v>
          </cell>
          <cell r="E82">
            <v>2</v>
          </cell>
          <cell r="F82">
            <v>1</v>
          </cell>
          <cell r="G82">
            <v>1</v>
          </cell>
          <cell r="H82">
            <v>1</v>
          </cell>
          <cell r="I82">
            <v>1</v>
          </cell>
          <cell r="J82">
            <v>1</v>
          </cell>
          <cell r="K82">
            <v>0</v>
          </cell>
          <cell r="L82">
            <v>0</v>
          </cell>
          <cell r="M82">
            <v>0</v>
          </cell>
        </row>
        <row r="83">
          <cell r="C83">
            <v>0</v>
          </cell>
          <cell r="D83">
            <v>5</v>
          </cell>
          <cell r="E83">
            <v>4</v>
          </cell>
          <cell r="F83">
            <v>3</v>
          </cell>
          <cell r="G83">
            <v>3</v>
          </cell>
          <cell r="H83">
            <v>3</v>
          </cell>
          <cell r="I83">
            <v>3</v>
          </cell>
          <cell r="J83">
            <v>3</v>
          </cell>
          <cell r="K83">
            <v>0</v>
          </cell>
          <cell r="L83">
            <v>0</v>
          </cell>
          <cell r="M83">
            <v>0</v>
          </cell>
        </row>
        <row r="84">
          <cell r="C84">
            <v>2</v>
          </cell>
          <cell r="D84">
            <v>3</v>
          </cell>
          <cell r="E84">
            <v>2</v>
          </cell>
          <cell r="F84">
            <v>2</v>
          </cell>
          <cell r="G84">
            <v>2</v>
          </cell>
          <cell r="H84">
            <v>2</v>
          </cell>
          <cell r="I84">
            <v>2</v>
          </cell>
          <cell r="J84">
            <v>2</v>
          </cell>
          <cell r="K84">
            <v>0</v>
          </cell>
          <cell r="L84">
            <v>0</v>
          </cell>
          <cell r="M84">
            <v>0</v>
          </cell>
        </row>
        <row r="85">
          <cell r="C85">
            <v>3</v>
          </cell>
          <cell r="D85">
            <v>3</v>
          </cell>
          <cell r="E85">
            <v>3</v>
          </cell>
          <cell r="F85">
            <v>2</v>
          </cell>
          <cell r="G85">
            <v>2</v>
          </cell>
          <cell r="H85">
            <v>2</v>
          </cell>
          <cell r="I85">
            <v>3</v>
          </cell>
          <cell r="J85">
            <v>2</v>
          </cell>
          <cell r="K85">
            <v>0</v>
          </cell>
          <cell r="L85">
            <v>0</v>
          </cell>
          <cell r="M85">
            <v>0</v>
          </cell>
        </row>
        <row r="86">
          <cell r="C86">
            <v>0</v>
          </cell>
          <cell r="D86">
            <v>0</v>
          </cell>
          <cell r="E86">
            <v>0</v>
          </cell>
          <cell r="F86">
            <v>0</v>
          </cell>
          <cell r="G86">
            <v>0</v>
          </cell>
          <cell r="H86">
            <v>0</v>
          </cell>
          <cell r="I86">
            <v>0</v>
          </cell>
          <cell r="J86">
            <v>0</v>
          </cell>
          <cell r="K86">
            <v>0</v>
          </cell>
          <cell r="L86">
            <v>0</v>
          </cell>
          <cell r="M86">
            <v>0</v>
          </cell>
        </row>
        <row r="87">
          <cell r="C87">
            <v>0</v>
          </cell>
          <cell r="D87">
            <v>0</v>
          </cell>
          <cell r="E87">
            <v>0</v>
          </cell>
          <cell r="F87">
            <v>0</v>
          </cell>
          <cell r="G87">
            <v>0</v>
          </cell>
          <cell r="H87">
            <v>0</v>
          </cell>
          <cell r="I87">
            <v>0</v>
          </cell>
          <cell r="J87">
            <v>0</v>
          </cell>
          <cell r="K87">
            <v>0</v>
          </cell>
          <cell r="L87">
            <v>0</v>
          </cell>
          <cell r="M87">
            <v>0</v>
          </cell>
          <cell r="N87">
            <v>16</v>
          </cell>
        </row>
        <row r="88">
          <cell r="C88">
            <v>0</v>
          </cell>
          <cell r="D88">
            <v>0</v>
          </cell>
          <cell r="E88">
            <v>0</v>
          </cell>
          <cell r="F88">
            <v>0</v>
          </cell>
          <cell r="G88">
            <v>0</v>
          </cell>
          <cell r="H88">
            <v>0</v>
          </cell>
          <cell r="I88">
            <v>0</v>
          </cell>
          <cell r="J88">
            <v>0</v>
          </cell>
          <cell r="K88">
            <v>0</v>
          </cell>
          <cell r="L88">
            <v>0</v>
          </cell>
          <cell r="M88">
            <v>0</v>
          </cell>
          <cell r="N88">
            <v>45</v>
          </cell>
        </row>
        <row r="89">
          <cell r="C89">
            <v>0</v>
          </cell>
          <cell r="D89">
            <v>0</v>
          </cell>
          <cell r="E89">
            <v>0</v>
          </cell>
          <cell r="F89">
            <v>0</v>
          </cell>
          <cell r="G89">
            <v>0</v>
          </cell>
          <cell r="H89">
            <v>0</v>
          </cell>
          <cell r="I89">
            <v>0</v>
          </cell>
          <cell r="J89">
            <v>0</v>
          </cell>
          <cell r="K89">
            <v>0</v>
          </cell>
          <cell r="L89">
            <v>0</v>
          </cell>
          <cell r="M89">
            <v>0</v>
          </cell>
        </row>
        <row r="90">
          <cell r="C90">
            <v>0</v>
          </cell>
          <cell r="D90">
            <v>1</v>
          </cell>
          <cell r="E90">
            <v>2</v>
          </cell>
          <cell r="F90">
            <v>2</v>
          </cell>
          <cell r="G90">
            <v>1</v>
          </cell>
          <cell r="H90">
            <v>1</v>
          </cell>
          <cell r="I90">
            <v>1</v>
          </cell>
          <cell r="J90">
            <v>1</v>
          </cell>
          <cell r="K90">
            <v>0</v>
          </cell>
          <cell r="L90">
            <v>0</v>
          </cell>
          <cell r="M90">
            <v>0</v>
          </cell>
        </row>
        <row r="91">
          <cell r="C91">
            <v>2</v>
          </cell>
          <cell r="D91">
            <v>2</v>
          </cell>
          <cell r="E91">
            <v>2</v>
          </cell>
          <cell r="F91">
            <v>2</v>
          </cell>
          <cell r="G91">
            <v>1</v>
          </cell>
          <cell r="H91">
            <v>1</v>
          </cell>
          <cell r="I91">
            <v>2</v>
          </cell>
          <cell r="J91">
            <v>2</v>
          </cell>
          <cell r="K91">
            <v>0</v>
          </cell>
          <cell r="L91">
            <v>0</v>
          </cell>
          <cell r="M91">
            <v>0</v>
          </cell>
        </row>
        <row r="92">
          <cell r="C92">
            <v>2</v>
          </cell>
          <cell r="D92">
            <v>3</v>
          </cell>
          <cell r="E92">
            <v>2</v>
          </cell>
          <cell r="F92">
            <v>2</v>
          </cell>
          <cell r="G92">
            <v>1</v>
          </cell>
          <cell r="H92">
            <v>2</v>
          </cell>
          <cell r="I92">
            <v>2</v>
          </cell>
          <cell r="J92">
            <v>2</v>
          </cell>
          <cell r="K92">
            <v>3.6363636363636362</v>
          </cell>
          <cell r="L92">
            <v>3.3636363636363638</v>
          </cell>
          <cell r="M92">
            <v>4.2727272727272725</v>
          </cell>
        </row>
        <row r="93">
          <cell r="C93">
            <v>0</v>
          </cell>
          <cell r="D93">
            <v>0</v>
          </cell>
          <cell r="E93">
            <v>0</v>
          </cell>
          <cell r="F93">
            <v>0</v>
          </cell>
          <cell r="G93">
            <v>0</v>
          </cell>
          <cell r="H93">
            <v>0</v>
          </cell>
          <cell r="I93">
            <v>0</v>
          </cell>
          <cell r="J93">
            <v>0</v>
          </cell>
          <cell r="K93">
            <v>0</v>
          </cell>
          <cell r="L93">
            <v>0</v>
          </cell>
          <cell r="M93">
            <v>0</v>
          </cell>
          <cell r="N93">
            <v>32</v>
          </cell>
        </row>
        <row r="94">
          <cell r="C94">
            <v>2</v>
          </cell>
          <cell r="D94">
            <v>2</v>
          </cell>
          <cell r="E94">
            <v>2</v>
          </cell>
          <cell r="F94">
            <v>2</v>
          </cell>
          <cell r="G94">
            <v>2</v>
          </cell>
          <cell r="H94">
            <v>2</v>
          </cell>
          <cell r="I94">
            <v>2</v>
          </cell>
          <cell r="J94">
            <v>1</v>
          </cell>
          <cell r="K94">
            <v>0</v>
          </cell>
          <cell r="L94">
            <v>0</v>
          </cell>
          <cell r="M94">
            <v>0</v>
          </cell>
        </row>
        <row r="95">
          <cell r="C95">
            <v>3</v>
          </cell>
          <cell r="D95">
            <v>3</v>
          </cell>
          <cell r="E95">
            <v>2</v>
          </cell>
          <cell r="F95">
            <v>2</v>
          </cell>
          <cell r="G95">
            <v>2</v>
          </cell>
          <cell r="H95">
            <v>2</v>
          </cell>
          <cell r="I95">
            <v>2</v>
          </cell>
          <cell r="J95">
            <v>2</v>
          </cell>
          <cell r="K95">
            <v>0</v>
          </cell>
          <cell r="L95">
            <v>0</v>
          </cell>
          <cell r="M95">
            <v>0</v>
          </cell>
        </row>
        <row r="96">
          <cell r="C96">
            <v>2</v>
          </cell>
          <cell r="D96">
            <v>2</v>
          </cell>
          <cell r="E96">
            <v>2</v>
          </cell>
          <cell r="F96">
            <v>2</v>
          </cell>
          <cell r="G96">
            <v>3</v>
          </cell>
          <cell r="H96">
            <v>2</v>
          </cell>
          <cell r="I96">
            <v>2</v>
          </cell>
          <cell r="J96">
            <v>2</v>
          </cell>
          <cell r="K96">
            <v>0</v>
          </cell>
          <cell r="L96">
            <v>0</v>
          </cell>
          <cell r="M96">
            <v>0</v>
          </cell>
        </row>
        <row r="97">
          <cell r="C97">
            <v>1</v>
          </cell>
          <cell r="D97">
            <v>2</v>
          </cell>
          <cell r="E97">
            <v>2</v>
          </cell>
          <cell r="F97">
            <v>2</v>
          </cell>
          <cell r="G97">
            <v>1</v>
          </cell>
          <cell r="H97">
            <v>2</v>
          </cell>
          <cell r="I97">
            <v>2</v>
          </cell>
          <cell r="J97">
            <v>2</v>
          </cell>
          <cell r="K97">
            <v>0</v>
          </cell>
          <cell r="L97">
            <v>0</v>
          </cell>
          <cell r="M97">
            <v>0</v>
          </cell>
        </row>
        <row r="98">
          <cell r="C98">
            <v>2</v>
          </cell>
          <cell r="D98">
            <v>2</v>
          </cell>
          <cell r="E98">
            <v>2</v>
          </cell>
          <cell r="F98">
            <v>2</v>
          </cell>
          <cell r="G98">
            <v>1</v>
          </cell>
          <cell r="H98">
            <v>1</v>
          </cell>
          <cell r="I98">
            <v>1</v>
          </cell>
          <cell r="J98">
            <v>1</v>
          </cell>
          <cell r="K98">
            <v>0</v>
          </cell>
          <cell r="L98">
            <v>0</v>
          </cell>
          <cell r="M98">
            <v>0</v>
          </cell>
        </row>
        <row r="99">
          <cell r="C99">
            <v>0</v>
          </cell>
          <cell r="D99">
            <v>0</v>
          </cell>
          <cell r="E99">
            <v>0</v>
          </cell>
          <cell r="F99">
            <v>0</v>
          </cell>
          <cell r="G99">
            <v>0</v>
          </cell>
          <cell r="H99">
            <v>0</v>
          </cell>
          <cell r="I99">
            <v>0</v>
          </cell>
          <cell r="J99">
            <v>0</v>
          </cell>
          <cell r="K99">
            <v>3.7272727272727271</v>
          </cell>
          <cell r="L99">
            <v>3.8636363636363638</v>
          </cell>
          <cell r="M99">
            <v>2.5909090909090908</v>
          </cell>
        </row>
        <row r="100">
          <cell r="C100">
            <v>2</v>
          </cell>
          <cell r="D100">
            <v>3</v>
          </cell>
          <cell r="E100">
            <v>2</v>
          </cell>
          <cell r="F100">
            <v>2</v>
          </cell>
          <cell r="G100">
            <v>2</v>
          </cell>
          <cell r="H100">
            <v>2</v>
          </cell>
          <cell r="I100">
            <v>2</v>
          </cell>
          <cell r="J100">
            <v>2</v>
          </cell>
          <cell r="K100">
            <v>0</v>
          </cell>
          <cell r="L100">
            <v>0</v>
          </cell>
          <cell r="M100">
            <v>0</v>
          </cell>
        </row>
        <row r="101">
          <cell r="C101">
            <v>3</v>
          </cell>
          <cell r="D101">
            <v>2</v>
          </cell>
          <cell r="E101">
            <v>0</v>
          </cell>
          <cell r="F101">
            <v>0</v>
          </cell>
          <cell r="G101">
            <v>0</v>
          </cell>
          <cell r="H101">
            <v>0</v>
          </cell>
          <cell r="I101">
            <v>0</v>
          </cell>
          <cell r="J101">
            <v>0</v>
          </cell>
          <cell r="K101">
            <v>0</v>
          </cell>
          <cell r="L101">
            <v>0</v>
          </cell>
          <cell r="M101">
            <v>0</v>
          </cell>
        </row>
        <row r="102">
          <cell r="C102">
            <v>0</v>
          </cell>
          <cell r="D102">
            <v>1</v>
          </cell>
          <cell r="E102">
            <v>4</v>
          </cell>
          <cell r="F102">
            <v>4</v>
          </cell>
          <cell r="G102">
            <v>3</v>
          </cell>
          <cell r="H102">
            <v>3</v>
          </cell>
          <cell r="I102">
            <v>3</v>
          </cell>
          <cell r="J102">
            <v>2</v>
          </cell>
          <cell r="K102">
            <v>0</v>
          </cell>
          <cell r="L102">
            <v>0</v>
          </cell>
          <cell r="M102">
            <v>0</v>
          </cell>
        </row>
        <row r="103">
          <cell r="C103">
            <v>0</v>
          </cell>
          <cell r="D103">
            <v>0</v>
          </cell>
          <cell r="E103">
            <v>0</v>
          </cell>
          <cell r="F103">
            <v>0</v>
          </cell>
          <cell r="G103">
            <v>0</v>
          </cell>
          <cell r="H103">
            <v>0</v>
          </cell>
          <cell r="I103">
            <v>0</v>
          </cell>
          <cell r="J103">
            <v>0</v>
          </cell>
          <cell r="K103">
            <v>7.8181818181818183</v>
          </cell>
          <cell r="L103">
            <v>7.5</v>
          </cell>
          <cell r="M103">
            <v>7.7272727272727275</v>
          </cell>
        </row>
        <row r="104">
          <cell r="C104">
            <v>2</v>
          </cell>
          <cell r="D104">
            <v>4</v>
          </cell>
          <cell r="E104">
            <v>3</v>
          </cell>
          <cell r="F104">
            <v>3</v>
          </cell>
          <cell r="G104">
            <v>2</v>
          </cell>
          <cell r="H104">
            <v>2</v>
          </cell>
          <cell r="I104">
            <v>2</v>
          </cell>
          <cell r="J104">
            <v>2</v>
          </cell>
          <cell r="K104">
            <v>0</v>
          </cell>
          <cell r="L104">
            <v>0</v>
          </cell>
          <cell r="M104">
            <v>0</v>
          </cell>
        </row>
        <row r="105">
          <cell r="C105">
            <v>2</v>
          </cell>
          <cell r="D105">
            <v>3</v>
          </cell>
          <cell r="E105">
            <v>2</v>
          </cell>
          <cell r="F105">
            <v>2</v>
          </cell>
          <cell r="G105">
            <v>2</v>
          </cell>
          <cell r="H105">
            <v>1</v>
          </cell>
          <cell r="I105">
            <v>2</v>
          </cell>
          <cell r="J105">
            <v>2</v>
          </cell>
          <cell r="K105">
            <v>0</v>
          </cell>
          <cell r="L105">
            <v>0</v>
          </cell>
          <cell r="M105">
            <v>0</v>
          </cell>
        </row>
        <row r="106">
          <cell r="C106">
            <v>0</v>
          </cell>
          <cell r="D106">
            <v>5</v>
          </cell>
          <cell r="E106">
            <v>2</v>
          </cell>
          <cell r="F106">
            <v>2</v>
          </cell>
          <cell r="G106">
            <v>2</v>
          </cell>
          <cell r="H106">
            <v>1</v>
          </cell>
          <cell r="I106">
            <v>2</v>
          </cell>
          <cell r="J106">
            <v>2</v>
          </cell>
          <cell r="K106">
            <v>0</v>
          </cell>
          <cell r="L106">
            <v>0</v>
          </cell>
          <cell r="M106">
            <v>0</v>
          </cell>
        </row>
        <row r="107">
          <cell r="C107">
            <v>3</v>
          </cell>
          <cell r="D107">
            <v>4</v>
          </cell>
          <cell r="E107">
            <v>3</v>
          </cell>
          <cell r="F107">
            <v>3</v>
          </cell>
          <cell r="G107">
            <v>3</v>
          </cell>
          <cell r="H107">
            <v>3</v>
          </cell>
          <cell r="I107">
            <v>2</v>
          </cell>
          <cell r="J107">
            <v>2</v>
          </cell>
          <cell r="K107">
            <v>0</v>
          </cell>
          <cell r="L107">
            <v>0</v>
          </cell>
          <cell r="M107">
            <v>0</v>
          </cell>
        </row>
        <row r="108">
          <cell r="C108">
            <v>0</v>
          </cell>
          <cell r="D108">
            <v>4</v>
          </cell>
          <cell r="E108">
            <v>4</v>
          </cell>
          <cell r="F108">
            <v>3</v>
          </cell>
          <cell r="G108">
            <v>3</v>
          </cell>
          <cell r="H108">
            <v>3</v>
          </cell>
          <cell r="I108">
            <v>3</v>
          </cell>
          <cell r="J108">
            <v>3</v>
          </cell>
          <cell r="K108">
            <v>0</v>
          </cell>
          <cell r="L108">
            <v>0</v>
          </cell>
          <cell r="M108">
            <v>0</v>
          </cell>
        </row>
        <row r="109">
          <cell r="C109">
            <v>2</v>
          </cell>
          <cell r="D109">
            <v>2</v>
          </cell>
          <cell r="E109">
            <v>3</v>
          </cell>
          <cell r="F109">
            <v>4</v>
          </cell>
          <cell r="G109">
            <v>3</v>
          </cell>
          <cell r="H109">
            <v>3</v>
          </cell>
          <cell r="I109">
            <v>3</v>
          </cell>
          <cell r="J109">
            <v>3</v>
          </cell>
          <cell r="K109">
            <v>0</v>
          </cell>
          <cell r="L109">
            <v>0</v>
          </cell>
          <cell r="M109">
            <v>0</v>
          </cell>
        </row>
        <row r="110">
          <cell r="C110">
            <v>4</v>
          </cell>
          <cell r="D110">
            <v>4</v>
          </cell>
          <cell r="E110">
            <v>3</v>
          </cell>
          <cell r="F110">
            <v>3</v>
          </cell>
          <cell r="G110">
            <v>3</v>
          </cell>
          <cell r="H110">
            <v>3</v>
          </cell>
          <cell r="I110">
            <v>2</v>
          </cell>
          <cell r="J110">
            <v>2</v>
          </cell>
          <cell r="K110">
            <v>0</v>
          </cell>
          <cell r="L110">
            <v>0</v>
          </cell>
          <cell r="M110">
            <v>0</v>
          </cell>
        </row>
        <row r="111">
          <cell r="C111">
            <v>2</v>
          </cell>
          <cell r="D111">
            <v>2</v>
          </cell>
          <cell r="E111">
            <v>3</v>
          </cell>
          <cell r="F111">
            <v>2</v>
          </cell>
          <cell r="G111">
            <v>3</v>
          </cell>
          <cell r="H111">
            <v>2</v>
          </cell>
          <cell r="I111">
            <v>2</v>
          </cell>
          <cell r="J111">
            <v>2</v>
          </cell>
          <cell r="K111">
            <v>0</v>
          </cell>
          <cell r="L111">
            <v>0</v>
          </cell>
          <cell r="M111">
            <v>0</v>
          </cell>
        </row>
        <row r="112">
          <cell r="C112">
            <v>2</v>
          </cell>
          <cell r="D112">
            <v>2</v>
          </cell>
          <cell r="E112">
            <v>2</v>
          </cell>
          <cell r="F112">
            <v>2</v>
          </cell>
          <cell r="G112">
            <v>2</v>
          </cell>
          <cell r="H112">
            <v>2</v>
          </cell>
          <cell r="I112">
            <v>2</v>
          </cell>
          <cell r="J112">
            <v>2</v>
          </cell>
          <cell r="K112">
            <v>1.7272727272727273</v>
          </cell>
          <cell r="L112">
            <v>1.6818181818181819</v>
          </cell>
          <cell r="M112">
            <v>1.5454545454545454</v>
          </cell>
        </row>
        <row r="113">
          <cell r="C113">
            <v>0</v>
          </cell>
          <cell r="D113">
            <v>0</v>
          </cell>
          <cell r="E113">
            <v>0</v>
          </cell>
          <cell r="F113">
            <v>3</v>
          </cell>
          <cell r="G113">
            <v>4</v>
          </cell>
          <cell r="H113">
            <v>3</v>
          </cell>
          <cell r="I113">
            <v>3</v>
          </cell>
          <cell r="J113">
            <v>3</v>
          </cell>
          <cell r="K113">
            <v>0</v>
          </cell>
          <cell r="L113">
            <v>0</v>
          </cell>
          <cell r="M113">
            <v>0</v>
          </cell>
        </row>
        <row r="114">
          <cell r="C114">
            <v>2</v>
          </cell>
          <cell r="D114">
            <v>3</v>
          </cell>
          <cell r="E114">
            <v>2</v>
          </cell>
          <cell r="F114">
            <v>2</v>
          </cell>
          <cell r="G114">
            <v>2</v>
          </cell>
          <cell r="H114">
            <v>2</v>
          </cell>
          <cell r="I114">
            <v>2</v>
          </cell>
          <cell r="J114">
            <v>2</v>
          </cell>
          <cell r="K114">
            <v>0.90909090909090906</v>
          </cell>
          <cell r="L114">
            <v>1.3636363636363635</v>
          </cell>
          <cell r="M114">
            <v>1.4545454545454546</v>
          </cell>
        </row>
        <row r="115">
          <cell r="C115">
            <v>2</v>
          </cell>
          <cell r="D115">
            <v>3</v>
          </cell>
          <cell r="E115">
            <v>2</v>
          </cell>
          <cell r="F115">
            <v>2</v>
          </cell>
          <cell r="G115">
            <v>2</v>
          </cell>
          <cell r="H115">
            <v>2</v>
          </cell>
          <cell r="I115">
            <v>2</v>
          </cell>
          <cell r="J115">
            <v>2</v>
          </cell>
          <cell r="K115">
            <v>0</v>
          </cell>
          <cell r="L115">
            <v>0</v>
          </cell>
          <cell r="M115">
            <v>0</v>
          </cell>
        </row>
        <row r="116">
          <cell r="C116">
            <v>0</v>
          </cell>
          <cell r="D116">
            <v>0</v>
          </cell>
          <cell r="E116">
            <v>0</v>
          </cell>
          <cell r="F116">
            <v>0</v>
          </cell>
          <cell r="G116">
            <v>0</v>
          </cell>
          <cell r="H116">
            <v>0</v>
          </cell>
          <cell r="I116">
            <v>0</v>
          </cell>
          <cell r="J116">
            <v>0</v>
          </cell>
          <cell r="K116">
            <v>0</v>
          </cell>
          <cell r="L116">
            <v>0</v>
          </cell>
          <cell r="M116">
            <v>0</v>
          </cell>
          <cell r="N116">
            <v>105</v>
          </cell>
        </row>
        <row r="117">
          <cell r="C117">
            <v>0</v>
          </cell>
          <cell r="D117">
            <v>0</v>
          </cell>
          <cell r="E117">
            <v>0</v>
          </cell>
          <cell r="F117">
            <v>0</v>
          </cell>
          <cell r="G117">
            <v>0</v>
          </cell>
          <cell r="H117">
            <v>0</v>
          </cell>
          <cell r="I117">
            <v>0</v>
          </cell>
          <cell r="J117">
            <v>0</v>
          </cell>
          <cell r="K117">
            <v>0</v>
          </cell>
          <cell r="L117">
            <v>0</v>
          </cell>
          <cell r="M117">
            <v>0</v>
          </cell>
          <cell r="N117">
            <v>28</v>
          </cell>
        </row>
      </sheetData>
      <sheetData sheetId="3"/>
      <sheetData sheetId="4">
        <row r="2">
          <cell r="C2">
            <v>2</v>
          </cell>
          <cell r="D2">
            <v>2</v>
          </cell>
          <cell r="E2">
            <v>2</v>
          </cell>
          <cell r="F2">
            <v>2</v>
          </cell>
          <cell r="G2">
            <v>2</v>
          </cell>
          <cell r="H2">
            <v>2</v>
          </cell>
          <cell r="I2">
            <v>1</v>
          </cell>
          <cell r="J2">
            <v>1</v>
          </cell>
          <cell r="K2">
            <v>0</v>
          </cell>
          <cell r="L2">
            <v>0</v>
          </cell>
          <cell r="M2">
            <v>0</v>
          </cell>
        </row>
        <row r="3">
          <cell r="C3">
            <v>2</v>
          </cell>
          <cell r="D3">
            <v>3</v>
          </cell>
          <cell r="E3">
            <v>3</v>
          </cell>
          <cell r="F3">
            <v>2</v>
          </cell>
          <cell r="G3">
            <v>2</v>
          </cell>
          <cell r="H3">
            <v>2</v>
          </cell>
          <cell r="I3">
            <v>2</v>
          </cell>
          <cell r="J3">
            <v>2</v>
          </cell>
          <cell r="K3">
            <v>0</v>
          </cell>
          <cell r="L3">
            <v>0</v>
          </cell>
          <cell r="M3">
            <v>0</v>
          </cell>
        </row>
        <row r="4">
          <cell r="C4">
            <v>0</v>
          </cell>
          <cell r="D4">
            <v>0</v>
          </cell>
          <cell r="E4">
            <v>0</v>
          </cell>
          <cell r="F4">
            <v>0</v>
          </cell>
          <cell r="G4">
            <v>0</v>
          </cell>
          <cell r="H4">
            <v>0</v>
          </cell>
          <cell r="I4">
            <v>0</v>
          </cell>
          <cell r="J4">
            <v>0</v>
          </cell>
          <cell r="K4">
            <v>0</v>
          </cell>
          <cell r="L4">
            <v>0</v>
          </cell>
          <cell r="M4">
            <v>0</v>
          </cell>
          <cell r="N4">
            <v>22</v>
          </cell>
        </row>
        <row r="5">
          <cell r="C5">
            <v>0</v>
          </cell>
          <cell r="D5">
            <v>0</v>
          </cell>
          <cell r="E5">
            <v>0</v>
          </cell>
          <cell r="F5">
            <v>0</v>
          </cell>
          <cell r="G5">
            <v>0</v>
          </cell>
          <cell r="H5">
            <v>0</v>
          </cell>
          <cell r="I5">
            <v>0</v>
          </cell>
          <cell r="J5">
            <v>0</v>
          </cell>
          <cell r="K5">
            <v>0</v>
          </cell>
          <cell r="L5">
            <v>0</v>
          </cell>
          <cell r="M5">
            <v>0</v>
          </cell>
          <cell r="N5">
            <v>38</v>
          </cell>
        </row>
        <row r="6">
          <cell r="C6">
            <v>0</v>
          </cell>
          <cell r="D6">
            <v>0</v>
          </cell>
          <cell r="E6">
            <v>0</v>
          </cell>
          <cell r="F6">
            <v>0</v>
          </cell>
          <cell r="G6">
            <v>0</v>
          </cell>
          <cell r="H6">
            <v>0</v>
          </cell>
          <cell r="I6">
            <v>0</v>
          </cell>
          <cell r="J6">
            <v>0</v>
          </cell>
          <cell r="K6">
            <v>0</v>
          </cell>
          <cell r="L6">
            <v>0</v>
          </cell>
          <cell r="M6">
            <v>0</v>
          </cell>
        </row>
        <row r="7">
          <cell r="C7">
            <v>3</v>
          </cell>
          <cell r="D7">
            <v>3</v>
          </cell>
          <cell r="E7">
            <v>4</v>
          </cell>
          <cell r="F7">
            <v>4</v>
          </cell>
          <cell r="G7">
            <v>4</v>
          </cell>
          <cell r="H7">
            <v>4</v>
          </cell>
          <cell r="I7">
            <v>3</v>
          </cell>
          <cell r="J7">
            <v>3</v>
          </cell>
          <cell r="K7">
            <v>0</v>
          </cell>
          <cell r="L7">
            <v>0</v>
          </cell>
          <cell r="M7">
            <v>0</v>
          </cell>
        </row>
        <row r="8">
          <cell r="C8">
            <v>0</v>
          </cell>
          <cell r="D8">
            <v>0</v>
          </cell>
          <cell r="E8">
            <v>0</v>
          </cell>
          <cell r="F8">
            <v>0</v>
          </cell>
          <cell r="G8">
            <v>0</v>
          </cell>
          <cell r="H8">
            <v>0</v>
          </cell>
          <cell r="I8">
            <v>0</v>
          </cell>
          <cell r="J8">
            <v>0</v>
          </cell>
          <cell r="K8">
            <v>0</v>
          </cell>
          <cell r="L8">
            <v>0</v>
          </cell>
          <cell r="M8">
            <v>0</v>
          </cell>
          <cell r="N8">
            <v>23</v>
          </cell>
        </row>
        <row r="9">
          <cell r="C9">
            <v>4</v>
          </cell>
          <cell r="D9">
            <v>4</v>
          </cell>
          <cell r="E9">
            <v>4</v>
          </cell>
          <cell r="F9">
            <v>3</v>
          </cell>
          <cell r="G9">
            <v>3</v>
          </cell>
          <cell r="H9">
            <v>4</v>
          </cell>
          <cell r="I9">
            <v>4</v>
          </cell>
          <cell r="J9">
            <v>3</v>
          </cell>
          <cell r="K9">
            <v>0</v>
          </cell>
          <cell r="L9">
            <v>0</v>
          </cell>
          <cell r="M9">
            <v>0</v>
          </cell>
        </row>
        <row r="10">
          <cell r="C10">
            <v>2</v>
          </cell>
          <cell r="D10">
            <v>3</v>
          </cell>
          <cell r="E10">
            <v>3</v>
          </cell>
          <cell r="F10">
            <v>3</v>
          </cell>
          <cell r="G10">
            <v>2</v>
          </cell>
          <cell r="H10">
            <v>2</v>
          </cell>
          <cell r="I10">
            <v>2</v>
          </cell>
          <cell r="J10">
            <v>3</v>
          </cell>
          <cell r="K10">
            <v>0</v>
          </cell>
          <cell r="L10">
            <v>0</v>
          </cell>
          <cell r="M10">
            <v>0</v>
          </cell>
        </row>
        <row r="11">
          <cell r="C11">
            <v>0</v>
          </cell>
          <cell r="D11">
            <v>0</v>
          </cell>
          <cell r="E11">
            <v>0</v>
          </cell>
          <cell r="F11">
            <v>0</v>
          </cell>
          <cell r="G11">
            <v>0</v>
          </cell>
          <cell r="H11">
            <v>0</v>
          </cell>
          <cell r="I11">
            <v>0</v>
          </cell>
          <cell r="J11">
            <v>0</v>
          </cell>
          <cell r="K11">
            <v>0</v>
          </cell>
          <cell r="L11">
            <v>0</v>
          </cell>
          <cell r="M11">
            <v>0</v>
          </cell>
          <cell r="N11">
            <v>32</v>
          </cell>
        </row>
        <row r="12">
          <cell r="C12">
            <v>3</v>
          </cell>
          <cell r="D12">
            <v>3</v>
          </cell>
          <cell r="E12">
            <v>3</v>
          </cell>
          <cell r="F12">
            <v>3</v>
          </cell>
          <cell r="G12">
            <v>3</v>
          </cell>
          <cell r="H12">
            <v>3</v>
          </cell>
          <cell r="I12">
            <v>2</v>
          </cell>
          <cell r="J12">
            <v>2</v>
          </cell>
          <cell r="K12">
            <v>0</v>
          </cell>
          <cell r="L12">
            <v>0</v>
          </cell>
          <cell r="M12">
            <v>0</v>
          </cell>
        </row>
        <row r="13">
          <cell r="C13">
            <v>0</v>
          </cell>
          <cell r="D13">
            <v>4</v>
          </cell>
          <cell r="E13">
            <v>3</v>
          </cell>
          <cell r="F13">
            <v>3</v>
          </cell>
          <cell r="G13">
            <v>3</v>
          </cell>
          <cell r="H13">
            <v>3</v>
          </cell>
          <cell r="I13">
            <v>3</v>
          </cell>
          <cell r="J13">
            <v>2</v>
          </cell>
          <cell r="K13">
            <v>0</v>
          </cell>
          <cell r="L13">
            <v>0</v>
          </cell>
          <cell r="M13">
            <v>0</v>
          </cell>
        </row>
        <row r="14">
          <cell r="C14">
            <v>3</v>
          </cell>
          <cell r="D14">
            <v>3</v>
          </cell>
          <cell r="E14">
            <v>4</v>
          </cell>
          <cell r="F14">
            <v>3</v>
          </cell>
          <cell r="G14">
            <v>4</v>
          </cell>
          <cell r="H14">
            <v>3</v>
          </cell>
          <cell r="I14">
            <v>4</v>
          </cell>
          <cell r="J14">
            <v>3</v>
          </cell>
          <cell r="K14">
            <v>0</v>
          </cell>
          <cell r="L14">
            <v>0</v>
          </cell>
          <cell r="M14">
            <v>0</v>
          </cell>
        </row>
        <row r="15">
          <cell r="C15">
            <v>0</v>
          </cell>
          <cell r="D15">
            <v>0</v>
          </cell>
          <cell r="E15">
            <v>0</v>
          </cell>
          <cell r="F15">
            <v>0</v>
          </cell>
          <cell r="G15">
            <v>0</v>
          </cell>
          <cell r="H15">
            <v>0</v>
          </cell>
          <cell r="I15">
            <v>0</v>
          </cell>
          <cell r="J15">
            <v>0</v>
          </cell>
          <cell r="K15">
            <v>5.2</v>
          </cell>
          <cell r="L15">
            <v>5.5</v>
          </cell>
          <cell r="M15">
            <v>5.5</v>
          </cell>
        </row>
        <row r="16">
          <cell r="C16">
            <v>0</v>
          </cell>
          <cell r="D16">
            <v>4</v>
          </cell>
          <cell r="E16">
            <v>2</v>
          </cell>
          <cell r="F16">
            <v>2</v>
          </cell>
          <cell r="G16">
            <v>2</v>
          </cell>
          <cell r="H16">
            <v>2</v>
          </cell>
          <cell r="I16">
            <v>2</v>
          </cell>
          <cell r="J16">
            <v>2</v>
          </cell>
          <cell r="K16">
            <v>2.2000000000000002</v>
          </cell>
          <cell r="L16">
            <v>1.5</v>
          </cell>
          <cell r="M16">
            <v>2.2000000000000002</v>
          </cell>
        </row>
        <row r="17">
          <cell r="C17">
            <v>0</v>
          </cell>
          <cell r="D17">
            <v>6</v>
          </cell>
          <cell r="E17">
            <v>3</v>
          </cell>
          <cell r="F17">
            <v>3</v>
          </cell>
          <cell r="G17">
            <v>3</v>
          </cell>
          <cell r="H17">
            <v>3</v>
          </cell>
          <cell r="I17">
            <v>3</v>
          </cell>
          <cell r="J17">
            <v>3</v>
          </cell>
          <cell r="K17">
            <v>0</v>
          </cell>
          <cell r="L17">
            <v>0</v>
          </cell>
          <cell r="M17">
            <v>0</v>
          </cell>
        </row>
        <row r="18">
          <cell r="C18">
            <v>2</v>
          </cell>
          <cell r="D18">
            <v>3</v>
          </cell>
          <cell r="E18">
            <v>2</v>
          </cell>
          <cell r="F18">
            <v>1</v>
          </cell>
          <cell r="G18">
            <v>1</v>
          </cell>
          <cell r="H18">
            <v>1</v>
          </cell>
          <cell r="I18">
            <v>2</v>
          </cell>
          <cell r="J18">
            <v>1</v>
          </cell>
          <cell r="K18">
            <v>0</v>
          </cell>
          <cell r="L18">
            <v>0</v>
          </cell>
          <cell r="M18">
            <v>0</v>
          </cell>
        </row>
        <row r="19">
          <cell r="C19">
            <v>2</v>
          </cell>
          <cell r="D19">
            <v>3</v>
          </cell>
          <cell r="E19">
            <v>2</v>
          </cell>
          <cell r="F19">
            <v>2</v>
          </cell>
          <cell r="G19">
            <v>1</v>
          </cell>
          <cell r="H19">
            <v>2</v>
          </cell>
          <cell r="I19">
            <v>2</v>
          </cell>
          <cell r="J19">
            <v>2</v>
          </cell>
          <cell r="K19">
            <v>0</v>
          </cell>
          <cell r="L19">
            <v>0</v>
          </cell>
          <cell r="M19">
            <v>0</v>
          </cell>
        </row>
        <row r="20">
          <cell r="C20">
            <v>2</v>
          </cell>
          <cell r="D20">
            <v>4</v>
          </cell>
          <cell r="E20">
            <v>2</v>
          </cell>
          <cell r="F20">
            <v>2</v>
          </cell>
          <cell r="G20">
            <v>2</v>
          </cell>
          <cell r="H20">
            <v>2</v>
          </cell>
          <cell r="I20">
            <v>2</v>
          </cell>
          <cell r="J20">
            <v>2</v>
          </cell>
          <cell r="K20">
            <v>0</v>
          </cell>
          <cell r="L20">
            <v>0</v>
          </cell>
          <cell r="M20">
            <v>0</v>
          </cell>
        </row>
        <row r="21">
          <cell r="C21">
            <v>1</v>
          </cell>
          <cell r="D21">
            <v>2</v>
          </cell>
          <cell r="E21">
            <v>2</v>
          </cell>
          <cell r="F21">
            <v>2</v>
          </cell>
          <cell r="G21">
            <v>2</v>
          </cell>
          <cell r="H21">
            <v>2</v>
          </cell>
          <cell r="I21">
            <v>2</v>
          </cell>
          <cell r="J21">
            <v>1</v>
          </cell>
          <cell r="K21">
            <v>0</v>
          </cell>
          <cell r="L21">
            <v>0</v>
          </cell>
          <cell r="M21">
            <v>0</v>
          </cell>
        </row>
        <row r="22">
          <cell r="C22">
            <v>0</v>
          </cell>
          <cell r="D22">
            <v>8</v>
          </cell>
          <cell r="E22">
            <v>2</v>
          </cell>
          <cell r="F22">
            <v>2</v>
          </cell>
          <cell r="G22">
            <v>2</v>
          </cell>
          <cell r="H22">
            <v>1</v>
          </cell>
          <cell r="I22">
            <v>2</v>
          </cell>
          <cell r="J22">
            <v>1</v>
          </cell>
          <cell r="K22">
            <v>1.3</v>
          </cell>
          <cell r="L22">
            <v>0.8</v>
          </cell>
          <cell r="M22">
            <v>1.1000000000000001</v>
          </cell>
        </row>
        <row r="23">
          <cell r="C23">
            <v>0</v>
          </cell>
          <cell r="D23">
            <v>0</v>
          </cell>
          <cell r="E23">
            <v>0</v>
          </cell>
          <cell r="F23">
            <v>0</v>
          </cell>
          <cell r="G23">
            <v>0</v>
          </cell>
          <cell r="H23">
            <v>0</v>
          </cell>
          <cell r="I23">
            <v>0</v>
          </cell>
          <cell r="J23">
            <v>0</v>
          </cell>
          <cell r="K23">
            <v>3.1</v>
          </cell>
          <cell r="L23">
            <v>2.8</v>
          </cell>
          <cell r="M23">
            <v>4</v>
          </cell>
          <cell r="N23">
            <v>27</v>
          </cell>
        </row>
        <row r="24">
          <cell r="C24">
            <v>2</v>
          </cell>
          <cell r="D24">
            <v>3</v>
          </cell>
          <cell r="E24">
            <v>2</v>
          </cell>
          <cell r="F24">
            <v>2</v>
          </cell>
          <cell r="G24">
            <v>2</v>
          </cell>
          <cell r="H24">
            <v>2</v>
          </cell>
          <cell r="I24">
            <v>2</v>
          </cell>
          <cell r="J24">
            <v>2</v>
          </cell>
          <cell r="K24">
            <v>0</v>
          </cell>
          <cell r="L24">
            <v>0</v>
          </cell>
          <cell r="M24">
            <v>0</v>
          </cell>
        </row>
        <row r="25">
          <cell r="E25">
            <v>0</v>
          </cell>
          <cell r="F25">
            <v>0</v>
          </cell>
          <cell r="G25">
            <v>0</v>
          </cell>
          <cell r="H25">
            <v>0</v>
          </cell>
          <cell r="I25">
            <v>0</v>
          </cell>
          <cell r="J25">
            <v>0</v>
          </cell>
          <cell r="K25">
            <v>8</v>
          </cell>
          <cell r="L25">
            <v>6.7</v>
          </cell>
          <cell r="M25">
            <v>8.8000000000000007</v>
          </cell>
          <cell r="N25">
            <v>50</v>
          </cell>
        </row>
        <row r="26">
          <cell r="C26">
            <v>0</v>
          </cell>
          <cell r="D26">
            <v>0</v>
          </cell>
          <cell r="E26">
            <v>0</v>
          </cell>
          <cell r="F26">
            <v>0</v>
          </cell>
          <cell r="G26">
            <v>0</v>
          </cell>
          <cell r="H26">
            <v>0</v>
          </cell>
          <cell r="I26">
            <v>0</v>
          </cell>
          <cell r="J26">
            <v>0</v>
          </cell>
          <cell r="K26">
            <v>0</v>
          </cell>
          <cell r="L26">
            <v>0</v>
          </cell>
          <cell r="M26">
            <v>0</v>
          </cell>
          <cell r="N26">
            <v>38</v>
          </cell>
        </row>
        <row r="27">
          <cell r="C27">
            <v>0</v>
          </cell>
          <cell r="D27">
            <v>0</v>
          </cell>
          <cell r="E27">
            <v>0</v>
          </cell>
          <cell r="F27">
            <v>0</v>
          </cell>
          <cell r="G27">
            <v>0</v>
          </cell>
          <cell r="H27">
            <v>0</v>
          </cell>
          <cell r="I27">
            <v>0</v>
          </cell>
          <cell r="J27">
            <v>0</v>
          </cell>
          <cell r="K27">
            <v>22.6</v>
          </cell>
          <cell r="L27">
            <v>22.8</v>
          </cell>
          <cell r="M27">
            <v>21.2</v>
          </cell>
        </row>
        <row r="28">
          <cell r="C28">
            <v>5</v>
          </cell>
          <cell r="D28">
            <v>5</v>
          </cell>
          <cell r="E28">
            <v>3</v>
          </cell>
          <cell r="F28">
            <v>3</v>
          </cell>
          <cell r="G28">
            <v>3</v>
          </cell>
          <cell r="H28">
            <v>2</v>
          </cell>
          <cell r="I28">
            <v>2</v>
          </cell>
          <cell r="J28">
            <v>2</v>
          </cell>
          <cell r="K28">
            <v>0</v>
          </cell>
          <cell r="L28">
            <v>0</v>
          </cell>
          <cell r="M28">
            <v>0</v>
          </cell>
        </row>
        <row r="29">
          <cell r="C29">
            <v>1</v>
          </cell>
          <cell r="D29">
            <v>2</v>
          </cell>
          <cell r="E29">
            <v>2</v>
          </cell>
          <cell r="F29">
            <v>2</v>
          </cell>
          <cell r="G29">
            <v>2</v>
          </cell>
          <cell r="H29">
            <v>1</v>
          </cell>
          <cell r="I29">
            <v>1</v>
          </cell>
          <cell r="J29">
            <v>2</v>
          </cell>
          <cell r="K29">
            <v>0</v>
          </cell>
          <cell r="L29">
            <v>0</v>
          </cell>
          <cell r="M29">
            <v>0</v>
          </cell>
        </row>
        <row r="30">
          <cell r="C30">
            <v>0</v>
          </cell>
          <cell r="D30">
            <v>0</v>
          </cell>
          <cell r="E30">
            <v>0</v>
          </cell>
          <cell r="F30">
            <v>0</v>
          </cell>
          <cell r="G30">
            <v>0</v>
          </cell>
          <cell r="H30">
            <v>0</v>
          </cell>
          <cell r="I30">
            <v>0</v>
          </cell>
          <cell r="J30">
            <v>0</v>
          </cell>
          <cell r="K30">
            <v>0</v>
          </cell>
          <cell r="L30">
            <v>0</v>
          </cell>
          <cell r="M30">
            <v>0</v>
          </cell>
          <cell r="N30">
            <v>38</v>
          </cell>
        </row>
        <row r="31">
          <cell r="C31">
            <v>0</v>
          </cell>
          <cell r="D31">
            <v>0</v>
          </cell>
          <cell r="E31">
            <v>0</v>
          </cell>
          <cell r="F31">
            <v>0</v>
          </cell>
          <cell r="G31">
            <v>0</v>
          </cell>
          <cell r="H31">
            <v>0</v>
          </cell>
          <cell r="I31">
            <v>0</v>
          </cell>
          <cell r="J31">
            <v>0</v>
          </cell>
          <cell r="K31">
            <v>0</v>
          </cell>
          <cell r="L31">
            <v>0</v>
          </cell>
          <cell r="M31">
            <v>0</v>
          </cell>
          <cell r="N31">
            <v>39</v>
          </cell>
        </row>
        <row r="32">
          <cell r="C32">
            <v>0</v>
          </cell>
          <cell r="D32">
            <v>2</v>
          </cell>
          <cell r="E32">
            <v>3</v>
          </cell>
          <cell r="F32">
            <v>3</v>
          </cell>
          <cell r="G32">
            <v>3</v>
          </cell>
          <cell r="H32">
            <v>3</v>
          </cell>
          <cell r="I32">
            <v>3</v>
          </cell>
          <cell r="J32">
            <v>3</v>
          </cell>
          <cell r="K32">
            <v>0</v>
          </cell>
          <cell r="L32">
            <v>0</v>
          </cell>
          <cell r="M32">
            <v>0</v>
          </cell>
        </row>
        <row r="33">
          <cell r="C33">
            <v>0</v>
          </cell>
          <cell r="D33">
            <v>0</v>
          </cell>
          <cell r="E33">
            <v>0</v>
          </cell>
          <cell r="F33">
            <v>0</v>
          </cell>
          <cell r="G33">
            <v>0</v>
          </cell>
          <cell r="H33">
            <v>0</v>
          </cell>
          <cell r="I33">
            <v>0</v>
          </cell>
          <cell r="J33">
            <v>0</v>
          </cell>
          <cell r="K33">
            <v>4.5999999999999996</v>
          </cell>
          <cell r="L33">
            <v>3.5</v>
          </cell>
          <cell r="M33">
            <v>4.5</v>
          </cell>
        </row>
        <row r="34">
          <cell r="C34">
            <v>0</v>
          </cell>
          <cell r="D34">
            <v>0</v>
          </cell>
          <cell r="E34">
            <v>0</v>
          </cell>
          <cell r="F34">
            <v>0</v>
          </cell>
          <cell r="G34">
            <v>0</v>
          </cell>
          <cell r="H34">
            <v>0</v>
          </cell>
          <cell r="I34">
            <v>0</v>
          </cell>
          <cell r="J34">
            <v>0</v>
          </cell>
          <cell r="K34">
            <v>0</v>
          </cell>
          <cell r="L34">
            <v>0</v>
          </cell>
          <cell r="M34">
            <v>0</v>
          </cell>
        </row>
        <row r="35">
          <cell r="C35">
            <v>3</v>
          </cell>
          <cell r="D35">
            <v>3</v>
          </cell>
          <cell r="E35">
            <v>3</v>
          </cell>
          <cell r="F35">
            <v>2</v>
          </cell>
          <cell r="G35">
            <v>2</v>
          </cell>
          <cell r="H35">
            <v>2</v>
          </cell>
          <cell r="I35">
            <v>2</v>
          </cell>
          <cell r="J35">
            <v>2</v>
          </cell>
          <cell r="K35">
            <v>2.1</v>
          </cell>
          <cell r="L35">
            <v>2.1</v>
          </cell>
          <cell r="M35">
            <v>2</v>
          </cell>
        </row>
        <row r="36">
          <cell r="C36">
            <v>1</v>
          </cell>
          <cell r="D36">
            <v>2</v>
          </cell>
          <cell r="E36">
            <v>2</v>
          </cell>
          <cell r="F36">
            <v>2</v>
          </cell>
          <cell r="G36">
            <v>1</v>
          </cell>
          <cell r="H36">
            <v>2</v>
          </cell>
          <cell r="I36">
            <v>2</v>
          </cell>
          <cell r="J36">
            <v>2</v>
          </cell>
          <cell r="K36">
            <v>0</v>
          </cell>
          <cell r="L36">
            <v>0</v>
          </cell>
          <cell r="M36">
            <v>0</v>
          </cell>
        </row>
        <row r="37">
          <cell r="C37">
            <v>2</v>
          </cell>
          <cell r="D37">
            <v>3</v>
          </cell>
          <cell r="E37">
            <v>3</v>
          </cell>
          <cell r="F37">
            <v>2</v>
          </cell>
          <cell r="G37">
            <v>2</v>
          </cell>
          <cell r="H37">
            <v>2</v>
          </cell>
          <cell r="I37">
            <v>2</v>
          </cell>
          <cell r="J37">
            <v>2</v>
          </cell>
          <cell r="K37">
            <v>0</v>
          </cell>
          <cell r="L37">
            <v>0</v>
          </cell>
          <cell r="M37">
            <v>0</v>
          </cell>
        </row>
        <row r="38">
          <cell r="C38">
            <v>2</v>
          </cell>
          <cell r="D38">
            <v>3</v>
          </cell>
          <cell r="E38">
            <v>3</v>
          </cell>
          <cell r="F38">
            <v>2</v>
          </cell>
          <cell r="G38">
            <v>3</v>
          </cell>
          <cell r="H38">
            <v>2</v>
          </cell>
          <cell r="I38">
            <v>3</v>
          </cell>
          <cell r="J38">
            <v>2</v>
          </cell>
          <cell r="K38">
            <v>0</v>
          </cell>
          <cell r="L38">
            <v>0</v>
          </cell>
          <cell r="M38">
            <v>0</v>
          </cell>
        </row>
        <row r="39">
          <cell r="C39">
            <v>0</v>
          </cell>
          <cell r="D39">
            <v>0</v>
          </cell>
          <cell r="E39">
            <v>0</v>
          </cell>
          <cell r="F39">
            <v>0</v>
          </cell>
          <cell r="G39">
            <v>0</v>
          </cell>
          <cell r="H39">
            <v>0</v>
          </cell>
          <cell r="I39">
            <v>0</v>
          </cell>
          <cell r="J39">
            <v>0</v>
          </cell>
          <cell r="K39">
            <v>8.9</v>
          </cell>
          <cell r="L39">
            <v>8.6999999999999993</v>
          </cell>
          <cell r="M39">
            <v>6.3</v>
          </cell>
        </row>
        <row r="40">
          <cell r="C40">
            <v>0</v>
          </cell>
          <cell r="D40">
            <v>0</v>
          </cell>
          <cell r="E40">
            <v>0</v>
          </cell>
          <cell r="F40">
            <v>0</v>
          </cell>
          <cell r="G40">
            <v>0</v>
          </cell>
          <cell r="H40">
            <v>0</v>
          </cell>
          <cell r="I40">
            <v>0</v>
          </cell>
          <cell r="J40">
            <v>0</v>
          </cell>
          <cell r="K40">
            <v>7.5</v>
          </cell>
          <cell r="L40">
            <v>7.7</v>
          </cell>
          <cell r="M40">
            <v>6.4</v>
          </cell>
        </row>
        <row r="41">
          <cell r="C41">
            <v>0</v>
          </cell>
          <cell r="D41">
            <v>2</v>
          </cell>
          <cell r="E41">
            <v>3</v>
          </cell>
          <cell r="F41">
            <v>2</v>
          </cell>
          <cell r="G41">
            <v>2</v>
          </cell>
          <cell r="H41">
            <v>2</v>
          </cell>
          <cell r="I41">
            <v>2</v>
          </cell>
          <cell r="J41">
            <v>2</v>
          </cell>
          <cell r="K41">
            <v>0</v>
          </cell>
          <cell r="L41">
            <v>0</v>
          </cell>
          <cell r="M41">
            <v>0</v>
          </cell>
        </row>
        <row r="42">
          <cell r="C42">
            <v>2</v>
          </cell>
          <cell r="D42">
            <v>2</v>
          </cell>
          <cell r="E42">
            <v>2</v>
          </cell>
          <cell r="F42">
            <v>2</v>
          </cell>
          <cell r="G42">
            <v>2</v>
          </cell>
          <cell r="H42">
            <v>2</v>
          </cell>
          <cell r="I42">
            <v>2</v>
          </cell>
          <cell r="J42">
            <v>2</v>
          </cell>
          <cell r="K42">
            <v>0</v>
          </cell>
          <cell r="L42">
            <v>0</v>
          </cell>
          <cell r="M42">
            <v>0</v>
          </cell>
        </row>
        <row r="43">
          <cell r="C43">
            <v>2</v>
          </cell>
          <cell r="D43">
            <v>2</v>
          </cell>
          <cell r="E43">
            <v>2</v>
          </cell>
          <cell r="F43">
            <v>2</v>
          </cell>
          <cell r="G43">
            <v>2</v>
          </cell>
          <cell r="H43">
            <v>2</v>
          </cell>
          <cell r="I43">
            <v>2</v>
          </cell>
          <cell r="J43">
            <v>2</v>
          </cell>
          <cell r="K43">
            <v>0</v>
          </cell>
          <cell r="L43">
            <v>0</v>
          </cell>
          <cell r="M43">
            <v>0</v>
          </cell>
        </row>
        <row r="44">
          <cell r="C44">
            <v>1</v>
          </cell>
          <cell r="D44">
            <v>2</v>
          </cell>
          <cell r="E44">
            <v>3</v>
          </cell>
          <cell r="F44">
            <v>3</v>
          </cell>
          <cell r="G44">
            <v>3</v>
          </cell>
          <cell r="H44">
            <v>3</v>
          </cell>
          <cell r="I44">
            <v>3</v>
          </cell>
          <cell r="J44">
            <v>2</v>
          </cell>
          <cell r="K44">
            <v>0</v>
          </cell>
          <cell r="L44">
            <v>0</v>
          </cell>
          <cell r="M44">
            <v>0</v>
          </cell>
        </row>
        <row r="45">
          <cell r="C45">
            <v>0</v>
          </cell>
          <cell r="D45">
            <v>0</v>
          </cell>
          <cell r="E45">
            <v>0</v>
          </cell>
          <cell r="F45">
            <v>0</v>
          </cell>
          <cell r="G45">
            <v>0</v>
          </cell>
          <cell r="H45">
            <v>0</v>
          </cell>
          <cell r="I45">
            <v>0</v>
          </cell>
          <cell r="J45">
            <v>0</v>
          </cell>
          <cell r="K45">
            <v>8.1999999999999993</v>
          </cell>
          <cell r="L45">
            <v>8.4</v>
          </cell>
          <cell r="M45">
            <v>8.5</v>
          </cell>
        </row>
        <row r="46">
          <cell r="C46">
            <v>3</v>
          </cell>
          <cell r="D46">
            <v>4</v>
          </cell>
          <cell r="E46">
            <v>3</v>
          </cell>
          <cell r="F46">
            <v>2</v>
          </cell>
          <cell r="G46">
            <v>2</v>
          </cell>
          <cell r="H46">
            <v>2</v>
          </cell>
          <cell r="I46">
            <v>2</v>
          </cell>
          <cell r="J46">
            <v>2</v>
          </cell>
          <cell r="K46">
            <v>0</v>
          </cell>
          <cell r="L46">
            <v>0</v>
          </cell>
          <cell r="M46">
            <v>0</v>
          </cell>
        </row>
        <row r="47">
          <cell r="C47">
            <v>0</v>
          </cell>
          <cell r="D47">
            <v>3</v>
          </cell>
          <cell r="E47">
            <v>5</v>
          </cell>
          <cell r="F47">
            <v>4</v>
          </cell>
          <cell r="G47">
            <v>4</v>
          </cell>
          <cell r="H47">
            <v>4</v>
          </cell>
          <cell r="I47">
            <v>5</v>
          </cell>
          <cell r="J47">
            <v>4</v>
          </cell>
          <cell r="K47">
            <v>0</v>
          </cell>
          <cell r="L47">
            <v>0</v>
          </cell>
          <cell r="M47">
            <v>0</v>
          </cell>
        </row>
        <row r="48">
          <cell r="C48">
            <v>0</v>
          </cell>
          <cell r="D48">
            <v>0</v>
          </cell>
          <cell r="E48">
            <v>0</v>
          </cell>
          <cell r="F48">
            <v>0</v>
          </cell>
          <cell r="G48">
            <v>0</v>
          </cell>
          <cell r="H48">
            <v>0</v>
          </cell>
          <cell r="I48">
            <v>0</v>
          </cell>
          <cell r="J48">
            <v>0</v>
          </cell>
          <cell r="K48">
            <v>6.3</v>
          </cell>
          <cell r="L48">
            <v>5.9</v>
          </cell>
          <cell r="M48">
            <v>5.5</v>
          </cell>
        </row>
        <row r="49">
          <cell r="C49">
            <v>3</v>
          </cell>
          <cell r="D49">
            <v>3</v>
          </cell>
          <cell r="E49">
            <v>3</v>
          </cell>
          <cell r="F49">
            <v>2</v>
          </cell>
          <cell r="G49">
            <v>2</v>
          </cell>
          <cell r="H49">
            <v>2</v>
          </cell>
          <cell r="I49">
            <v>2</v>
          </cell>
          <cell r="J49">
            <v>2</v>
          </cell>
          <cell r="K49">
            <v>0</v>
          </cell>
          <cell r="L49">
            <v>0</v>
          </cell>
          <cell r="M49">
            <v>0</v>
          </cell>
        </row>
        <row r="50">
          <cell r="C50">
            <v>0</v>
          </cell>
          <cell r="D50">
            <v>0</v>
          </cell>
          <cell r="E50">
            <v>0</v>
          </cell>
          <cell r="F50">
            <v>0</v>
          </cell>
          <cell r="G50">
            <v>0</v>
          </cell>
          <cell r="H50">
            <v>0</v>
          </cell>
          <cell r="I50">
            <v>0</v>
          </cell>
          <cell r="J50">
            <v>0</v>
          </cell>
          <cell r="K50">
            <v>5.9</v>
          </cell>
          <cell r="L50">
            <v>5.5</v>
          </cell>
          <cell r="M50">
            <v>5.4</v>
          </cell>
        </row>
        <row r="51">
          <cell r="C51">
            <v>0</v>
          </cell>
          <cell r="D51">
            <v>0</v>
          </cell>
          <cell r="E51">
            <v>0</v>
          </cell>
          <cell r="F51">
            <v>0</v>
          </cell>
          <cell r="G51">
            <v>0</v>
          </cell>
          <cell r="H51">
            <v>0</v>
          </cell>
          <cell r="I51">
            <v>0</v>
          </cell>
          <cell r="J51">
            <v>0</v>
          </cell>
          <cell r="K51">
            <v>7</v>
          </cell>
          <cell r="L51">
            <v>6.4</v>
          </cell>
          <cell r="M51">
            <v>7</v>
          </cell>
        </row>
        <row r="52">
          <cell r="C52">
            <v>1</v>
          </cell>
          <cell r="D52">
            <v>4</v>
          </cell>
          <cell r="E52">
            <v>3</v>
          </cell>
          <cell r="F52">
            <v>2</v>
          </cell>
          <cell r="G52">
            <v>2</v>
          </cell>
          <cell r="H52">
            <v>2</v>
          </cell>
          <cell r="I52">
            <v>2</v>
          </cell>
          <cell r="J52">
            <v>2</v>
          </cell>
          <cell r="K52">
            <v>0</v>
          </cell>
          <cell r="L52">
            <v>0</v>
          </cell>
          <cell r="M52">
            <v>0</v>
          </cell>
        </row>
        <row r="53">
          <cell r="C53">
            <v>0</v>
          </cell>
          <cell r="D53">
            <v>2</v>
          </cell>
          <cell r="E53">
            <v>3</v>
          </cell>
          <cell r="F53">
            <v>3</v>
          </cell>
          <cell r="G53">
            <v>2</v>
          </cell>
          <cell r="H53">
            <v>2</v>
          </cell>
          <cell r="I53">
            <v>2</v>
          </cell>
          <cell r="J53">
            <v>2</v>
          </cell>
          <cell r="K53">
            <v>0</v>
          </cell>
          <cell r="L53">
            <v>0</v>
          </cell>
          <cell r="M53">
            <v>0</v>
          </cell>
        </row>
        <row r="54">
          <cell r="C54">
            <v>2</v>
          </cell>
          <cell r="D54">
            <v>3</v>
          </cell>
          <cell r="E54">
            <v>2</v>
          </cell>
          <cell r="F54">
            <v>2</v>
          </cell>
          <cell r="G54">
            <v>2</v>
          </cell>
          <cell r="H54">
            <v>2</v>
          </cell>
          <cell r="I54">
            <v>3</v>
          </cell>
          <cell r="J54">
            <v>2</v>
          </cell>
          <cell r="K54">
            <v>0</v>
          </cell>
          <cell r="L54">
            <v>0</v>
          </cell>
          <cell r="M54">
            <v>0</v>
          </cell>
        </row>
        <row r="55">
          <cell r="C55">
            <v>2</v>
          </cell>
          <cell r="D55">
            <v>3</v>
          </cell>
          <cell r="E55">
            <v>2</v>
          </cell>
          <cell r="F55">
            <v>2</v>
          </cell>
          <cell r="G55">
            <v>2</v>
          </cell>
          <cell r="H55">
            <v>2</v>
          </cell>
          <cell r="I55">
            <v>2</v>
          </cell>
          <cell r="J55">
            <v>2</v>
          </cell>
          <cell r="K55">
            <v>0</v>
          </cell>
          <cell r="L55">
            <v>0</v>
          </cell>
          <cell r="M55">
            <v>0</v>
          </cell>
        </row>
        <row r="56">
          <cell r="C56">
            <v>0</v>
          </cell>
          <cell r="D56">
            <v>0</v>
          </cell>
          <cell r="E56">
            <v>0</v>
          </cell>
          <cell r="F56">
            <v>0</v>
          </cell>
          <cell r="G56">
            <v>0</v>
          </cell>
          <cell r="H56">
            <v>0</v>
          </cell>
          <cell r="I56">
            <v>0</v>
          </cell>
          <cell r="J56">
            <v>0</v>
          </cell>
          <cell r="K56">
            <v>4</v>
          </cell>
          <cell r="L56">
            <v>4.3</v>
          </cell>
          <cell r="M56">
            <v>2.9</v>
          </cell>
        </row>
        <row r="57">
          <cell r="C57">
            <v>0</v>
          </cell>
          <cell r="D57">
            <v>2</v>
          </cell>
          <cell r="E57">
            <v>6</v>
          </cell>
          <cell r="F57">
            <v>6</v>
          </cell>
          <cell r="G57">
            <v>6</v>
          </cell>
          <cell r="H57">
            <v>6</v>
          </cell>
          <cell r="I57">
            <v>6</v>
          </cell>
          <cell r="J57">
            <v>5</v>
          </cell>
          <cell r="K57">
            <v>0</v>
          </cell>
          <cell r="L57">
            <v>0</v>
          </cell>
          <cell r="M57">
            <v>0</v>
          </cell>
        </row>
        <row r="58">
          <cell r="C58">
            <v>1</v>
          </cell>
          <cell r="D58">
            <v>4</v>
          </cell>
          <cell r="E58">
            <v>3</v>
          </cell>
          <cell r="F58">
            <v>2</v>
          </cell>
          <cell r="G58">
            <v>2</v>
          </cell>
          <cell r="H58">
            <v>2</v>
          </cell>
          <cell r="I58">
            <v>2</v>
          </cell>
          <cell r="J58">
            <v>2</v>
          </cell>
          <cell r="K58">
            <v>0</v>
          </cell>
          <cell r="L58">
            <v>0</v>
          </cell>
          <cell r="M58">
            <v>0</v>
          </cell>
        </row>
        <row r="59">
          <cell r="C59">
            <v>2</v>
          </cell>
          <cell r="D59">
            <v>4</v>
          </cell>
          <cell r="E59">
            <v>2</v>
          </cell>
          <cell r="F59">
            <v>2</v>
          </cell>
          <cell r="G59">
            <v>2</v>
          </cell>
          <cell r="H59">
            <v>1</v>
          </cell>
          <cell r="I59">
            <v>2</v>
          </cell>
          <cell r="J59">
            <v>1</v>
          </cell>
          <cell r="K59">
            <v>0</v>
          </cell>
          <cell r="L59">
            <v>0</v>
          </cell>
          <cell r="M59">
            <v>0</v>
          </cell>
        </row>
        <row r="60">
          <cell r="C60">
            <v>1</v>
          </cell>
          <cell r="D60">
            <v>3</v>
          </cell>
          <cell r="E60">
            <v>2</v>
          </cell>
          <cell r="F60">
            <v>2</v>
          </cell>
          <cell r="G60">
            <v>2</v>
          </cell>
          <cell r="H60">
            <v>2</v>
          </cell>
          <cell r="I60">
            <v>2</v>
          </cell>
          <cell r="J60">
            <v>2</v>
          </cell>
          <cell r="K60">
            <v>0</v>
          </cell>
          <cell r="L60">
            <v>0</v>
          </cell>
          <cell r="M60">
            <v>0</v>
          </cell>
        </row>
        <row r="61">
          <cell r="C61">
            <v>3</v>
          </cell>
          <cell r="D61">
            <v>3</v>
          </cell>
          <cell r="E61">
            <v>3</v>
          </cell>
          <cell r="F61">
            <v>2</v>
          </cell>
          <cell r="G61">
            <v>2</v>
          </cell>
          <cell r="H61">
            <v>2</v>
          </cell>
          <cell r="I61">
            <v>2</v>
          </cell>
          <cell r="J61">
            <v>2</v>
          </cell>
          <cell r="K61">
            <v>2</v>
          </cell>
          <cell r="L61">
            <v>2.2000000000000002</v>
          </cell>
          <cell r="M61">
            <v>1.4</v>
          </cell>
        </row>
        <row r="62">
          <cell r="C62">
            <v>3</v>
          </cell>
          <cell r="D62">
            <v>3</v>
          </cell>
          <cell r="E62">
            <v>3</v>
          </cell>
          <cell r="F62">
            <v>3</v>
          </cell>
          <cell r="G62">
            <v>3</v>
          </cell>
          <cell r="H62">
            <v>3</v>
          </cell>
          <cell r="I62">
            <v>2</v>
          </cell>
          <cell r="J62">
            <v>2</v>
          </cell>
          <cell r="K62">
            <v>0</v>
          </cell>
          <cell r="L62">
            <v>0</v>
          </cell>
          <cell r="M62">
            <v>0</v>
          </cell>
        </row>
        <row r="63">
          <cell r="C63">
            <v>0</v>
          </cell>
          <cell r="D63">
            <v>0</v>
          </cell>
          <cell r="E63">
            <v>0</v>
          </cell>
          <cell r="F63">
            <v>0</v>
          </cell>
          <cell r="G63">
            <v>0</v>
          </cell>
          <cell r="H63">
            <v>0</v>
          </cell>
          <cell r="I63">
            <v>0</v>
          </cell>
          <cell r="J63">
            <v>0</v>
          </cell>
          <cell r="K63">
            <v>0</v>
          </cell>
          <cell r="L63">
            <v>0</v>
          </cell>
          <cell r="M63">
            <v>0</v>
          </cell>
        </row>
        <row r="64">
          <cell r="C64">
            <v>0</v>
          </cell>
          <cell r="D64">
            <v>0</v>
          </cell>
          <cell r="E64">
            <v>0</v>
          </cell>
          <cell r="F64">
            <v>0</v>
          </cell>
          <cell r="G64">
            <v>0</v>
          </cell>
          <cell r="H64">
            <v>0</v>
          </cell>
          <cell r="I64">
            <v>0</v>
          </cell>
          <cell r="J64">
            <v>0</v>
          </cell>
          <cell r="K64">
            <v>9.6</v>
          </cell>
          <cell r="L64">
            <v>9.1</v>
          </cell>
          <cell r="M64">
            <v>10.5</v>
          </cell>
        </row>
        <row r="65">
          <cell r="C65">
            <v>2</v>
          </cell>
          <cell r="D65">
            <v>2</v>
          </cell>
          <cell r="E65">
            <v>2</v>
          </cell>
          <cell r="F65">
            <v>2</v>
          </cell>
          <cell r="G65">
            <v>1</v>
          </cell>
          <cell r="H65">
            <v>2</v>
          </cell>
          <cell r="I65">
            <v>1</v>
          </cell>
          <cell r="J65">
            <v>2</v>
          </cell>
          <cell r="K65">
            <v>0</v>
          </cell>
          <cell r="L65">
            <v>0</v>
          </cell>
          <cell r="M65">
            <v>0</v>
          </cell>
        </row>
        <row r="66">
          <cell r="C66">
            <v>0</v>
          </cell>
          <cell r="D66">
            <v>2</v>
          </cell>
          <cell r="E66">
            <v>3</v>
          </cell>
          <cell r="F66">
            <v>3</v>
          </cell>
          <cell r="G66">
            <v>3</v>
          </cell>
          <cell r="H66">
            <v>3</v>
          </cell>
          <cell r="I66">
            <v>2</v>
          </cell>
          <cell r="J66">
            <v>2</v>
          </cell>
          <cell r="K66">
            <v>0</v>
          </cell>
          <cell r="L66">
            <v>0</v>
          </cell>
          <cell r="M66">
            <v>0</v>
          </cell>
        </row>
        <row r="67">
          <cell r="C67">
            <v>2</v>
          </cell>
          <cell r="D67">
            <v>4</v>
          </cell>
          <cell r="E67">
            <v>3</v>
          </cell>
          <cell r="F67">
            <v>2</v>
          </cell>
          <cell r="G67">
            <v>3</v>
          </cell>
          <cell r="H67">
            <v>3</v>
          </cell>
          <cell r="I67">
            <v>3</v>
          </cell>
          <cell r="J67">
            <v>3</v>
          </cell>
          <cell r="K67">
            <v>0</v>
          </cell>
          <cell r="L67">
            <v>0</v>
          </cell>
          <cell r="M67">
            <v>0</v>
          </cell>
        </row>
        <row r="68">
          <cell r="C68">
            <v>2</v>
          </cell>
          <cell r="D68">
            <v>3</v>
          </cell>
          <cell r="E68">
            <v>4</v>
          </cell>
          <cell r="F68">
            <v>3</v>
          </cell>
          <cell r="G68">
            <v>3</v>
          </cell>
          <cell r="H68">
            <v>3</v>
          </cell>
          <cell r="I68">
            <v>3</v>
          </cell>
          <cell r="J68">
            <v>2</v>
          </cell>
          <cell r="K68">
            <v>0</v>
          </cell>
          <cell r="L68">
            <v>0</v>
          </cell>
          <cell r="M68">
            <v>0</v>
          </cell>
        </row>
        <row r="69">
          <cell r="C69">
            <v>0</v>
          </cell>
          <cell r="D69">
            <v>0</v>
          </cell>
          <cell r="E69">
            <v>0</v>
          </cell>
          <cell r="F69">
            <v>0</v>
          </cell>
          <cell r="G69">
            <v>0</v>
          </cell>
          <cell r="H69">
            <v>0</v>
          </cell>
          <cell r="I69">
            <v>0</v>
          </cell>
          <cell r="J69">
            <v>0</v>
          </cell>
          <cell r="K69">
            <v>4.5</v>
          </cell>
          <cell r="L69">
            <v>4.5</v>
          </cell>
          <cell r="M69">
            <v>4.5</v>
          </cell>
        </row>
        <row r="70">
          <cell r="C70">
            <v>0</v>
          </cell>
          <cell r="D70">
            <v>0</v>
          </cell>
          <cell r="E70">
            <v>0</v>
          </cell>
          <cell r="F70">
            <v>0</v>
          </cell>
          <cell r="G70">
            <v>0</v>
          </cell>
          <cell r="H70">
            <v>0</v>
          </cell>
          <cell r="I70">
            <v>0</v>
          </cell>
          <cell r="J70">
            <v>0</v>
          </cell>
          <cell r="K70">
            <v>0</v>
          </cell>
          <cell r="L70">
            <v>0</v>
          </cell>
          <cell r="M70">
            <v>0</v>
          </cell>
          <cell r="N70">
            <v>38</v>
          </cell>
        </row>
        <row r="71">
          <cell r="F71">
            <v>0</v>
          </cell>
          <cell r="G71">
            <v>0</v>
          </cell>
          <cell r="H71">
            <v>0</v>
          </cell>
          <cell r="I71">
            <v>0</v>
          </cell>
          <cell r="J71">
            <v>0</v>
          </cell>
          <cell r="K71">
            <v>0</v>
          </cell>
          <cell r="L71">
            <v>0</v>
          </cell>
          <cell r="M71">
            <v>0</v>
          </cell>
        </row>
        <row r="72">
          <cell r="C72">
            <v>3</v>
          </cell>
          <cell r="D72">
            <v>5</v>
          </cell>
          <cell r="E72">
            <v>3</v>
          </cell>
          <cell r="F72">
            <v>2</v>
          </cell>
          <cell r="G72">
            <v>2</v>
          </cell>
          <cell r="H72">
            <v>3</v>
          </cell>
          <cell r="I72">
            <v>2</v>
          </cell>
          <cell r="J72">
            <v>2</v>
          </cell>
          <cell r="K72">
            <v>0</v>
          </cell>
          <cell r="L72">
            <v>0</v>
          </cell>
          <cell r="M72">
            <v>0</v>
          </cell>
        </row>
        <row r="73">
          <cell r="C73">
            <v>2</v>
          </cell>
          <cell r="D73">
            <v>3</v>
          </cell>
          <cell r="E73">
            <v>2</v>
          </cell>
          <cell r="F73">
            <v>1</v>
          </cell>
          <cell r="G73">
            <v>1</v>
          </cell>
          <cell r="H73">
            <v>1</v>
          </cell>
          <cell r="I73">
            <v>1</v>
          </cell>
          <cell r="J73">
            <v>2</v>
          </cell>
          <cell r="K73">
            <v>0</v>
          </cell>
          <cell r="L73">
            <v>0</v>
          </cell>
          <cell r="M73">
            <v>0</v>
          </cell>
        </row>
        <row r="74">
          <cell r="C74">
            <v>0</v>
          </cell>
          <cell r="D74">
            <v>3</v>
          </cell>
          <cell r="E74">
            <v>4</v>
          </cell>
          <cell r="F74">
            <v>4</v>
          </cell>
          <cell r="G74">
            <v>4</v>
          </cell>
          <cell r="H74">
            <v>4</v>
          </cell>
          <cell r="I74">
            <v>4</v>
          </cell>
          <cell r="J74">
            <v>4</v>
          </cell>
          <cell r="K74">
            <v>0</v>
          </cell>
          <cell r="L74">
            <v>0</v>
          </cell>
          <cell r="M74">
            <v>0</v>
          </cell>
        </row>
        <row r="75">
          <cell r="C75">
            <v>0</v>
          </cell>
          <cell r="D75">
            <v>6</v>
          </cell>
          <cell r="E75">
            <v>2</v>
          </cell>
          <cell r="F75">
            <v>2</v>
          </cell>
          <cell r="G75">
            <v>2</v>
          </cell>
          <cell r="H75">
            <v>2</v>
          </cell>
          <cell r="I75">
            <v>2</v>
          </cell>
          <cell r="J75">
            <v>2</v>
          </cell>
          <cell r="K75">
            <v>0</v>
          </cell>
          <cell r="L75">
            <v>0</v>
          </cell>
          <cell r="M75">
            <v>0</v>
          </cell>
        </row>
        <row r="76">
          <cell r="C76">
            <v>1</v>
          </cell>
          <cell r="D76">
            <v>2</v>
          </cell>
          <cell r="E76">
            <v>2</v>
          </cell>
          <cell r="F76">
            <v>1</v>
          </cell>
          <cell r="G76">
            <v>2</v>
          </cell>
          <cell r="H76">
            <v>2</v>
          </cell>
          <cell r="I76">
            <v>1</v>
          </cell>
          <cell r="J76">
            <v>2</v>
          </cell>
          <cell r="K76">
            <v>0</v>
          </cell>
          <cell r="L76">
            <v>0</v>
          </cell>
          <cell r="M76">
            <v>0</v>
          </cell>
        </row>
        <row r="77">
          <cell r="C77">
            <v>0</v>
          </cell>
          <cell r="D77">
            <v>2</v>
          </cell>
          <cell r="E77">
            <v>4</v>
          </cell>
          <cell r="F77">
            <v>4</v>
          </cell>
          <cell r="G77">
            <v>4</v>
          </cell>
          <cell r="H77">
            <v>3</v>
          </cell>
          <cell r="I77">
            <v>3</v>
          </cell>
          <cell r="J77">
            <v>3</v>
          </cell>
          <cell r="K77">
            <v>3.5</v>
          </cell>
          <cell r="L77">
            <v>3.2</v>
          </cell>
          <cell r="M77">
            <v>3.3</v>
          </cell>
        </row>
        <row r="78">
          <cell r="C78">
            <v>2</v>
          </cell>
          <cell r="D78">
            <v>2</v>
          </cell>
          <cell r="E78">
            <v>2</v>
          </cell>
          <cell r="F78">
            <v>2</v>
          </cell>
          <cell r="G78">
            <v>2</v>
          </cell>
          <cell r="H78">
            <v>2</v>
          </cell>
          <cell r="I78">
            <v>2</v>
          </cell>
          <cell r="J78">
            <v>2</v>
          </cell>
          <cell r="K78">
            <v>0</v>
          </cell>
          <cell r="L78">
            <v>0</v>
          </cell>
          <cell r="M78">
            <v>0</v>
          </cell>
        </row>
        <row r="79">
          <cell r="C79">
            <v>3</v>
          </cell>
          <cell r="D79">
            <v>2</v>
          </cell>
          <cell r="E79">
            <v>2</v>
          </cell>
          <cell r="F79">
            <v>2</v>
          </cell>
          <cell r="G79">
            <v>2</v>
          </cell>
          <cell r="H79">
            <v>2</v>
          </cell>
          <cell r="I79">
            <v>2</v>
          </cell>
          <cell r="J79">
            <v>1</v>
          </cell>
          <cell r="K79">
            <v>0</v>
          </cell>
          <cell r="L79">
            <v>0</v>
          </cell>
          <cell r="M79">
            <v>0</v>
          </cell>
        </row>
        <row r="80">
          <cell r="C80">
            <v>4</v>
          </cell>
          <cell r="D80">
            <v>4</v>
          </cell>
          <cell r="E80">
            <v>4</v>
          </cell>
          <cell r="F80">
            <v>0</v>
          </cell>
          <cell r="G80">
            <v>0</v>
          </cell>
          <cell r="H80">
            <v>0</v>
          </cell>
          <cell r="I80">
            <v>0</v>
          </cell>
          <cell r="J80">
            <v>0</v>
          </cell>
          <cell r="K80">
            <v>0</v>
          </cell>
          <cell r="L80">
            <v>0</v>
          </cell>
          <cell r="M80">
            <v>0</v>
          </cell>
        </row>
        <row r="81">
          <cell r="C81">
            <v>0</v>
          </cell>
          <cell r="D81">
            <v>0</v>
          </cell>
          <cell r="E81">
            <v>0</v>
          </cell>
          <cell r="F81">
            <v>0</v>
          </cell>
          <cell r="G81">
            <v>0</v>
          </cell>
          <cell r="H81">
            <v>0</v>
          </cell>
          <cell r="I81">
            <v>0</v>
          </cell>
          <cell r="J81">
            <v>0</v>
          </cell>
          <cell r="K81">
            <v>0</v>
          </cell>
          <cell r="L81">
            <v>0</v>
          </cell>
          <cell r="M81">
            <v>0</v>
          </cell>
          <cell r="N81">
            <v>22</v>
          </cell>
        </row>
        <row r="82">
          <cell r="C82">
            <v>0</v>
          </cell>
          <cell r="D82">
            <v>4</v>
          </cell>
          <cell r="E82">
            <v>2</v>
          </cell>
          <cell r="F82">
            <v>2</v>
          </cell>
          <cell r="G82">
            <v>1</v>
          </cell>
          <cell r="H82">
            <v>1</v>
          </cell>
          <cell r="I82">
            <v>1</v>
          </cell>
          <cell r="J82">
            <v>2</v>
          </cell>
          <cell r="K82">
            <v>0</v>
          </cell>
          <cell r="L82">
            <v>0</v>
          </cell>
          <cell r="M82">
            <v>0</v>
          </cell>
        </row>
        <row r="83">
          <cell r="C83">
            <v>0</v>
          </cell>
          <cell r="D83">
            <v>5</v>
          </cell>
          <cell r="E83">
            <v>4</v>
          </cell>
          <cell r="F83">
            <v>3</v>
          </cell>
          <cell r="G83">
            <v>3</v>
          </cell>
          <cell r="H83">
            <v>3</v>
          </cell>
          <cell r="I83">
            <v>3</v>
          </cell>
          <cell r="J83">
            <v>2</v>
          </cell>
          <cell r="K83">
            <v>0</v>
          </cell>
          <cell r="L83">
            <v>0</v>
          </cell>
          <cell r="M83">
            <v>0</v>
          </cell>
        </row>
        <row r="84">
          <cell r="C84">
            <v>2</v>
          </cell>
          <cell r="D84">
            <v>3</v>
          </cell>
          <cell r="E84">
            <v>2</v>
          </cell>
          <cell r="F84">
            <v>2</v>
          </cell>
          <cell r="G84">
            <v>2</v>
          </cell>
          <cell r="H84">
            <v>2</v>
          </cell>
          <cell r="I84">
            <v>2</v>
          </cell>
          <cell r="J84">
            <v>2</v>
          </cell>
          <cell r="K84">
            <v>0</v>
          </cell>
          <cell r="L84">
            <v>0</v>
          </cell>
          <cell r="M84">
            <v>0</v>
          </cell>
        </row>
        <row r="85">
          <cell r="C85">
            <v>3</v>
          </cell>
          <cell r="D85">
            <v>3</v>
          </cell>
          <cell r="E85">
            <v>3</v>
          </cell>
          <cell r="F85">
            <v>3</v>
          </cell>
          <cell r="G85">
            <v>2</v>
          </cell>
          <cell r="H85">
            <v>3</v>
          </cell>
          <cell r="I85">
            <v>3</v>
          </cell>
          <cell r="J85">
            <v>3</v>
          </cell>
          <cell r="K85">
            <v>0</v>
          </cell>
          <cell r="L85">
            <v>0</v>
          </cell>
          <cell r="M85">
            <v>0</v>
          </cell>
        </row>
        <row r="86">
          <cell r="C86">
            <v>0</v>
          </cell>
          <cell r="D86">
            <v>0</v>
          </cell>
          <cell r="E86">
            <v>0</v>
          </cell>
          <cell r="F86">
            <v>0</v>
          </cell>
          <cell r="G86">
            <v>0</v>
          </cell>
          <cell r="H86">
            <v>0</v>
          </cell>
          <cell r="I86">
            <v>0</v>
          </cell>
          <cell r="J86">
            <v>0</v>
          </cell>
          <cell r="K86">
            <v>0</v>
          </cell>
          <cell r="L86">
            <v>0</v>
          </cell>
          <cell r="M86">
            <v>0</v>
          </cell>
        </row>
        <row r="87">
          <cell r="C87">
            <v>0</v>
          </cell>
          <cell r="D87">
            <v>0</v>
          </cell>
          <cell r="E87">
            <v>0</v>
          </cell>
          <cell r="F87">
            <v>0</v>
          </cell>
          <cell r="G87">
            <v>0</v>
          </cell>
          <cell r="H87">
            <v>0</v>
          </cell>
          <cell r="I87">
            <v>0</v>
          </cell>
          <cell r="J87">
            <v>0</v>
          </cell>
          <cell r="K87">
            <v>0</v>
          </cell>
          <cell r="L87">
            <v>0</v>
          </cell>
          <cell r="M87">
            <v>0</v>
          </cell>
          <cell r="N87">
            <v>16</v>
          </cell>
        </row>
        <row r="88">
          <cell r="C88">
            <v>0</v>
          </cell>
          <cell r="D88">
            <v>0</v>
          </cell>
          <cell r="E88">
            <v>0</v>
          </cell>
          <cell r="F88">
            <v>0</v>
          </cell>
          <cell r="G88">
            <v>0</v>
          </cell>
          <cell r="H88">
            <v>0</v>
          </cell>
          <cell r="I88">
            <v>0</v>
          </cell>
          <cell r="J88">
            <v>0</v>
          </cell>
          <cell r="K88">
            <v>0</v>
          </cell>
          <cell r="L88">
            <v>0</v>
          </cell>
          <cell r="M88">
            <v>0</v>
          </cell>
          <cell r="N88">
            <v>39</v>
          </cell>
        </row>
        <row r="89">
          <cell r="C89">
            <v>0</v>
          </cell>
          <cell r="D89">
            <v>0</v>
          </cell>
          <cell r="E89">
            <v>0</v>
          </cell>
          <cell r="F89">
            <v>0</v>
          </cell>
          <cell r="G89">
            <v>0</v>
          </cell>
          <cell r="H89">
            <v>0</v>
          </cell>
          <cell r="I89">
            <v>0</v>
          </cell>
          <cell r="J89">
            <v>0</v>
          </cell>
          <cell r="K89">
            <v>0</v>
          </cell>
          <cell r="L89">
            <v>0</v>
          </cell>
          <cell r="M89">
            <v>0</v>
          </cell>
        </row>
        <row r="90">
          <cell r="C90">
            <v>0</v>
          </cell>
          <cell r="D90">
            <v>1</v>
          </cell>
          <cell r="E90">
            <v>2</v>
          </cell>
          <cell r="F90">
            <v>2</v>
          </cell>
          <cell r="G90">
            <v>1</v>
          </cell>
          <cell r="H90">
            <v>1</v>
          </cell>
          <cell r="I90">
            <v>2</v>
          </cell>
          <cell r="J90">
            <v>1</v>
          </cell>
          <cell r="K90">
            <v>0</v>
          </cell>
          <cell r="L90">
            <v>0</v>
          </cell>
          <cell r="M90">
            <v>0</v>
          </cell>
        </row>
        <row r="91">
          <cell r="C91">
            <v>2</v>
          </cell>
          <cell r="D91">
            <v>2</v>
          </cell>
          <cell r="E91">
            <v>2</v>
          </cell>
          <cell r="F91">
            <v>2</v>
          </cell>
          <cell r="G91">
            <v>1</v>
          </cell>
          <cell r="H91">
            <v>2</v>
          </cell>
          <cell r="I91">
            <v>2</v>
          </cell>
          <cell r="J91">
            <v>1</v>
          </cell>
          <cell r="K91">
            <v>0</v>
          </cell>
          <cell r="L91">
            <v>0</v>
          </cell>
          <cell r="M91">
            <v>0</v>
          </cell>
        </row>
        <row r="92">
          <cell r="C92">
            <v>2</v>
          </cell>
          <cell r="D92">
            <v>3</v>
          </cell>
          <cell r="E92">
            <v>2</v>
          </cell>
          <cell r="F92">
            <v>2</v>
          </cell>
          <cell r="G92">
            <v>2</v>
          </cell>
          <cell r="H92">
            <v>2</v>
          </cell>
          <cell r="I92">
            <v>2</v>
          </cell>
          <cell r="J92">
            <v>2</v>
          </cell>
          <cell r="K92">
            <v>4.3</v>
          </cell>
          <cell r="L92">
            <v>4.5</v>
          </cell>
          <cell r="M92">
            <v>4.3</v>
          </cell>
        </row>
        <row r="93">
          <cell r="C93">
            <v>0</v>
          </cell>
          <cell r="D93">
            <v>0</v>
          </cell>
          <cell r="E93">
            <v>0</v>
          </cell>
          <cell r="F93">
            <v>0</v>
          </cell>
          <cell r="G93">
            <v>0</v>
          </cell>
          <cell r="H93">
            <v>0</v>
          </cell>
          <cell r="I93">
            <v>0</v>
          </cell>
          <cell r="J93">
            <v>0</v>
          </cell>
          <cell r="K93">
            <v>0</v>
          </cell>
          <cell r="L93">
            <v>0</v>
          </cell>
          <cell r="M93">
            <v>0</v>
          </cell>
          <cell r="N93">
            <v>32</v>
          </cell>
        </row>
        <row r="94">
          <cell r="C94">
            <v>2</v>
          </cell>
          <cell r="D94">
            <v>2</v>
          </cell>
          <cell r="E94">
            <v>2</v>
          </cell>
          <cell r="F94">
            <v>2</v>
          </cell>
          <cell r="G94">
            <v>2</v>
          </cell>
          <cell r="H94">
            <v>2</v>
          </cell>
          <cell r="I94">
            <v>2</v>
          </cell>
          <cell r="J94">
            <v>1</v>
          </cell>
          <cell r="K94">
            <v>0</v>
          </cell>
          <cell r="L94">
            <v>0</v>
          </cell>
          <cell r="M94">
            <v>0</v>
          </cell>
        </row>
        <row r="95">
          <cell r="C95">
            <v>3</v>
          </cell>
          <cell r="D95">
            <v>3</v>
          </cell>
          <cell r="E95">
            <v>3</v>
          </cell>
          <cell r="F95">
            <v>2</v>
          </cell>
          <cell r="G95">
            <v>2</v>
          </cell>
          <cell r="H95">
            <v>2</v>
          </cell>
          <cell r="I95">
            <v>2</v>
          </cell>
          <cell r="J95">
            <v>2</v>
          </cell>
          <cell r="K95">
            <v>0</v>
          </cell>
          <cell r="L95">
            <v>0</v>
          </cell>
          <cell r="M95">
            <v>0</v>
          </cell>
        </row>
        <row r="96">
          <cell r="C96">
            <v>2</v>
          </cell>
          <cell r="D96">
            <v>2</v>
          </cell>
          <cell r="E96">
            <v>2</v>
          </cell>
          <cell r="F96">
            <v>2</v>
          </cell>
          <cell r="G96">
            <v>2</v>
          </cell>
          <cell r="H96">
            <v>2</v>
          </cell>
          <cell r="I96">
            <v>2</v>
          </cell>
          <cell r="J96">
            <v>3</v>
          </cell>
          <cell r="K96">
            <v>0</v>
          </cell>
          <cell r="L96">
            <v>0</v>
          </cell>
          <cell r="M96">
            <v>0</v>
          </cell>
        </row>
        <row r="97">
          <cell r="C97">
            <v>1</v>
          </cell>
          <cell r="D97">
            <v>2</v>
          </cell>
          <cell r="E97">
            <v>1</v>
          </cell>
          <cell r="F97">
            <v>2</v>
          </cell>
          <cell r="G97">
            <v>2</v>
          </cell>
          <cell r="H97">
            <v>2</v>
          </cell>
          <cell r="I97">
            <v>2</v>
          </cell>
          <cell r="J97">
            <v>2</v>
          </cell>
          <cell r="K97">
            <v>0</v>
          </cell>
          <cell r="L97">
            <v>0</v>
          </cell>
          <cell r="M97">
            <v>0</v>
          </cell>
        </row>
        <row r="98">
          <cell r="C98">
            <v>2</v>
          </cell>
          <cell r="D98">
            <v>2</v>
          </cell>
          <cell r="E98">
            <v>2</v>
          </cell>
          <cell r="F98">
            <v>2</v>
          </cell>
          <cell r="G98">
            <v>2</v>
          </cell>
          <cell r="H98">
            <v>2</v>
          </cell>
          <cell r="I98">
            <v>1</v>
          </cell>
          <cell r="J98">
            <v>1</v>
          </cell>
          <cell r="K98">
            <v>0</v>
          </cell>
          <cell r="L98">
            <v>0</v>
          </cell>
          <cell r="M98">
            <v>0</v>
          </cell>
        </row>
        <row r="99">
          <cell r="C99">
            <v>0</v>
          </cell>
          <cell r="D99">
            <v>0</v>
          </cell>
          <cell r="E99">
            <v>0</v>
          </cell>
          <cell r="F99">
            <v>0</v>
          </cell>
          <cell r="G99">
            <v>0</v>
          </cell>
          <cell r="H99">
            <v>0</v>
          </cell>
          <cell r="I99">
            <v>0</v>
          </cell>
          <cell r="J99">
            <v>0</v>
          </cell>
          <cell r="K99">
            <v>4.5</v>
          </cell>
          <cell r="L99">
            <v>3.5</v>
          </cell>
          <cell r="M99">
            <v>4.5</v>
          </cell>
        </row>
        <row r="100">
          <cell r="C100">
            <v>2</v>
          </cell>
          <cell r="D100">
            <v>3</v>
          </cell>
          <cell r="E100">
            <v>3</v>
          </cell>
          <cell r="F100">
            <v>3</v>
          </cell>
          <cell r="G100">
            <v>2</v>
          </cell>
          <cell r="H100">
            <v>2</v>
          </cell>
          <cell r="I100">
            <v>2</v>
          </cell>
          <cell r="J100">
            <v>2</v>
          </cell>
          <cell r="K100">
            <v>0</v>
          </cell>
          <cell r="L100">
            <v>0</v>
          </cell>
          <cell r="M100">
            <v>0</v>
          </cell>
        </row>
        <row r="101">
          <cell r="C101">
            <v>3</v>
          </cell>
          <cell r="D101">
            <v>2</v>
          </cell>
          <cell r="E101">
            <v>0</v>
          </cell>
          <cell r="F101">
            <v>0</v>
          </cell>
          <cell r="G101">
            <v>0</v>
          </cell>
          <cell r="H101">
            <v>0</v>
          </cell>
          <cell r="I101">
            <v>0</v>
          </cell>
          <cell r="J101">
            <v>0</v>
          </cell>
          <cell r="K101">
            <v>0</v>
          </cell>
          <cell r="L101">
            <v>0</v>
          </cell>
          <cell r="M101">
            <v>0</v>
          </cell>
        </row>
        <row r="102">
          <cell r="C102">
            <v>0</v>
          </cell>
          <cell r="D102">
            <v>1</v>
          </cell>
          <cell r="E102">
            <v>4</v>
          </cell>
          <cell r="F102">
            <v>3</v>
          </cell>
          <cell r="G102">
            <v>3</v>
          </cell>
          <cell r="H102">
            <v>3</v>
          </cell>
          <cell r="I102">
            <v>3</v>
          </cell>
          <cell r="J102">
            <v>3</v>
          </cell>
          <cell r="K102">
            <v>0</v>
          </cell>
          <cell r="L102">
            <v>0</v>
          </cell>
          <cell r="M102">
            <v>0</v>
          </cell>
        </row>
        <row r="103">
          <cell r="C103">
            <v>0</v>
          </cell>
          <cell r="D103">
            <v>0</v>
          </cell>
          <cell r="E103">
            <v>0</v>
          </cell>
          <cell r="F103">
            <v>0</v>
          </cell>
          <cell r="G103">
            <v>0</v>
          </cell>
          <cell r="H103">
            <v>0</v>
          </cell>
          <cell r="I103">
            <v>0</v>
          </cell>
          <cell r="J103">
            <v>0</v>
          </cell>
          <cell r="K103">
            <v>7.8</v>
          </cell>
          <cell r="L103">
            <v>7.5</v>
          </cell>
          <cell r="M103">
            <v>7.7</v>
          </cell>
        </row>
        <row r="104">
          <cell r="C104">
            <v>2</v>
          </cell>
          <cell r="D104">
            <v>4</v>
          </cell>
          <cell r="E104">
            <v>3</v>
          </cell>
          <cell r="F104">
            <v>3</v>
          </cell>
          <cell r="G104">
            <v>2</v>
          </cell>
          <cell r="H104">
            <v>2</v>
          </cell>
          <cell r="I104">
            <v>2</v>
          </cell>
          <cell r="J104">
            <v>2</v>
          </cell>
          <cell r="K104">
            <v>0</v>
          </cell>
          <cell r="L104">
            <v>0</v>
          </cell>
          <cell r="M104">
            <v>0</v>
          </cell>
        </row>
        <row r="105">
          <cell r="C105">
            <v>2</v>
          </cell>
          <cell r="D105">
            <v>3</v>
          </cell>
          <cell r="E105">
            <v>3</v>
          </cell>
          <cell r="F105">
            <v>2</v>
          </cell>
          <cell r="G105">
            <v>2</v>
          </cell>
          <cell r="H105">
            <v>2</v>
          </cell>
          <cell r="I105">
            <v>2</v>
          </cell>
          <cell r="J105">
            <v>2</v>
          </cell>
          <cell r="K105">
            <v>0</v>
          </cell>
          <cell r="L105">
            <v>0</v>
          </cell>
          <cell r="M105">
            <v>0</v>
          </cell>
        </row>
        <row r="106">
          <cell r="C106">
            <v>0</v>
          </cell>
          <cell r="D106">
            <v>5</v>
          </cell>
          <cell r="E106">
            <v>2</v>
          </cell>
          <cell r="F106">
            <v>2</v>
          </cell>
          <cell r="G106">
            <v>1</v>
          </cell>
          <cell r="H106">
            <v>2</v>
          </cell>
          <cell r="I106">
            <v>2</v>
          </cell>
          <cell r="J106">
            <v>2</v>
          </cell>
          <cell r="K106">
            <v>0</v>
          </cell>
          <cell r="L106">
            <v>0</v>
          </cell>
          <cell r="M106">
            <v>0</v>
          </cell>
        </row>
        <row r="107">
          <cell r="C107">
            <v>3</v>
          </cell>
          <cell r="D107">
            <v>4</v>
          </cell>
          <cell r="E107">
            <v>4</v>
          </cell>
          <cell r="F107">
            <v>3</v>
          </cell>
          <cell r="G107">
            <v>3</v>
          </cell>
          <cell r="H107">
            <v>3</v>
          </cell>
          <cell r="I107">
            <v>3</v>
          </cell>
          <cell r="J107">
            <v>3</v>
          </cell>
          <cell r="K107">
            <v>0</v>
          </cell>
          <cell r="L107">
            <v>0</v>
          </cell>
          <cell r="M107">
            <v>0</v>
          </cell>
        </row>
        <row r="108">
          <cell r="C108">
            <v>0</v>
          </cell>
          <cell r="D108">
            <v>4</v>
          </cell>
          <cell r="E108">
            <v>4</v>
          </cell>
          <cell r="F108">
            <v>3</v>
          </cell>
          <cell r="G108">
            <v>3</v>
          </cell>
          <cell r="H108">
            <v>3</v>
          </cell>
          <cell r="I108">
            <v>3</v>
          </cell>
          <cell r="J108">
            <v>3</v>
          </cell>
          <cell r="K108">
            <v>0</v>
          </cell>
          <cell r="L108">
            <v>0</v>
          </cell>
          <cell r="M108">
            <v>0</v>
          </cell>
        </row>
        <row r="109">
          <cell r="C109">
            <v>2</v>
          </cell>
          <cell r="D109">
            <v>3</v>
          </cell>
          <cell r="E109">
            <v>3</v>
          </cell>
          <cell r="F109">
            <v>3</v>
          </cell>
          <cell r="G109">
            <v>3</v>
          </cell>
          <cell r="H109">
            <v>3</v>
          </cell>
          <cell r="I109">
            <v>3</v>
          </cell>
          <cell r="J109">
            <v>3</v>
          </cell>
          <cell r="K109">
            <v>0</v>
          </cell>
          <cell r="L109">
            <v>0</v>
          </cell>
          <cell r="M109">
            <v>0</v>
          </cell>
        </row>
        <row r="110">
          <cell r="C110">
            <v>4</v>
          </cell>
          <cell r="D110">
            <v>4</v>
          </cell>
          <cell r="E110">
            <v>4</v>
          </cell>
          <cell r="F110">
            <v>3</v>
          </cell>
          <cell r="G110">
            <v>3</v>
          </cell>
          <cell r="H110">
            <v>3</v>
          </cell>
          <cell r="I110">
            <v>3</v>
          </cell>
          <cell r="J110">
            <v>2</v>
          </cell>
          <cell r="K110">
            <v>0</v>
          </cell>
          <cell r="L110">
            <v>0</v>
          </cell>
          <cell r="M110">
            <v>0</v>
          </cell>
        </row>
        <row r="111">
          <cell r="C111">
            <v>2</v>
          </cell>
          <cell r="D111">
            <v>2</v>
          </cell>
          <cell r="E111">
            <v>3</v>
          </cell>
          <cell r="F111">
            <v>2</v>
          </cell>
          <cell r="G111">
            <v>3</v>
          </cell>
          <cell r="H111">
            <v>2</v>
          </cell>
          <cell r="I111">
            <v>2</v>
          </cell>
          <cell r="J111">
            <v>2</v>
          </cell>
          <cell r="K111">
            <v>0</v>
          </cell>
          <cell r="L111">
            <v>0</v>
          </cell>
          <cell r="M111">
            <v>0</v>
          </cell>
        </row>
        <row r="112">
          <cell r="C112">
            <v>2</v>
          </cell>
          <cell r="D112">
            <v>2</v>
          </cell>
          <cell r="E112">
            <v>2</v>
          </cell>
          <cell r="F112">
            <v>1</v>
          </cell>
          <cell r="G112">
            <v>2</v>
          </cell>
          <cell r="H112">
            <v>2</v>
          </cell>
          <cell r="I112">
            <v>1</v>
          </cell>
          <cell r="J112">
            <v>2</v>
          </cell>
          <cell r="K112">
            <v>2.2000000000000002</v>
          </cell>
          <cell r="L112">
            <v>1.7</v>
          </cell>
          <cell r="M112">
            <v>2</v>
          </cell>
        </row>
        <row r="113">
          <cell r="C113">
            <v>0</v>
          </cell>
          <cell r="D113">
            <v>0</v>
          </cell>
          <cell r="E113">
            <v>0</v>
          </cell>
          <cell r="F113">
            <v>3</v>
          </cell>
          <cell r="G113">
            <v>3</v>
          </cell>
          <cell r="H113">
            <v>4</v>
          </cell>
          <cell r="I113">
            <v>4</v>
          </cell>
          <cell r="J113">
            <v>3</v>
          </cell>
          <cell r="K113">
            <v>0</v>
          </cell>
          <cell r="L113">
            <v>0</v>
          </cell>
          <cell r="M113">
            <v>0</v>
          </cell>
        </row>
        <row r="114">
          <cell r="C114">
            <v>2</v>
          </cell>
          <cell r="D114">
            <v>3</v>
          </cell>
          <cell r="E114">
            <v>2</v>
          </cell>
          <cell r="F114">
            <v>2</v>
          </cell>
          <cell r="G114">
            <v>2</v>
          </cell>
          <cell r="H114">
            <v>2</v>
          </cell>
          <cell r="I114">
            <v>1</v>
          </cell>
          <cell r="J114">
            <v>1</v>
          </cell>
          <cell r="K114">
            <v>1.4</v>
          </cell>
          <cell r="L114">
            <v>1.2</v>
          </cell>
          <cell r="M114">
            <v>1.1000000000000001</v>
          </cell>
        </row>
        <row r="115">
          <cell r="C115">
            <v>1</v>
          </cell>
          <cell r="D115">
            <v>3</v>
          </cell>
          <cell r="E115">
            <v>2</v>
          </cell>
          <cell r="F115">
            <v>2</v>
          </cell>
          <cell r="G115">
            <v>2</v>
          </cell>
          <cell r="H115">
            <v>2</v>
          </cell>
          <cell r="I115">
            <v>2</v>
          </cell>
          <cell r="J115">
            <v>2</v>
          </cell>
          <cell r="K115">
            <v>0</v>
          </cell>
          <cell r="L115">
            <v>0</v>
          </cell>
          <cell r="M115">
            <v>0</v>
          </cell>
        </row>
        <row r="116">
          <cell r="C116">
            <v>0</v>
          </cell>
          <cell r="D116">
            <v>0</v>
          </cell>
          <cell r="E116">
            <v>0</v>
          </cell>
          <cell r="F116">
            <v>0</v>
          </cell>
          <cell r="G116">
            <v>0</v>
          </cell>
          <cell r="H116">
            <v>0</v>
          </cell>
          <cell r="I116">
            <v>0</v>
          </cell>
          <cell r="J116">
            <v>0</v>
          </cell>
          <cell r="K116">
            <v>0</v>
          </cell>
          <cell r="L116">
            <v>0</v>
          </cell>
          <cell r="M116">
            <v>0</v>
          </cell>
          <cell r="N116">
            <v>99</v>
          </cell>
        </row>
        <row r="117">
          <cell r="C117">
            <v>0</v>
          </cell>
          <cell r="D117">
            <v>0</v>
          </cell>
          <cell r="E117">
            <v>0</v>
          </cell>
          <cell r="F117">
            <v>0</v>
          </cell>
          <cell r="G117">
            <v>0</v>
          </cell>
          <cell r="H117">
            <v>0</v>
          </cell>
          <cell r="I117">
            <v>0</v>
          </cell>
          <cell r="J117">
            <v>0</v>
          </cell>
          <cell r="K117">
            <v>0</v>
          </cell>
          <cell r="L117">
            <v>0</v>
          </cell>
          <cell r="M117">
            <v>0</v>
          </cell>
          <cell r="N117">
            <v>27</v>
          </cell>
        </row>
      </sheetData>
      <sheetData sheetId="5"/>
      <sheetData sheetId="6">
        <row r="2">
          <cell r="V2">
            <v>24</v>
          </cell>
          <cell r="W2">
            <v>8</v>
          </cell>
          <cell r="X2">
            <v>0</v>
          </cell>
          <cell r="Y2">
            <v>1</v>
          </cell>
          <cell r="Z2">
            <v>33</v>
          </cell>
          <cell r="AA2">
            <v>6</v>
          </cell>
          <cell r="AB2">
            <v>0</v>
          </cell>
          <cell r="AC2">
            <v>6</v>
          </cell>
          <cell r="AD2">
            <v>177</v>
          </cell>
        </row>
        <row r="3">
          <cell r="V3">
            <v>27</v>
          </cell>
          <cell r="W3">
            <v>7</v>
          </cell>
          <cell r="X3">
            <v>15</v>
          </cell>
          <cell r="Y3">
            <v>9</v>
          </cell>
          <cell r="Z3">
            <v>58</v>
          </cell>
          <cell r="AA3">
            <v>8</v>
          </cell>
          <cell r="AB3">
            <v>0</v>
          </cell>
          <cell r="AC3">
            <v>8</v>
          </cell>
          <cell r="AD3">
            <v>223</v>
          </cell>
        </row>
        <row r="4">
          <cell r="V4">
            <v>8</v>
          </cell>
          <cell r="W4">
            <v>30</v>
          </cell>
          <cell r="X4">
            <v>32</v>
          </cell>
          <cell r="Y4">
            <v>23</v>
          </cell>
          <cell r="Z4">
            <v>93</v>
          </cell>
          <cell r="AA4">
            <v>0</v>
          </cell>
          <cell r="AB4">
            <v>5</v>
          </cell>
          <cell r="AC4">
            <v>5</v>
          </cell>
          <cell r="AD4">
            <v>285</v>
          </cell>
        </row>
        <row r="5">
          <cell r="V5">
            <v>25</v>
          </cell>
          <cell r="W5">
            <v>70</v>
          </cell>
          <cell r="X5">
            <v>42</v>
          </cell>
          <cell r="Y5">
            <v>26</v>
          </cell>
          <cell r="Z5">
            <v>163</v>
          </cell>
          <cell r="AA5">
            <v>0</v>
          </cell>
          <cell r="AB5">
            <v>11</v>
          </cell>
          <cell r="AC5">
            <v>11</v>
          </cell>
          <cell r="AD5">
            <v>572</v>
          </cell>
        </row>
        <row r="6">
          <cell r="V6">
            <v>16</v>
          </cell>
          <cell r="W6">
            <v>32</v>
          </cell>
          <cell r="X6">
            <v>14</v>
          </cell>
          <cell r="Y6">
            <v>8</v>
          </cell>
          <cell r="Z6">
            <v>70</v>
          </cell>
          <cell r="AA6">
            <v>0</v>
          </cell>
          <cell r="AB6">
            <v>2</v>
          </cell>
          <cell r="AC6">
            <v>2</v>
          </cell>
          <cell r="AD6">
            <v>0</v>
          </cell>
        </row>
        <row r="7">
          <cell r="V7">
            <v>64</v>
          </cell>
          <cell r="W7">
            <v>18</v>
          </cell>
          <cell r="X7">
            <v>5</v>
          </cell>
          <cell r="Y7">
            <v>12</v>
          </cell>
          <cell r="Z7">
            <v>99</v>
          </cell>
          <cell r="AA7">
            <v>364</v>
          </cell>
          <cell r="AB7">
            <v>0</v>
          </cell>
          <cell r="AC7">
            <v>364</v>
          </cell>
          <cell r="AD7">
            <v>194</v>
          </cell>
        </row>
        <row r="8">
          <cell r="V8">
            <v>13</v>
          </cell>
          <cell r="W8">
            <v>18</v>
          </cell>
          <cell r="X8">
            <v>4</v>
          </cell>
          <cell r="Y8">
            <v>0</v>
          </cell>
          <cell r="Z8">
            <v>35</v>
          </cell>
          <cell r="AA8">
            <v>0</v>
          </cell>
          <cell r="AB8">
            <v>3</v>
          </cell>
          <cell r="AC8">
            <v>3</v>
          </cell>
          <cell r="AD8">
            <v>276</v>
          </cell>
        </row>
        <row r="9">
          <cell r="V9">
            <v>53</v>
          </cell>
          <cell r="W9">
            <v>10</v>
          </cell>
          <cell r="X9">
            <v>6</v>
          </cell>
          <cell r="Y9">
            <v>19</v>
          </cell>
          <cell r="Z9">
            <v>88</v>
          </cell>
          <cell r="AA9">
            <v>301</v>
          </cell>
          <cell r="AB9">
            <v>0</v>
          </cell>
          <cell r="AC9">
            <v>301</v>
          </cell>
          <cell r="AD9">
            <v>260</v>
          </cell>
        </row>
        <row r="10">
          <cell r="V10">
            <v>35</v>
          </cell>
          <cell r="W10">
            <v>12</v>
          </cell>
          <cell r="X10">
            <v>2</v>
          </cell>
          <cell r="Y10">
            <v>33</v>
          </cell>
          <cell r="Z10">
            <v>82</v>
          </cell>
          <cell r="AA10">
            <v>1</v>
          </cell>
          <cell r="AB10">
            <v>0</v>
          </cell>
          <cell r="AC10">
            <v>1</v>
          </cell>
          <cell r="AD10">
            <v>205</v>
          </cell>
        </row>
        <row r="11">
          <cell r="V11">
            <v>4</v>
          </cell>
          <cell r="W11">
            <v>0</v>
          </cell>
          <cell r="X11">
            <v>0</v>
          </cell>
          <cell r="Y11">
            <v>0</v>
          </cell>
          <cell r="Z11">
            <v>4</v>
          </cell>
          <cell r="AA11">
            <v>0</v>
          </cell>
          <cell r="AB11">
            <v>7</v>
          </cell>
          <cell r="AC11">
            <v>7</v>
          </cell>
          <cell r="AD11">
            <v>145</v>
          </cell>
        </row>
        <row r="12">
          <cell r="V12">
            <v>40</v>
          </cell>
          <cell r="W12">
            <v>11</v>
          </cell>
          <cell r="X12">
            <v>2</v>
          </cell>
          <cell r="Y12">
            <v>11</v>
          </cell>
          <cell r="Z12">
            <v>64</v>
          </cell>
          <cell r="AA12">
            <v>3</v>
          </cell>
          <cell r="AB12">
            <v>0</v>
          </cell>
          <cell r="AC12">
            <v>3</v>
          </cell>
          <cell r="AD12">
            <v>329</v>
          </cell>
        </row>
        <row r="13">
          <cell r="V13">
            <v>43</v>
          </cell>
          <cell r="W13">
            <v>4</v>
          </cell>
          <cell r="X13">
            <v>0</v>
          </cell>
          <cell r="Y13">
            <v>2</v>
          </cell>
          <cell r="Z13">
            <v>49</v>
          </cell>
          <cell r="AA13">
            <v>17</v>
          </cell>
          <cell r="AB13">
            <v>0</v>
          </cell>
          <cell r="AC13">
            <v>17</v>
          </cell>
          <cell r="AD13">
            <v>22</v>
          </cell>
        </row>
        <row r="14">
          <cell r="V14">
            <v>90</v>
          </cell>
          <cell r="W14">
            <v>9</v>
          </cell>
          <cell r="X14">
            <v>6</v>
          </cell>
          <cell r="Y14">
            <v>7</v>
          </cell>
          <cell r="Z14">
            <v>112</v>
          </cell>
          <cell r="AA14">
            <v>526</v>
          </cell>
          <cell r="AB14">
            <v>0</v>
          </cell>
          <cell r="AC14">
            <v>526</v>
          </cell>
          <cell r="AD14">
            <v>242</v>
          </cell>
        </row>
        <row r="15">
          <cell r="V15">
            <v>20</v>
          </cell>
          <cell r="W15">
            <v>15</v>
          </cell>
          <cell r="X15">
            <v>11</v>
          </cell>
          <cell r="Y15">
            <v>23</v>
          </cell>
          <cell r="Z15">
            <v>69</v>
          </cell>
          <cell r="AA15">
            <v>0</v>
          </cell>
          <cell r="AB15">
            <v>45</v>
          </cell>
          <cell r="AC15">
            <v>45</v>
          </cell>
          <cell r="AD15">
            <v>179</v>
          </cell>
        </row>
        <row r="16">
          <cell r="V16">
            <v>32</v>
          </cell>
          <cell r="W16">
            <v>17</v>
          </cell>
          <cell r="X16">
            <v>10</v>
          </cell>
          <cell r="Y16">
            <v>16</v>
          </cell>
          <cell r="Z16">
            <v>75</v>
          </cell>
          <cell r="AA16">
            <v>86</v>
          </cell>
          <cell r="AB16">
            <v>14</v>
          </cell>
          <cell r="AC16">
            <v>100</v>
          </cell>
          <cell r="AD16">
            <v>269</v>
          </cell>
        </row>
        <row r="17">
          <cell r="V17">
            <v>36</v>
          </cell>
          <cell r="W17">
            <v>7</v>
          </cell>
          <cell r="X17">
            <v>1</v>
          </cell>
          <cell r="Y17">
            <v>1</v>
          </cell>
          <cell r="Z17">
            <v>45</v>
          </cell>
          <cell r="AA17">
            <v>290</v>
          </cell>
          <cell r="AB17">
            <v>0</v>
          </cell>
          <cell r="AC17">
            <v>290</v>
          </cell>
          <cell r="AD17">
            <v>140</v>
          </cell>
        </row>
        <row r="18">
          <cell r="V18">
            <v>26</v>
          </cell>
          <cell r="W18">
            <v>5</v>
          </cell>
          <cell r="X18">
            <v>0</v>
          </cell>
          <cell r="Y18">
            <v>11</v>
          </cell>
          <cell r="Z18">
            <v>42</v>
          </cell>
          <cell r="AA18">
            <v>26</v>
          </cell>
          <cell r="AB18">
            <v>0</v>
          </cell>
          <cell r="AC18">
            <v>26</v>
          </cell>
          <cell r="AD18">
            <v>96</v>
          </cell>
        </row>
        <row r="19">
          <cell r="V19">
            <v>25</v>
          </cell>
          <cell r="W19">
            <v>1</v>
          </cell>
          <cell r="X19">
            <v>1</v>
          </cell>
          <cell r="Y19">
            <v>17</v>
          </cell>
          <cell r="Z19">
            <v>44</v>
          </cell>
          <cell r="AA19">
            <v>26</v>
          </cell>
          <cell r="AB19">
            <v>0</v>
          </cell>
          <cell r="AC19">
            <v>26</v>
          </cell>
          <cell r="AD19">
            <v>99</v>
          </cell>
        </row>
        <row r="20">
          <cell r="V20">
            <v>22</v>
          </cell>
          <cell r="W20">
            <v>3</v>
          </cell>
          <cell r="X20">
            <v>0</v>
          </cell>
          <cell r="Y20">
            <v>0</v>
          </cell>
          <cell r="Z20">
            <v>25</v>
          </cell>
          <cell r="AA20">
            <v>4</v>
          </cell>
          <cell r="AB20">
            <v>0</v>
          </cell>
          <cell r="AC20">
            <v>4</v>
          </cell>
          <cell r="AD20">
            <v>182</v>
          </cell>
        </row>
        <row r="21">
          <cell r="V21">
            <v>19</v>
          </cell>
          <cell r="W21">
            <v>3</v>
          </cell>
          <cell r="X21">
            <v>3</v>
          </cell>
          <cell r="Y21">
            <v>21</v>
          </cell>
          <cell r="Z21">
            <v>46</v>
          </cell>
          <cell r="AA21">
            <v>3</v>
          </cell>
          <cell r="AB21">
            <v>0</v>
          </cell>
          <cell r="AC21">
            <v>3</v>
          </cell>
          <cell r="AD21">
            <v>186</v>
          </cell>
        </row>
        <row r="22">
          <cell r="V22">
            <v>35</v>
          </cell>
          <cell r="W22">
            <v>7</v>
          </cell>
          <cell r="X22">
            <v>1</v>
          </cell>
          <cell r="Y22">
            <v>0</v>
          </cell>
          <cell r="Z22">
            <v>43</v>
          </cell>
          <cell r="AA22">
            <v>11</v>
          </cell>
          <cell r="AB22">
            <v>0</v>
          </cell>
          <cell r="AC22">
            <v>11</v>
          </cell>
          <cell r="AD22">
            <v>79</v>
          </cell>
        </row>
        <row r="23">
          <cell r="V23">
            <v>58</v>
          </cell>
          <cell r="W23">
            <v>23</v>
          </cell>
          <cell r="X23">
            <v>67</v>
          </cell>
          <cell r="Y23">
            <v>44</v>
          </cell>
          <cell r="Z23">
            <v>192</v>
          </cell>
          <cell r="AA23">
            <v>0</v>
          </cell>
          <cell r="AB23">
            <v>300</v>
          </cell>
          <cell r="AC23">
            <v>300</v>
          </cell>
          <cell r="AD23">
            <v>518</v>
          </cell>
        </row>
        <row r="24">
          <cell r="V24">
            <v>17</v>
          </cell>
          <cell r="W24">
            <v>3</v>
          </cell>
          <cell r="X24">
            <v>4</v>
          </cell>
          <cell r="Y24">
            <v>6</v>
          </cell>
          <cell r="Z24">
            <v>30</v>
          </cell>
          <cell r="AA24">
            <v>100</v>
          </cell>
          <cell r="AB24">
            <v>0</v>
          </cell>
          <cell r="AC24">
            <v>100</v>
          </cell>
          <cell r="AD24">
            <v>129</v>
          </cell>
        </row>
        <row r="25">
          <cell r="V25">
            <v>144</v>
          </cell>
          <cell r="W25">
            <v>87</v>
          </cell>
          <cell r="X25">
            <v>11</v>
          </cell>
          <cell r="Y25">
            <v>6</v>
          </cell>
          <cell r="Z25">
            <v>248</v>
          </cell>
          <cell r="AA25">
            <v>0</v>
          </cell>
          <cell r="AB25">
            <v>635</v>
          </cell>
          <cell r="AC25">
            <v>635</v>
          </cell>
          <cell r="AD25">
            <v>865</v>
          </cell>
        </row>
        <row r="26">
          <cell r="V26">
            <v>48</v>
          </cell>
          <cell r="W26">
            <v>53</v>
          </cell>
          <cell r="X26">
            <v>26</v>
          </cell>
          <cell r="Y26">
            <v>24</v>
          </cell>
          <cell r="Z26">
            <v>151</v>
          </cell>
          <cell r="AA26">
            <v>0</v>
          </cell>
          <cell r="AB26">
            <v>188</v>
          </cell>
          <cell r="AC26">
            <v>188</v>
          </cell>
          <cell r="AD26">
            <v>498</v>
          </cell>
        </row>
        <row r="27">
          <cell r="V27">
            <v>80</v>
          </cell>
          <cell r="W27">
            <v>53</v>
          </cell>
          <cell r="X27">
            <v>25</v>
          </cell>
          <cell r="Y27">
            <v>6</v>
          </cell>
          <cell r="Z27">
            <v>164</v>
          </cell>
          <cell r="AA27">
            <v>0</v>
          </cell>
          <cell r="AB27">
            <v>140</v>
          </cell>
          <cell r="AC27">
            <v>140</v>
          </cell>
          <cell r="AD27">
            <v>147</v>
          </cell>
        </row>
        <row r="28">
          <cell r="V28">
            <v>23</v>
          </cell>
          <cell r="W28">
            <v>14</v>
          </cell>
          <cell r="X28">
            <v>9</v>
          </cell>
          <cell r="Y28">
            <v>14</v>
          </cell>
          <cell r="Z28">
            <v>60</v>
          </cell>
          <cell r="AA28">
            <v>220</v>
          </cell>
          <cell r="AB28">
            <v>0</v>
          </cell>
          <cell r="AC28">
            <v>220</v>
          </cell>
          <cell r="AD28">
            <v>195</v>
          </cell>
        </row>
        <row r="29">
          <cell r="V29">
            <v>10</v>
          </cell>
          <cell r="W29">
            <v>3</v>
          </cell>
          <cell r="X29">
            <v>5</v>
          </cell>
          <cell r="Y29">
            <v>11</v>
          </cell>
          <cell r="Z29">
            <v>29</v>
          </cell>
          <cell r="AA29">
            <v>5</v>
          </cell>
          <cell r="AB29">
            <v>0</v>
          </cell>
          <cell r="AC29">
            <v>5</v>
          </cell>
          <cell r="AD29">
            <v>150</v>
          </cell>
        </row>
        <row r="30">
          <cell r="V30">
            <v>43</v>
          </cell>
          <cell r="W30">
            <v>68</v>
          </cell>
          <cell r="X30">
            <v>40</v>
          </cell>
          <cell r="Y30">
            <v>25</v>
          </cell>
          <cell r="Z30">
            <v>176</v>
          </cell>
          <cell r="AA30">
            <v>0</v>
          </cell>
          <cell r="AB30">
            <v>34</v>
          </cell>
          <cell r="AC30">
            <v>34</v>
          </cell>
          <cell r="AD30">
            <v>585</v>
          </cell>
        </row>
        <row r="31">
          <cell r="V31">
            <v>21</v>
          </cell>
          <cell r="W31">
            <v>86</v>
          </cell>
          <cell r="X31">
            <v>60</v>
          </cell>
          <cell r="Y31">
            <v>70</v>
          </cell>
          <cell r="Z31">
            <v>237</v>
          </cell>
          <cell r="AA31">
            <v>0</v>
          </cell>
          <cell r="AB31">
            <v>34</v>
          </cell>
          <cell r="AC31">
            <v>34</v>
          </cell>
          <cell r="AD31">
            <v>566</v>
          </cell>
        </row>
        <row r="32">
          <cell r="V32">
            <v>25</v>
          </cell>
          <cell r="W32">
            <v>8</v>
          </cell>
          <cell r="X32">
            <v>7</v>
          </cell>
          <cell r="Y32">
            <v>6</v>
          </cell>
          <cell r="Z32">
            <v>46</v>
          </cell>
          <cell r="AA32">
            <v>56</v>
          </cell>
          <cell r="AB32">
            <v>0</v>
          </cell>
          <cell r="AC32">
            <v>56</v>
          </cell>
          <cell r="AD32">
            <v>32</v>
          </cell>
        </row>
        <row r="33">
          <cell r="V33">
            <v>28</v>
          </cell>
          <cell r="W33">
            <v>13</v>
          </cell>
          <cell r="X33">
            <v>11</v>
          </cell>
          <cell r="Y33">
            <v>20</v>
          </cell>
          <cell r="Z33">
            <v>72</v>
          </cell>
          <cell r="AA33">
            <v>0</v>
          </cell>
          <cell r="AB33">
            <v>3</v>
          </cell>
          <cell r="AC33">
            <v>3</v>
          </cell>
          <cell r="AD33">
            <v>187</v>
          </cell>
        </row>
        <row r="34">
          <cell r="V34">
            <v>34</v>
          </cell>
          <cell r="W34">
            <v>6</v>
          </cell>
          <cell r="X34">
            <v>1</v>
          </cell>
          <cell r="Y34">
            <v>0</v>
          </cell>
          <cell r="Z34">
            <v>41</v>
          </cell>
          <cell r="AA34">
            <v>0</v>
          </cell>
          <cell r="AB34">
            <v>11</v>
          </cell>
          <cell r="AC34">
            <v>11</v>
          </cell>
          <cell r="AD34">
            <v>178</v>
          </cell>
        </row>
        <row r="35">
          <cell r="V35">
            <v>14</v>
          </cell>
          <cell r="W35">
            <v>13</v>
          </cell>
          <cell r="X35">
            <v>3</v>
          </cell>
          <cell r="Y35">
            <v>1</v>
          </cell>
          <cell r="Z35">
            <v>31</v>
          </cell>
          <cell r="AA35">
            <v>1</v>
          </cell>
          <cell r="AB35">
            <v>0</v>
          </cell>
          <cell r="AC35">
            <v>1</v>
          </cell>
          <cell r="AD35">
            <v>394</v>
          </cell>
        </row>
        <row r="36">
          <cell r="V36">
            <v>25</v>
          </cell>
          <cell r="W36">
            <v>6</v>
          </cell>
          <cell r="X36">
            <v>2</v>
          </cell>
          <cell r="Y36">
            <v>15</v>
          </cell>
          <cell r="Z36">
            <v>48</v>
          </cell>
          <cell r="AA36">
            <v>1</v>
          </cell>
          <cell r="AB36">
            <v>0</v>
          </cell>
          <cell r="AC36">
            <v>1</v>
          </cell>
          <cell r="AD36">
            <v>211</v>
          </cell>
        </row>
        <row r="37">
          <cell r="V37">
            <v>36</v>
          </cell>
          <cell r="W37">
            <v>17</v>
          </cell>
          <cell r="X37">
            <v>3</v>
          </cell>
          <cell r="Y37">
            <v>23</v>
          </cell>
          <cell r="Z37">
            <v>79</v>
          </cell>
          <cell r="AA37">
            <v>100</v>
          </cell>
          <cell r="AB37">
            <v>0</v>
          </cell>
          <cell r="AC37">
            <v>100</v>
          </cell>
          <cell r="AD37">
            <v>148</v>
          </cell>
        </row>
        <row r="38">
          <cell r="V38">
            <v>53</v>
          </cell>
          <cell r="W38">
            <v>4</v>
          </cell>
          <cell r="X38">
            <v>10</v>
          </cell>
          <cell r="Y38">
            <v>11</v>
          </cell>
          <cell r="Z38">
            <v>78</v>
          </cell>
          <cell r="AA38">
            <v>188</v>
          </cell>
          <cell r="AB38">
            <v>0</v>
          </cell>
          <cell r="AC38">
            <v>188</v>
          </cell>
          <cell r="AD38">
            <v>181</v>
          </cell>
        </row>
        <row r="39">
          <cell r="V39">
            <v>26</v>
          </cell>
          <cell r="W39">
            <v>9</v>
          </cell>
          <cell r="X39">
            <v>7</v>
          </cell>
          <cell r="Y39">
            <v>18</v>
          </cell>
          <cell r="Z39">
            <v>60</v>
          </cell>
          <cell r="AA39">
            <v>0</v>
          </cell>
          <cell r="AB39">
            <v>34</v>
          </cell>
          <cell r="AC39">
            <v>34</v>
          </cell>
          <cell r="AD39">
            <v>77</v>
          </cell>
        </row>
        <row r="40">
          <cell r="V40">
            <v>23</v>
          </cell>
          <cell r="W40">
            <v>21</v>
          </cell>
          <cell r="X40">
            <v>8</v>
          </cell>
          <cell r="Y40">
            <v>21</v>
          </cell>
          <cell r="Z40">
            <v>73</v>
          </cell>
          <cell r="AA40">
            <v>0</v>
          </cell>
          <cell r="AB40">
            <v>6</v>
          </cell>
          <cell r="AC40">
            <v>6</v>
          </cell>
          <cell r="AD40">
            <v>341</v>
          </cell>
        </row>
        <row r="41">
          <cell r="V41">
            <v>20</v>
          </cell>
          <cell r="W41">
            <v>1</v>
          </cell>
          <cell r="X41">
            <v>11</v>
          </cell>
          <cell r="Y41">
            <v>13</v>
          </cell>
          <cell r="Z41">
            <v>45</v>
          </cell>
          <cell r="AA41">
            <v>67</v>
          </cell>
          <cell r="AB41">
            <v>0</v>
          </cell>
          <cell r="AC41">
            <v>67</v>
          </cell>
          <cell r="AD41">
            <v>30</v>
          </cell>
        </row>
        <row r="42">
          <cell r="V42">
            <v>30</v>
          </cell>
          <cell r="W42">
            <v>2</v>
          </cell>
          <cell r="X42">
            <v>3</v>
          </cell>
          <cell r="Y42">
            <v>3</v>
          </cell>
          <cell r="Z42">
            <v>38</v>
          </cell>
          <cell r="AA42">
            <v>1</v>
          </cell>
          <cell r="AB42">
            <v>0</v>
          </cell>
          <cell r="AC42">
            <v>1</v>
          </cell>
          <cell r="AD42">
            <v>265</v>
          </cell>
        </row>
        <row r="43">
          <cell r="V43">
            <v>23</v>
          </cell>
          <cell r="W43">
            <v>4</v>
          </cell>
          <cell r="X43">
            <v>4</v>
          </cell>
          <cell r="Y43">
            <v>37</v>
          </cell>
          <cell r="Z43">
            <v>68</v>
          </cell>
          <cell r="AA43">
            <v>6</v>
          </cell>
          <cell r="AB43">
            <v>0</v>
          </cell>
          <cell r="AC43">
            <v>6</v>
          </cell>
          <cell r="AD43">
            <v>197</v>
          </cell>
        </row>
        <row r="44">
          <cell r="V44">
            <v>29</v>
          </cell>
          <cell r="W44">
            <v>4</v>
          </cell>
          <cell r="X44">
            <v>0</v>
          </cell>
          <cell r="Y44">
            <v>3</v>
          </cell>
          <cell r="Z44">
            <v>36</v>
          </cell>
          <cell r="AA44">
            <v>34</v>
          </cell>
          <cell r="AB44">
            <v>0</v>
          </cell>
          <cell r="AC44">
            <v>34</v>
          </cell>
          <cell r="AD44">
            <v>43</v>
          </cell>
        </row>
        <row r="45">
          <cell r="V45">
            <v>41</v>
          </cell>
          <cell r="W45">
            <v>29</v>
          </cell>
          <cell r="X45">
            <v>29</v>
          </cell>
          <cell r="Y45">
            <v>22</v>
          </cell>
          <cell r="Z45">
            <v>121</v>
          </cell>
          <cell r="AA45">
            <v>0</v>
          </cell>
          <cell r="AB45">
            <v>198</v>
          </cell>
          <cell r="AC45">
            <v>198</v>
          </cell>
          <cell r="AD45">
            <v>305</v>
          </cell>
        </row>
        <row r="46">
          <cell r="V46">
            <v>40</v>
          </cell>
          <cell r="W46">
            <v>25</v>
          </cell>
          <cell r="X46">
            <v>9</v>
          </cell>
          <cell r="Y46">
            <v>20</v>
          </cell>
          <cell r="Z46">
            <v>94</v>
          </cell>
          <cell r="AA46">
            <v>17</v>
          </cell>
          <cell r="AB46">
            <v>0</v>
          </cell>
          <cell r="AC46">
            <v>17</v>
          </cell>
          <cell r="AD46">
            <v>237</v>
          </cell>
        </row>
        <row r="47">
          <cell r="V47">
            <v>50</v>
          </cell>
          <cell r="W47">
            <v>1</v>
          </cell>
          <cell r="X47">
            <v>0</v>
          </cell>
          <cell r="Y47">
            <v>4</v>
          </cell>
          <cell r="Z47">
            <v>55</v>
          </cell>
          <cell r="AA47">
            <v>17</v>
          </cell>
          <cell r="AB47">
            <v>0</v>
          </cell>
          <cell r="AC47">
            <v>17</v>
          </cell>
          <cell r="AD47">
            <v>14</v>
          </cell>
        </row>
        <row r="48">
          <cell r="V48">
            <v>30</v>
          </cell>
          <cell r="W48">
            <v>30</v>
          </cell>
          <cell r="X48">
            <v>19</v>
          </cell>
          <cell r="Y48">
            <v>19</v>
          </cell>
          <cell r="Z48">
            <v>98</v>
          </cell>
          <cell r="AA48">
            <v>0</v>
          </cell>
          <cell r="AB48">
            <v>11</v>
          </cell>
          <cell r="AC48">
            <v>11</v>
          </cell>
          <cell r="AD48">
            <v>213</v>
          </cell>
        </row>
        <row r="49">
          <cell r="V49">
            <v>31</v>
          </cell>
          <cell r="W49">
            <v>9</v>
          </cell>
          <cell r="X49">
            <v>4</v>
          </cell>
          <cell r="Y49">
            <v>11</v>
          </cell>
          <cell r="Z49">
            <v>55</v>
          </cell>
          <cell r="AA49">
            <v>70</v>
          </cell>
          <cell r="AB49">
            <v>0</v>
          </cell>
          <cell r="AC49">
            <v>70</v>
          </cell>
          <cell r="AD49">
            <v>156</v>
          </cell>
        </row>
        <row r="50">
          <cell r="V50">
            <v>29</v>
          </cell>
          <cell r="W50">
            <v>32</v>
          </cell>
          <cell r="X50">
            <v>6</v>
          </cell>
          <cell r="Y50">
            <v>21</v>
          </cell>
          <cell r="Z50">
            <v>88</v>
          </cell>
          <cell r="AA50">
            <v>0</v>
          </cell>
          <cell r="AB50">
            <v>1</v>
          </cell>
          <cell r="AC50">
            <v>1</v>
          </cell>
          <cell r="AD50">
            <v>272</v>
          </cell>
        </row>
        <row r="51">
          <cell r="V51">
            <v>6</v>
          </cell>
          <cell r="W51">
            <v>27</v>
          </cell>
          <cell r="X51">
            <v>6</v>
          </cell>
          <cell r="Y51">
            <v>13</v>
          </cell>
          <cell r="Z51">
            <v>52</v>
          </cell>
          <cell r="AA51">
            <v>0</v>
          </cell>
          <cell r="AB51">
            <v>18</v>
          </cell>
          <cell r="AC51">
            <v>18</v>
          </cell>
          <cell r="AD51">
            <v>273</v>
          </cell>
        </row>
        <row r="52">
          <cell r="V52">
            <v>25</v>
          </cell>
          <cell r="W52">
            <v>7</v>
          </cell>
          <cell r="X52">
            <v>2</v>
          </cell>
          <cell r="Y52">
            <v>0</v>
          </cell>
          <cell r="Z52">
            <v>34</v>
          </cell>
          <cell r="AA52">
            <v>6</v>
          </cell>
          <cell r="AB52">
            <v>0</v>
          </cell>
          <cell r="AC52">
            <v>6</v>
          </cell>
          <cell r="AD52">
            <v>239</v>
          </cell>
        </row>
        <row r="53">
          <cell r="V53">
            <v>19</v>
          </cell>
          <cell r="W53">
            <v>1</v>
          </cell>
          <cell r="X53">
            <v>0</v>
          </cell>
          <cell r="Y53">
            <v>0</v>
          </cell>
          <cell r="Z53">
            <v>20</v>
          </cell>
          <cell r="AA53">
            <v>24</v>
          </cell>
          <cell r="AB53">
            <v>0</v>
          </cell>
          <cell r="AC53">
            <v>24</v>
          </cell>
          <cell r="AD53">
            <v>6</v>
          </cell>
        </row>
        <row r="54">
          <cell r="V54">
            <v>46</v>
          </cell>
          <cell r="W54">
            <v>7</v>
          </cell>
          <cell r="X54">
            <v>0</v>
          </cell>
          <cell r="Y54">
            <v>1</v>
          </cell>
          <cell r="Z54">
            <v>54</v>
          </cell>
          <cell r="AA54">
            <v>2</v>
          </cell>
          <cell r="AB54">
            <v>0</v>
          </cell>
          <cell r="AC54">
            <v>2</v>
          </cell>
          <cell r="AD54">
            <v>335</v>
          </cell>
        </row>
        <row r="55">
          <cell r="V55">
            <v>34</v>
          </cell>
          <cell r="W55">
            <v>7</v>
          </cell>
          <cell r="X55">
            <v>4</v>
          </cell>
          <cell r="Y55">
            <v>3</v>
          </cell>
          <cell r="Z55">
            <v>48</v>
          </cell>
          <cell r="AA55">
            <v>2</v>
          </cell>
          <cell r="AB55">
            <v>0</v>
          </cell>
          <cell r="AC55">
            <v>2</v>
          </cell>
          <cell r="AD55">
            <v>183</v>
          </cell>
        </row>
        <row r="56">
          <cell r="V56">
            <v>11</v>
          </cell>
          <cell r="W56">
            <v>28</v>
          </cell>
          <cell r="X56">
            <v>17</v>
          </cell>
          <cell r="Y56">
            <v>24</v>
          </cell>
          <cell r="Z56">
            <v>80</v>
          </cell>
          <cell r="AA56">
            <v>0</v>
          </cell>
          <cell r="AB56">
            <v>6</v>
          </cell>
          <cell r="AC56">
            <v>6</v>
          </cell>
          <cell r="AD56">
            <v>246</v>
          </cell>
        </row>
        <row r="57">
          <cell r="V57">
            <v>56</v>
          </cell>
          <cell r="W57">
            <v>9</v>
          </cell>
          <cell r="X57">
            <v>9</v>
          </cell>
          <cell r="Y57">
            <v>26</v>
          </cell>
          <cell r="Z57">
            <v>100</v>
          </cell>
          <cell r="AA57">
            <v>78</v>
          </cell>
          <cell r="AB57">
            <v>0</v>
          </cell>
          <cell r="AC57">
            <v>78</v>
          </cell>
          <cell r="AD57">
            <v>27</v>
          </cell>
        </row>
        <row r="58">
          <cell r="V58">
            <v>18</v>
          </cell>
          <cell r="W58">
            <v>4</v>
          </cell>
          <cell r="X58">
            <v>12</v>
          </cell>
          <cell r="Y58">
            <v>6</v>
          </cell>
          <cell r="Z58">
            <v>40</v>
          </cell>
          <cell r="AA58">
            <v>17</v>
          </cell>
          <cell r="AB58">
            <v>0</v>
          </cell>
          <cell r="AC58">
            <v>17</v>
          </cell>
          <cell r="AD58">
            <v>194</v>
          </cell>
        </row>
        <row r="59">
          <cell r="V59">
            <v>22</v>
          </cell>
          <cell r="W59">
            <v>9</v>
          </cell>
          <cell r="X59">
            <v>6</v>
          </cell>
          <cell r="Y59">
            <v>28</v>
          </cell>
          <cell r="Z59">
            <v>65</v>
          </cell>
          <cell r="AA59">
            <v>34</v>
          </cell>
          <cell r="AB59">
            <v>0</v>
          </cell>
          <cell r="AC59">
            <v>34</v>
          </cell>
          <cell r="AD59">
            <v>165</v>
          </cell>
        </row>
        <row r="60">
          <cell r="V60">
            <v>14</v>
          </cell>
          <cell r="W60">
            <v>5</v>
          </cell>
          <cell r="X60">
            <v>10</v>
          </cell>
          <cell r="Y60">
            <v>11</v>
          </cell>
          <cell r="Z60">
            <v>40</v>
          </cell>
          <cell r="AA60">
            <v>134</v>
          </cell>
          <cell r="AB60">
            <v>0</v>
          </cell>
          <cell r="AC60">
            <v>134</v>
          </cell>
          <cell r="AD60">
            <v>130</v>
          </cell>
        </row>
        <row r="61">
          <cell r="V61">
            <v>30</v>
          </cell>
          <cell r="W61">
            <v>13</v>
          </cell>
          <cell r="X61">
            <v>4</v>
          </cell>
          <cell r="Y61">
            <v>11</v>
          </cell>
          <cell r="Z61">
            <v>58</v>
          </cell>
          <cell r="AA61">
            <v>17</v>
          </cell>
          <cell r="AB61">
            <v>0</v>
          </cell>
          <cell r="AC61">
            <v>17</v>
          </cell>
          <cell r="AD61">
            <v>241</v>
          </cell>
        </row>
        <row r="62">
          <cell r="V62">
            <v>33</v>
          </cell>
          <cell r="W62">
            <v>7</v>
          </cell>
          <cell r="X62">
            <v>3</v>
          </cell>
          <cell r="Y62">
            <v>12</v>
          </cell>
          <cell r="Z62">
            <v>55</v>
          </cell>
          <cell r="AA62">
            <v>11</v>
          </cell>
          <cell r="AB62">
            <v>0</v>
          </cell>
          <cell r="AC62">
            <v>11</v>
          </cell>
          <cell r="AD62">
            <v>108</v>
          </cell>
        </row>
        <row r="63">
          <cell r="V63">
            <v>16</v>
          </cell>
          <cell r="W63">
            <v>28</v>
          </cell>
          <cell r="X63">
            <v>9</v>
          </cell>
          <cell r="Y63">
            <v>1</v>
          </cell>
          <cell r="Z63">
            <v>54</v>
          </cell>
          <cell r="AA63">
            <v>0</v>
          </cell>
          <cell r="AB63">
            <v>1</v>
          </cell>
          <cell r="AC63">
            <v>1</v>
          </cell>
          <cell r="AD63">
            <v>0</v>
          </cell>
        </row>
        <row r="64">
          <cell r="V64">
            <v>27</v>
          </cell>
          <cell r="W64">
            <v>34</v>
          </cell>
          <cell r="X64">
            <v>31</v>
          </cell>
          <cell r="Y64">
            <v>12</v>
          </cell>
          <cell r="Z64">
            <v>104</v>
          </cell>
          <cell r="AA64">
            <v>0</v>
          </cell>
          <cell r="AB64">
            <v>310</v>
          </cell>
          <cell r="AC64">
            <v>310</v>
          </cell>
          <cell r="AD64">
            <v>239</v>
          </cell>
        </row>
        <row r="65">
          <cell r="V65">
            <v>18</v>
          </cell>
          <cell r="W65">
            <v>3</v>
          </cell>
          <cell r="X65">
            <v>3</v>
          </cell>
          <cell r="Y65">
            <v>3</v>
          </cell>
          <cell r="Z65">
            <v>27</v>
          </cell>
          <cell r="AA65">
            <v>2</v>
          </cell>
          <cell r="AB65">
            <v>0</v>
          </cell>
          <cell r="AC65">
            <v>2</v>
          </cell>
          <cell r="AD65">
            <v>162</v>
          </cell>
        </row>
        <row r="66">
          <cell r="V66">
            <v>26</v>
          </cell>
          <cell r="W66">
            <v>1</v>
          </cell>
          <cell r="X66">
            <v>0</v>
          </cell>
          <cell r="Y66">
            <v>1</v>
          </cell>
          <cell r="Z66">
            <v>28</v>
          </cell>
          <cell r="AA66">
            <v>56</v>
          </cell>
          <cell r="AB66">
            <v>0</v>
          </cell>
          <cell r="AC66">
            <v>56</v>
          </cell>
          <cell r="AD66">
            <v>9</v>
          </cell>
        </row>
        <row r="67">
          <cell r="V67">
            <v>36</v>
          </cell>
          <cell r="W67">
            <v>12</v>
          </cell>
          <cell r="X67">
            <v>5</v>
          </cell>
          <cell r="Y67">
            <v>6</v>
          </cell>
          <cell r="Z67">
            <v>59</v>
          </cell>
          <cell r="AA67">
            <v>200</v>
          </cell>
          <cell r="AB67">
            <v>0</v>
          </cell>
          <cell r="AC67">
            <v>200</v>
          </cell>
          <cell r="AD67">
            <v>121</v>
          </cell>
        </row>
        <row r="68">
          <cell r="V68">
            <v>48</v>
          </cell>
          <cell r="W68">
            <v>4</v>
          </cell>
          <cell r="X68">
            <v>0</v>
          </cell>
          <cell r="Y68">
            <v>0</v>
          </cell>
          <cell r="Z68">
            <v>52</v>
          </cell>
          <cell r="AA68">
            <v>4</v>
          </cell>
          <cell r="AB68">
            <v>0</v>
          </cell>
          <cell r="AC68">
            <v>4</v>
          </cell>
          <cell r="AD68">
            <v>64</v>
          </cell>
        </row>
        <row r="69">
          <cell r="V69">
            <v>32</v>
          </cell>
          <cell r="W69">
            <v>25</v>
          </cell>
          <cell r="X69">
            <v>15</v>
          </cell>
          <cell r="Y69">
            <v>16</v>
          </cell>
          <cell r="Z69">
            <v>88</v>
          </cell>
          <cell r="AA69">
            <v>0</v>
          </cell>
          <cell r="AB69">
            <v>13</v>
          </cell>
          <cell r="AC69">
            <v>13</v>
          </cell>
          <cell r="AD69">
            <v>174</v>
          </cell>
        </row>
        <row r="70">
          <cell r="V70">
            <v>15</v>
          </cell>
          <cell r="W70">
            <v>1</v>
          </cell>
          <cell r="X70">
            <v>0</v>
          </cell>
          <cell r="Y70">
            <v>0</v>
          </cell>
          <cell r="Z70">
            <v>16</v>
          </cell>
          <cell r="AA70">
            <v>0</v>
          </cell>
          <cell r="AB70">
            <v>11</v>
          </cell>
          <cell r="AC70">
            <v>11</v>
          </cell>
          <cell r="AD70">
            <v>250</v>
          </cell>
        </row>
        <row r="71">
          <cell r="V71">
            <v>5</v>
          </cell>
          <cell r="W71">
            <v>0</v>
          </cell>
          <cell r="X71">
            <v>0</v>
          </cell>
          <cell r="Y71">
            <v>7</v>
          </cell>
          <cell r="Z71">
            <v>12</v>
          </cell>
          <cell r="AA71">
            <v>17</v>
          </cell>
          <cell r="AB71">
            <v>0</v>
          </cell>
          <cell r="AC71">
            <v>17</v>
          </cell>
          <cell r="AD71">
            <v>18</v>
          </cell>
        </row>
        <row r="72">
          <cell r="V72">
            <v>35</v>
          </cell>
          <cell r="W72">
            <v>9</v>
          </cell>
          <cell r="X72">
            <v>5</v>
          </cell>
          <cell r="Y72">
            <v>24</v>
          </cell>
          <cell r="Z72">
            <v>73</v>
          </cell>
          <cell r="AA72">
            <v>17</v>
          </cell>
          <cell r="AB72">
            <v>0</v>
          </cell>
          <cell r="AC72">
            <v>17</v>
          </cell>
          <cell r="AD72">
            <v>252</v>
          </cell>
        </row>
        <row r="73">
          <cell r="V73">
            <v>22</v>
          </cell>
          <cell r="W73">
            <v>11</v>
          </cell>
          <cell r="X73">
            <v>3</v>
          </cell>
          <cell r="Y73">
            <v>11</v>
          </cell>
          <cell r="Z73">
            <v>47</v>
          </cell>
          <cell r="AA73">
            <v>1</v>
          </cell>
          <cell r="AB73">
            <v>0</v>
          </cell>
          <cell r="AC73">
            <v>1</v>
          </cell>
          <cell r="AD73">
            <v>189</v>
          </cell>
        </row>
        <row r="74">
          <cell r="V74">
            <v>29</v>
          </cell>
          <cell r="W74">
            <v>7</v>
          </cell>
          <cell r="X74">
            <v>4</v>
          </cell>
          <cell r="Y74">
            <v>9</v>
          </cell>
          <cell r="Z74">
            <v>49</v>
          </cell>
          <cell r="AA74">
            <v>78</v>
          </cell>
          <cell r="AB74">
            <v>0</v>
          </cell>
          <cell r="AC74">
            <v>78</v>
          </cell>
          <cell r="AD74">
            <v>36</v>
          </cell>
        </row>
        <row r="75">
          <cell r="V75">
            <v>42</v>
          </cell>
          <cell r="W75">
            <v>10</v>
          </cell>
          <cell r="X75">
            <v>6</v>
          </cell>
          <cell r="Y75">
            <v>7</v>
          </cell>
          <cell r="Z75">
            <v>65</v>
          </cell>
          <cell r="AA75">
            <v>34</v>
          </cell>
          <cell r="AB75">
            <v>0</v>
          </cell>
          <cell r="AC75">
            <v>34</v>
          </cell>
          <cell r="AD75">
            <v>224</v>
          </cell>
        </row>
        <row r="76">
          <cell r="V76">
            <v>17</v>
          </cell>
          <cell r="W76">
            <v>6</v>
          </cell>
          <cell r="X76">
            <v>7</v>
          </cell>
          <cell r="Y76">
            <v>18</v>
          </cell>
          <cell r="Z76">
            <v>48</v>
          </cell>
          <cell r="AA76">
            <v>34</v>
          </cell>
          <cell r="AB76">
            <v>0</v>
          </cell>
          <cell r="AC76">
            <v>34</v>
          </cell>
          <cell r="AD76">
            <v>184</v>
          </cell>
        </row>
        <row r="77">
          <cell r="V77">
            <v>41</v>
          </cell>
          <cell r="W77">
            <v>17</v>
          </cell>
          <cell r="X77">
            <v>1</v>
          </cell>
          <cell r="Y77">
            <v>5</v>
          </cell>
          <cell r="Z77">
            <v>64</v>
          </cell>
          <cell r="AA77">
            <v>179</v>
          </cell>
          <cell r="AB77">
            <v>56</v>
          </cell>
          <cell r="AC77">
            <v>235</v>
          </cell>
          <cell r="AD77">
            <v>73</v>
          </cell>
        </row>
        <row r="78">
          <cell r="V78">
            <v>21</v>
          </cell>
          <cell r="W78">
            <v>7</v>
          </cell>
          <cell r="X78">
            <v>2</v>
          </cell>
          <cell r="Y78">
            <v>18</v>
          </cell>
          <cell r="Z78">
            <v>48</v>
          </cell>
          <cell r="AA78">
            <v>2</v>
          </cell>
          <cell r="AB78">
            <v>0</v>
          </cell>
          <cell r="AC78">
            <v>2</v>
          </cell>
          <cell r="AD78">
            <v>239</v>
          </cell>
        </row>
        <row r="79">
          <cell r="V79">
            <v>14</v>
          </cell>
          <cell r="W79">
            <v>4</v>
          </cell>
          <cell r="X79">
            <v>3</v>
          </cell>
          <cell r="Y79">
            <v>19</v>
          </cell>
          <cell r="Z79">
            <v>40</v>
          </cell>
          <cell r="AA79">
            <v>4</v>
          </cell>
          <cell r="AB79">
            <v>0</v>
          </cell>
          <cell r="AC79">
            <v>4</v>
          </cell>
          <cell r="AD79">
            <v>135</v>
          </cell>
        </row>
        <row r="80">
          <cell r="V80">
            <v>14</v>
          </cell>
          <cell r="W80">
            <v>0</v>
          </cell>
          <cell r="X80">
            <v>0</v>
          </cell>
          <cell r="Y80">
            <v>0</v>
          </cell>
          <cell r="Z80">
            <v>14</v>
          </cell>
          <cell r="AA80">
            <v>1</v>
          </cell>
          <cell r="AB80">
            <v>0</v>
          </cell>
          <cell r="AC80">
            <v>1</v>
          </cell>
          <cell r="AD80">
            <v>17</v>
          </cell>
        </row>
        <row r="81">
          <cell r="V81">
            <v>19</v>
          </cell>
          <cell r="W81">
            <v>18</v>
          </cell>
          <cell r="X81">
            <v>6</v>
          </cell>
          <cell r="Y81">
            <v>6</v>
          </cell>
          <cell r="Z81">
            <v>49</v>
          </cell>
          <cell r="AA81">
            <v>0</v>
          </cell>
          <cell r="AB81">
            <v>11</v>
          </cell>
          <cell r="AC81">
            <v>11</v>
          </cell>
          <cell r="AD81">
            <v>221</v>
          </cell>
        </row>
        <row r="82">
          <cell r="V82">
            <v>31</v>
          </cell>
          <cell r="W82">
            <v>2</v>
          </cell>
          <cell r="X82">
            <v>0</v>
          </cell>
          <cell r="Y82">
            <v>19</v>
          </cell>
          <cell r="Z82">
            <v>52</v>
          </cell>
          <cell r="AA82">
            <v>17</v>
          </cell>
          <cell r="AB82">
            <v>0</v>
          </cell>
          <cell r="AC82">
            <v>17</v>
          </cell>
          <cell r="AD82">
            <v>177</v>
          </cell>
        </row>
        <row r="83">
          <cell r="V83">
            <v>46</v>
          </cell>
          <cell r="W83">
            <v>10</v>
          </cell>
          <cell r="X83">
            <v>1</v>
          </cell>
          <cell r="Y83">
            <v>0</v>
          </cell>
          <cell r="Z83">
            <v>57</v>
          </cell>
          <cell r="AA83">
            <v>320</v>
          </cell>
          <cell r="AB83">
            <v>0</v>
          </cell>
          <cell r="AC83">
            <v>320</v>
          </cell>
          <cell r="AD83">
            <v>197</v>
          </cell>
        </row>
        <row r="84">
          <cell r="V84">
            <v>35</v>
          </cell>
          <cell r="W84">
            <v>4</v>
          </cell>
          <cell r="X84">
            <v>6</v>
          </cell>
          <cell r="Y84">
            <v>7</v>
          </cell>
          <cell r="Z84">
            <v>52</v>
          </cell>
          <cell r="AA84">
            <v>2</v>
          </cell>
          <cell r="AB84">
            <v>0</v>
          </cell>
          <cell r="AC84">
            <v>2</v>
          </cell>
          <cell r="AD84">
            <v>176</v>
          </cell>
        </row>
        <row r="85">
          <cell r="V85">
            <v>68</v>
          </cell>
          <cell r="W85">
            <v>6</v>
          </cell>
          <cell r="X85">
            <v>0</v>
          </cell>
          <cell r="Y85">
            <v>4</v>
          </cell>
          <cell r="Z85">
            <v>78</v>
          </cell>
          <cell r="AA85">
            <v>210</v>
          </cell>
          <cell r="AB85">
            <v>0</v>
          </cell>
          <cell r="AC85">
            <v>210</v>
          </cell>
          <cell r="AD85">
            <v>209</v>
          </cell>
        </row>
        <row r="86">
          <cell r="V86">
            <v>0</v>
          </cell>
          <cell r="W86">
            <v>0</v>
          </cell>
          <cell r="X86">
            <v>3</v>
          </cell>
          <cell r="Y86">
            <v>103</v>
          </cell>
          <cell r="Z86">
            <v>106</v>
          </cell>
          <cell r="AA86">
            <v>0</v>
          </cell>
          <cell r="AB86">
            <v>13</v>
          </cell>
          <cell r="AC86">
            <v>13</v>
          </cell>
          <cell r="AD86">
            <v>53</v>
          </cell>
        </row>
        <row r="87">
          <cell r="V87">
            <v>19</v>
          </cell>
          <cell r="W87">
            <v>24</v>
          </cell>
          <cell r="X87">
            <v>3</v>
          </cell>
          <cell r="Y87">
            <v>3</v>
          </cell>
          <cell r="Z87">
            <v>49</v>
          </cell>
          <cell r="AA87">
            <v>0</v>
          </cell>
          <cell r="AB87">
            <v>1</v>
          </cell>
          <cell r="AC87">
            <v>1</v>
          </cell>
          <cell r="AD87">
            <v>160</v>
          </cell>
        </row>
        <row r="88">
          <cell r="V88">
            <v>55</v>
          </cell>
          <cell r="W88">
            <v>51</v>
          </cell>
          <cell r="X88">
            <v>30</v>
          </cell>
          <cell r="Y88">
            <v>19</v>
          </cell>
          <cell r="Z88">
            <v>155</v>
          </cell>
          <cell r="AA88">
            <v>0</v>
          </cell>
          <cell r="AB88">
            <v>330</v>
          </cell>
          <cell r="AC88">
            <v>330</v>
          </cell>
          <cell r="AD88">
            <v>626</v>
          </cell>
        </row>
        <row r="89">
          <cell r="V89">
            <v>19</v>
          </cell>
          <cell r="W89">
            <v>31</v>
          </cell>
          <cell r="X89">
            <v>8</v>
          </cell>
          <cell r="Y89">
            <v>10</v>
          </cell>
          <cell r="Z89">
            <v>68</v>
          </cell>
          <cell r="AA89">
            <v>0</v>
          </cell>
          <cell r="AB89">
            <v>200</v>
          </cell>
          <cell r="AC89">
            <v>200</v>
          </cell>
          <cell r="AD89">
            <v>0</v>
          </cell>
        </row>
        <row r="90">
          <cell r="V90">
            <v>12</v>
          </cell>
          <cell r="W90">
            <v>1</v>
          </cell>
          <cell r="X90">
            <v>0</v>
          </cell>
          <cell r="Y90">
            <v>0</v>
          </cell>
          <cell r="Z90">
            <v>13</v>
          </cell>
          <cell r="AA90">
            <v>34</v>
          </cell>
          <cell r="AB90">
            <v>0</v>
          </cell>
          <cell r="AC90">
            <v>34</v>
          </cell>
          <cell r="AD90">
            <v>6</v>
          </cell>
        </row>
        <row r="91">
          <cell r="V91">
            <v>48</v>
          </cell>
          <cell r="W91">
            <v>7</v>
          </cell>
          <cell r="X91">
            <v>5</v>
          </cell>
          <cell r="Y91">
            <v>14</v>
          </cell>
          <cell r="Z91">
            <v>74</v>
          </cell>
          <cell r="AA91">
            <v>2</v>
          </cell>
          <cell r="AB91">
            <v>0</v>
          </cell>
          <cell r="AC91">
            <v>2</v>
          </cell>
          <cell r="AD91">
            <v>225</v>
          </cell>
        </row>
        <row r="92">
          <cell r="V92">
            <v>40</v>
          </cell>
          <cell r="W92">
            <v>25</v>
          </cell>
          <cell r="X92">
            <v>7</v>
          </cell>
          <cell r="Y92">
            <v>12</v>
          </cell>
          <cell r="Z92">
            <v>84</v>
          </cell>
          <cell r="AA92">
            <v>52</v>
          </cell>
          <cell r="AB92">
            <v>48</v>
          </cell>
          <cell r="AC92">
            <v>100</v>
          </cell>
          <cell r="AD92">
            <v>132</v>
          </cell>
        </row>
        <row r="93">
          <cell r="V93">
            <v>6</v>
          </cell>
          <cell r="W93">
            <v>1</v>
          </cell>
          <cell r="X93">
            <v>0</v>
          </cell>
          <cell r="Y93">
            <v>0</v>
          </cell>
          <cell r="Z93">
            <v>7</v>
          </cell>
          <cell r="AA93">
            <v>0</v>
          </cell>
          <cell r="AB93">
            <v>2</v>
          </cell>
          <cell r="AC93">
            <v>2</v>
          </cell>
          <cell r="AD93">
            <v>101</v>
          </cell>
        </row>
        <row r="94">
          <cell r="V94">
            <v>42</v>
          </cell>
          <cell r="W94">
            <v>4</v>
          </cell>
          <cell r="X94">
            <v>2</v>
          </cell>
          <cell r="Y94">
            <v>25</v>
          </cell>
          <cell r="Z94">
            <v>73</v>
          </cell>
          <cell r="AA94">
            <v>4</v>
          </cell>
          <cell r="AB94">
            <v>0</v>
          </cell>
          <cell r="AC94">
            <v>4</v>
          </cell>
          <cell r="AD94">
            <v>30</v>
          </cell>
        </row>
        <row r="95">
          <cell r="V95">
            <v>42</v>
          </cell>
          <cell r="W95">
            <v>5</v>
          </cell>
          <cell r="X95">
            <v>4</v>
          </cell>
          <cell r="Y95">
            <v>21</v>
          </cell>
          <cell r="Z95">
            <v>72</v>
          </cell>
          <cell r="AA95">
            <v>122</v>
          </cell>
          <cell r="AB95">
            <v>0</v>
          </cell>
          <cell r="AC95">
            <v>122</v>
          </cell>
          <cell r="AD95">
            <v>133</v>
          </cell>
        </row>
        <row r="96">
          <cell r="V96">
            <v>15</v>
          </cell>
          <cell r="W96">
            <v>1</v>
          </cell>
          <cell r="X96">
            <v>5</v>
          </cell>
          <cell r="Y96">
            <v>3</v>
          </cell>
          <cell r="Z96">
            <v>24</v>
          </cell>
          <cell r="AA96">
            <v>22</v>
          </cell>
          <cell r="AB96">
            <v>0</v>
          </cell>
          <cell r="AC96">
            <v>22</v>
          </cell>
          <cell r="AD96">
            <v>35</v>
          </cell>
        </row>
        <row r="97">
          <cell r="V97">
            <v>30</v>
          </cell>
          <cell r="W97">
            <v>9</v>
          </cell>
          <cell r="X97">
            <v>3</v>
          </cell>
          <cell r="Y97">
            <v>11</v>
          </cell>
          <cell r="Z97">
            <v>53</v>
          </cell>
          <cell r="AA97">
            <v>17</v>
          </cell>
          <cell r="AB97">
            <v>0</v>
          </cell>
          <cell r="AC97">
            <v>17</v>
          </cell>
          <cell r="AD97">
            <v>168</v>
          </cell>
        </row>
        <row r="98">
          <cell r="V98">
            <v>31</v>
          </cell>
          <cell r="W98">
            <v>4</v>
          </cell>
          <cell r="X98">
            <v>3</v>
          </cell>
          <cell r="Y98">
            <v>20</v>
          </cell>
          <cell r="Z98">
            <v>58</v>
          </cell>
          <cell r="AA98">
            <v>17</v>
          </cell>
          <cell r="AB98">
            <v>0</v>
          </cell>
          <cell r="AC98">
            <v>17</v>
          </cell>
          <cell r="AD98">
            <v>157</v>
          </cell>
        </row>
        <row r="99">
          <cell r="V99">
            <v>15</v>
          </cell>
          <cell r="W99">
            <v>23</v>
          </cell>
          <cell r="X99">
            <v>17</v>
          </cell>
          <cell r="Y99">
            <v>13</v>
          </cell>
          <cell r="Z99">
            <v>68</v>
          </cell>
          <cell r="AA99">
            <v>0</v>
          </cell>
          <cell r="AB99">
            <v>11</v>
          </cell>
          <cell r="AC99">
            <v>11</v>
          </cell>
          <cell r="AD99">
            <v>168</v>
          </cell>
        </row>
        <row r="100">
          <cell r="V100">
            <v>42</v>
          </cell>
          <cell r="W100">
            <v>10</v>
          </cell>
          <cell r="X100">
            <v>8</v>
          </cell>
          <cell r="Y100">
            <v>20</v>
          </cell>
          <cell r="Z100">
            <v>80</v>
          </cell>
          <cell r="AA100">
            <v>2</v>
          </cell>
          <cell r="AB100">
            <v>0</v>
          </cell>
          <cell r="AC100">
            <v>2</v>
          </cell>
          <cell r="AD100">
            <v>288</v>
          </cell>
        </row>
        <row r="101">
          <cell r="V101">
            <v>3</v>
          </cell>
          <cell r="W101">
            <v>0</v>
          </cell>
          <cell r="X101">
            <v>0</v>
          </cell>
          <cell r="Y101">
            <v>10</v>
          </cell>
          <cell r="Z101">
            <v>13</v>
          </cell>
          <cell r="AA101">
            <v>4</v>
          </cell>
          <cell r="AB101">
            <v>0</v>
          </cell>
          <cell r="AC101">
            <v>4</v>
          </cell>
          <cell r="AD101">
            <v>16</v>
          </cell>
        </row>
        <row r="102">
          <cell r="V102">
            <v>19</v>
          </cell>
          <cell r="W102">
            <v>4</v>
          </cell>
          <cell r="X102">
            <v>0</v>
          </cell>
          <cell r="Y102">
            <v>0</v>
          </cell>
          <cell r="Z102">
            <v>23</v>
          </cell>
          <cell r="AA102">
            <v>84</v>
          </cell>
          <cell r="AB102">
            <v>0</v>
          </cell>
          <cell r="AC102">
            <v>84</v>
          </cell>
          <cell r="AD102">
            <v>34</v>
          </cell>
        </row>
        <row r="103">
          <cell r="V103">
            <v>20</v>
          </cell>
          <cell r="W103">
            <v>27</v>
          </cell>
          <cell r="X103">
            <v>14</v>
          </cell>
          <cell r="Y103">
            <v>21</v>
          </cell>
          <cell r="Z103">
            <v>82</v>
          </cell>
          <cell r="AA103">
            <v>0</v>
          </cell>
          <cell r="AB103">
            <v>5</v>
          </cell>
          <cell r="AC103">
            <v>5</v>
          </cell>
          <cell r="AD103">
            <v>175</v>
          </cell>
        </row>
        <row r="104">
          <cell r="V104">
            <v>32</v>
          </cell>
          <cell r="W104">
            <v>11</v>
          </cell>
          <cell r="X104">
            <v>13</v>
          </cell>
          <cell r="Y104">
            <v>18</v>
          </cell>
          <cell r="Z104">
            <v>74</v>
          </cell>
          <cell r="AA104">
            <v>163</v>
          </cell>
          <cell r="AB104">
            <v>0</v>
          </cell>
          <cell r="AC104">
            <v>163</v>
          </cell>
          <cell r="AD104">
            <v>171</v>
          </cell>
        </row>
        <row r="105">
          <cell r="V105">
            <v>23</v>
          </cell>
          <cell r="W105">
            <v>10</v>
          </cell>
          <cell r="X105">
            <v>4</v>
          </cell>
          <cell r="Y105">
            <v>14</v>
          </cell>
          <cell r="Z105">
            <v>51</v>
          </cell>
          <cell r="AA105">
            <v>2</v>
          </cell>
          <cell r="AB105">
            <v>0</v>
          </cell>
          <cell r="AC105">
            <v>2</v>
          </cell>
          <cell r="AD105">
            <v>231</v>
          </cell>
        </row>
        <row r="106">
          <cell r="V106">
            <v>29</v>
          </cell>
          <cell r="W106">
            <v>2</v>
          </cell>
          <cell r="X106">
            <v>0</v>
          </cell>
          <cell r="Y106">
            <v>0</v>
          </cell>
          <cell r="Z106">
            <v>31</v>
          </cell>
          <cell r="AA106">
            <v>130</v>
          </cell>
          <cell r="AB106">
            <v>0</v>
          </cell>
          <cell r="AC106">
            <v>130</v>
          </cell>
          <cell r="AD106">
            <v>116</v>
          </cell>
        </row>
        <row r="107">
          <cell r="V107">
            <v>47</v>
          </cell>
          <cell r="W107">
            <v>10</v>
          </cell>
          <cell r="X107">
            <v>4</v>
          </cell>
          <cell r="Y107">
            <v>1</v>
          </cell>
          <cell r="Z107">
            <v>62</v>
          </cell>
          <cell r="AA107">
            <v>300</v>
          </cell>
          <cell r="AB107">
            <v>0</v>
          </cell>
          <cell r="AC107">
            <v>300</v>
          </cell>
          <cell r="AD107">
            <v>254</v>
          </cell>
        </row>
        <row r="108">
          <cell r="V108">
            <v>59</v>
          </cell>
          <cell r="W108">
            <v>29</v>
          </cell>
          <cell r="X108">
            <v>12</v>
          </cell>
          <cell r="Y108">
            <v>33</v>
          </cell>
          <cell r="Z108">
            <v>133</v>
          </cell>
          <cell r="AA108">
            <v>300</v>
          </cell>
          <cell r="AB108">
            <v>0</v>
          </cell>
          <cell r="AC108">
            <v>300</v>
          </cell>
          <cell r="AD108">
            <v>289</v>
          </cell>
        </row>
        <row r="109">
          <cell r="V109">
            <v>48</v>
          </cell>
          <cell r="W109">
            <v>21</v>
          </cell>
          <cell r="X109">
            <v>8</v>
          </cell>
          <cell r="Y109">
            <v>17</v>
          </cell>
          <cell r="Z109">
            <v>94</v>
          </cell>
          <cell r="AA109">
            <v>2</v>
          </cell>
          <cell r="AB109">
            <v>0</v>
          </cell>
          <cell r="AC109">
            <v>2</v>
          </cell>
          <cell r="AD109">
            <v>414</v>
          </cell>
        </row>
        <row r="110">
          <cell r="V110">
            <v>24</v>
          </cell>
          <cell r="W110">
            <v>19</v>
          </cell>
          <cell r="X110">
            <v>5</v>
          </cell>
          <cell r="Y110">
            <v>24</v>
          </cell>
          <cell r="Z110">
            <v>72</v>
          </cell>
          <cell r="AA110">
            <v>17</v>
          </cell>
          <cell r="AB110">
            <v>0</v>
          </cell>
          <cell r="AC110">
            <v>17</v>
          </cell>
          <cell r="AD110">
            <v>196</v>
          </cell>
        </row>
        <row r="111">
          <cell r="V111">
            <v>39</v>
          </cell>
          <cell r="W111">
            <v>6</v>
          </cell>
          <cell r="X111">
            <v>0</v>
          </cell>
          <cell r="Y111">
            <v>1</v>
          </cell>
          <cell r="Z111">
            <v>46</v>
          </cell>
          <cell r="AA111">
            <v>4</v>
          </cell>
          <cell r="AB111">
            <v>0</v>
          </cell>
          <cell r="AC111">
            <v>4</v>
          </cell>
          <cell r="AD111">
            <v>123</v>
          </cell>
        </row>
        <row r="112">
          <cell r="V112">
            <v>30</v>
          </cell>
          <cell r="W112">
            <v>13</v>
          </cell>
          <cell r="X112">
            <v>7</v>
          </cell>
          <cell r="Y112">
            <v>17</v>
          </cell>
          <cell r="Z112">
            <v>67</v>
          </cell>
          <cell r="AA112">
            <v>15</v>
          </cell>
          <cell r="AB112">
            <v>2</v>
          </cell>
          <cell r="AC112">
            <v>17</v>
          </cell>
          <cell r="AD112">
            <v>298</v>
          </cell>
        </row>
        <row r="113">
          <cell r="V113">
            <v>24</v>
          </cell>
          <cell r="W113">
            <v>10</v>
          </cell>
          <cell r="X113">
            <v>1</v>
          </cell>
          <cell r="Y113">
            <v>3</v>
          </cell>
          <cell r="Z113">
            <v>38</v>
          </cell>
          <cell r="AA113">
            <v>3</v>
          </cell>
          <cell r="AB113">
            <v>0</v>
          </cell>
          <cell r="AC113">
            <v>3</v>
          </cell>
          <cell r="AD113">
            <v>119</v>
          </cell>
        </row>
        <row r="114">
          <cell r="V114">
            <v>12</v>
          </cell>
          <cell r="W114">
            <v>8</v>
          </cell>
          <cell r="X114">
            <v>9</v>
          </cell>
          <cell r="Y114">
            <v>6</v>
          </cell>
          <cell r="Z114">
            <v>35</v>
          </cell>
          <cell r="AA114">
            <v>24</v>
          </cell>
          <cell r="AB114">
            <v>10</v>
          </cell>
          <cell r="AC114">
            <v>34</v>
          </cell>
          <cell r="AD114">
            <v>257</v>
          </cell>
        </row>
        <row r="115">
          <cell r="V115">
            <v>32</v>
          </cell>
          <cell r="W115">
            <v>4</v>
          </cell>
          <cell r="X115">
            <v>3</v>
          </cell>
          <cell r="Y115">
            <v>26</v>
          </cell>
          <cell r="Z115">
            <v>65</v>
          </cell>
          <cell r="AA115">
            <v>100</v>
          </cell>
          <cell r="AB115">
            <v>0</v>
          </cell>
          <cell r="AC115">
            <v>100</v>
          </cell>
          <cell r="AD115">
            <v>194</v>
          </cell>
        </row>
        <row r="116">
          <cell r="V116">
            <v>81</v>
          </cell>
          <cell r="W116">
            <v>77</v>
          </cell>
          <cell r="X116">
            <v>62</v>
          </cell>
          <cell r="Y116">
            <v>18</v>
          </cell>
          <cell r="Z116">
            <v>238</v>
          </cell>
          <cell r="AA116">
            <v>0</v>
          </cell>
          <cell r="AB116">
            <v>174</v>
          </cell>
          <cell r="AC116">
            <v>174</v>
          </cell>
          <cell r="AD116">
            <v>540</v>
          </cell>
        </row>
        <row r="117">
          <cell r="V117">
            <v>15</v>
          </cell>
          <cell r="W117">
            <v>44</v>
          </cell>
          <cell r="X117">
            <v>32</v>
          </cell>
          <cell r="Y117">
            <v>40</v>
          </cell>
          <cell r="Z117">
            <v>131</v>
          </cell>
          <cell r="AA117">
            <v>0</v>
          </cell>
          <cell r="AB117">
            <v>11</v>
          </cell>
          <cell r="AC117">
            <v>11</v>
          </cell>
          <cell r="AD117">
            <v>371</v>
          </cell>
        </row>
      </sheetData>
      <sheetData sheetId="7">
        <row r="2">
          <cell r="V2">
            <v>26</v>
          </cell>
          <cell r="W2">
            <v>6</v>
          </cell>
          <cell r="X2">
            <v>4</v>
          </cell>
          <cell r="Y2">
            <v>12</v>
          </cell>
          <cell r="Z2">
            <v>48</v>
          </cell>
          <cell r="AC2">
            <v>10</v>
          </cell>
          <cell r="AD2">
            <v>205</v>
          </cell>
        </row>
        <row r="3">
          <cell r="V3">
            <v>30</v>
          </cell>
          <cell r="W3">
            <v>12</v>
          </cell>
          <cell r="X3">
            <v>17</v>
          </cell>
          <cell r="Y3">
            <v>4</v>
          </cell>
          <cell r="Z3">
            <v>63</v>
          </cell>
          <cell r="AC3">
            <v>8</v>
          </cell>
          <cell r="AD3">
            <v>212</v>
          </cell>
        </row>
        <row r="4">
          <cell r="V4">
            <v>9</v>
          </cell>
          <cell r="W4">
            <v>36</v>
          </cell>
          <cell r="X4">
            <v>39</v>
          </cell>
          <cell r="Y4">
            <v>40</v>
          </cell>
          <cell r="Z4">
            <v>124</v>
          </cell>
          <cell r="AC4">
            <v>1</v>
          </cell>
          <cell r="AD4">
            <v>298</v>
          </cell>
        </row>
        <row r="5">
          <cell r="V5">
            <v>26</v>
          </cell>
          <cell r="W5">
            <v>76</v>
          </cell>
          <cell r="X5">
            <v>33</v>
          </cell>
          <cell r="Y5">
            <v>33</v>
          </cell>
          <cell r="Z5">
            <v>168</v>
          </cell>
          <cell r="AC5">
            <v>21</v>
          </cell>
          <cell r="AD5">
            <v>594</v>
          </cell>
        </row>
        <row r="6">
          <cell r="V6">
            <v>14</v>
          </cell>
          <cell r="W6">
            <v>37</v>
          </cell>
          <cell r="X6">
            <v>17</v>
          </cell>
          <cell r="Y6">
            <v>9</v>
          </cell>
          <cell r="Z6">
            <v>77</v>
          </cell>
          <cell r="AC6">
            <v>5</v>
          </cell>
          <cell r="AD6">
            <v>0</v>
          </cell>
        </row>
        <row r="7">
          <cell r="V7">
            <v>63</v>
          </cell>
          <cell r="W7">
            <v>18</v>
          </cell>
          <cell r="X7">
            <v>3</v>
          </cell>
          <cell r="Y7">
            <v>11</v>
          </cell>
          <cell r="Z7">
            <v>95</v>
          </cell>
          <cell r="AC7">
            <v>325</v>
          </cell>
          <cell r="AD7">
            <v>181</v>
          </cell>
        </row>
        <row r="8">
          <cell r="V8">
            <v>6</v>
          </cell>
          <cell r="W8">
            <v>7</v>
          </cell>
          <cell r="X8">
            <v>1</v>
          </cell>
          <cell r="Y8">
            <v>0</v>
          </cell>
          <cell r="Z8">
            <v>14</v>
          </cell>
          <cell r="AC8">
            <v>4</v>
          </cell>
          <cell r="AD8">
            <v>212</v>
          </cell>
        </row>
        <row r="9">
          <cell r="V9">
            <v>52</v>
          </cell>
          <cell r="W9">
            <v>8</v>
          </cell>
          <cell r="X9">
            <v>6</v>
          </cell>
          <cell r="Y9">
            <v>16</v>
          </cell>
          <cell r="Z9">
            <v>82</v>
          </cell>
          <cell r="AC9">
            <v>301</v>
          </cell>
          <cell r="AD9">
            <v>285</v>
          </cell>
        </row>
        <row r="10">
          <cell r="V10">
            <v>39</v>
          </cell>
          <cell r="W10">
            <v>18</v>
          </cell>
          <cell r="X10">
            <v>4</v>
          </cell>
          <cell r="Y10">
            <v>36</v>
          </cell>
          <cell r="Z10">
            <v>97</v>
          </cell>
          <cell r="AC10">
            <v>1</v>
          </cell>
          <cell r="AD10">
            <v>244</v>
          </cell>
        </row>
        <row r="11">
          <cell r="V11">
            <v>3</v>
          </cell>
          <cell r="W11">
            <v>1</v>
          </cell>
          <cell r="X11">
            <v>0</v>
          </cell>
          <cell r="Y11">
            <v>0</v>
          </cell>
          <cell r="Z11">
            <v>4</v>
          </cell>
          <cell r="AC11">
            <v>7</v>
          </cell>
          <cell r="AD11">
            <v>138</v>
          </cell>
        </row>
        <row r="12">
          <cell r="V12">
            <v>35</v>
          </cell>
          <cell r="W12">
            <v>11</v>
          </cell>
          <cell r="X12">
            <v>2</v>
          </cell>
          <cell r="Y12">
            <v>3</v>
          </cell>
          <cell r="Z12">
            <v>51</v>
          </cell>
          <cell r="AC12">
            <v>2</v>
          </cell>
          <cell r="AD12">
            <v>303</v>
          </cell>
        </row>
        <row r="13">
          <cell r="V13">
            <v>45</v>
          </cell>
          <cell r="W13">
            <v>4</v>
          </cell>
          <cell r="X13">
            <v>0</v>
          </cell>
          <cell r="Y13">
            <v>1</v>
          </cell>
          <cell r="Z13">
            <v>50</v>
          </cell>
          <cell r="AC13">
            <v>19</v>
          </cell>
          <cell r="AD13">
            <v>26</v>
          </cell>
        </row>
        <row r="14">
          <cell r="V14">
            <v>101</v>
          </cell>
          <cell r="W14">
            <v>15</v>
          </cell>
          <cell r="X14">
            <v>4</v>
          </cell>
          <cell r="Y14">
            <v>5</v>
          </cell>
          <cell r="Z14">
            <v>125</v>
          </cell>
          <cell r="AC14">
            <v>445</v>
          </cell>
          <cell r="AD14">
            <v>246</v>
          </cell>
        </row>
        <row r="15">
          <cell r="V15">
            <v>23</v>
          </cell>
          <cell r="W15">
            <v>16</v>
          </cell>
          <cell r="X15">
            <v>8</v>
          </cell>
          <cell r="Y15">
            <v>13</v>
          </cell>
          <cell r="Z15">
            <v>60</v>
          </cell>
          <cell r="AC15">
            <v>31</v>
          </cell>
          <cell r="AD15">
            <v>188</v>
          </cell>
        </row>
        <row r="16">
          <cell r="V16">
            <v>40</v>
          </cell>
          <cell r="W16">
            <v>18</v>
          </cell>
          <cell r="X16">
            <v>8</v>
          </cell>
          <cell r="Y16">
            <v>13</v>
          </cell>
          <cell r="Z16">
            <v>79</v>
          </cell>
          <cell r="AC16">
            <v>87</v>
          </cell>
          <cell r="AD16">
            <v>273</v>
          </cell>
        </row>
        <row r="17">
          <cell r="V17">
            <v>62</v>
          </cell>
          <cell r="W17">
            <v>13</v>
          </cell>
          <cell r="X17">
            <v>0</v>
          </cell>
          <cell r="Y17">
            <v>1</v>
          </cell>
          <cell r="Z17">
            <v>76</v>
          </cell>
          <cell r="AC17">
            <v>289</v>
          </cell>
          <cell r="AD17">
            <v>181</v>
          </cell>
        </row>
        <row r="18">
          <cell r="V18">
            <v>34</v>
          </cell>
          <cell r="W18">
            <v>7</v>
          </cell>
          <cell r="X18">
            <v>2</v>
          </cell>
          <cell r="Y18">
            <v>11</v>
          </cell>
          <cell r="Z18">
            <v>54</v>
          </cell>
          <cell r="AC18">
            <v>22</v>
          </cell>
          <cell r="AD18">
            <v>103</v>
          </cell>
        </row>
        <row r="19">
          <cell r="V19">
            <v>23</v>
          </cell>
          <cell r="W19">
            <v>3</v>
          </cell>
          <cell r="X19">
            <v>1</v>
          </cell>
          <cell r="Y19">
            <v>17</v>
          </cell>
          <cell r="Z19">
            <v>44</v>
          </cell>
          <cell r="AC19">
            <v>39</v>
          </cell>
          <cell r="AD19">
            <v>120</v>
          </cell>
        </row>
        <row r="20">
          <cell r="V20">
            <v>22</v>
          </cell>
          <cell r="W20">
            <v>4</v>
          </cell>
          <cell r="X20">
            <v>1</v>
          </cell>
          <cell r="Y20">
            <v>0</v>
          </cell>
          <cell r="Z20">
            <v>27</v>
          </cell>
          <cell r="AC20">
            <v>3</v>
          </cell>
          <cell r="AD20">
            <v>204</v>
          </cell>
        </row>
        <row r="21">
          <cell r="V21">
            <v>16</v>
          </cell>
          <cell r="W21">
            <v>3</v>
          </cell>
          <cell r="X21">
            <v>1</v>
          </cell>
          <cell r="Y21">
            <v>20</v>
          </cell>
          <cell r="Z21">
            <v>40</v>
          </cell>
          <cell r="AC21">
            <v>1</v>
          </cell>
          <cell r="AD21">
            <v>184</v>
          </cell>
        </row>
        <row r="22">
          <cell r="V22">
            <v>26</v>
          </cell>
          <cell r="W22">
            <v>4</v>
          </cell>
          <cell r="X22">
            <v>2</v>
          </cell>
          <cell r="Y22">
            <v>0</v>
          </cell>
          <cell r="Z22">
            <v>32</v>
          </cell>
          <cell r="AC22">
            <v>10</v>
          </cell>
          <cell r="AD22">
            <v>67</v>
          </cell>
        </row>
        <row r="23">
          <cell r="V23">
            <v>60</v>
          </cell>
          <cell r="W23">
            <v>34</v>
          </cell>
          <cell r="X23">
            <v>52</v>
          </cell>
          <cell r="Y23">
            <v>44</v>
          </cell>
          <cell r="Z23">
            <v>190</v>
          </cell>
          <cell r="AC23">
            <v>246</v>
          </cell>
          <cell r="AD23">
            <v>508</v>
          </cell>
        </row>
        <row r="24">
          <cell r="V24">
            <v>19</v>
          </cell>
          <cell r="W24">
            <v>3</v>
          </cell>
          <cell r="X24">
            <v>2</v>
          </cell>
          <cell r="Y24">
            <v>1</v>
          </cell>
          <cell r="Z24">
            <v>25</v>
          </cell>
          <cell r="AC24">
            <v>66</v>
          </cell>
          <cell r="AD24">
            <v>131</v>
          </cell>
        </row>
        <row r="25">
          <cell r="V25">
            <v>135</v>
          </cell>
          <cell r="W25">
            <v>70</v>
          </cell>
          <cell r="X25">
            <v>14</v>
          </cell>
          <cell r="Y25">
            <v>6</v>
          </cell>
          <cell r="Z25">
            <v>225</v>
          </cell>
          <cell r="AC25">
            <v>532</v>
          </cell>
          <cell r="AD25">
            <v>846</v>
          </cell>
        </row>
        <row r="26">
          <cell r="V26">
            <v>46</v>
          </cell>
          <cell r="W26">
            <v>47</v>
          </cell>
          <cell r="X26">
            <v>24</v>
          </cell>
          <cell r="Y26">
            <v>14</v>
          </cell>
          <cell r="Z26">
            <v>131</v>
          </cell>
          <cell r="AC26">
            <v>150</v>
          </cell>
          <cell r="AD26">
            <v>387</v>
          </cell>
        </row>
        <row r="27">
          <cell r="V27">
            <v>81</v>
          </cell>
          <cell r="W27">
            <v>53</v>
          </cell>
          <cell r="X27">
            <v>19</v>
          </cell>
          <cell r="Y27">
            <v>11</v>
          </cell>
          <cell r="Z27">
            <v>164</v>
          </cell>
          <cell r="AC27">
            <v>123</v>
          </cell>
          <cell r="AD27">
            <v>163</v>
          </cell>
        </row>
        <row r="28">
          <cell r="V28">
            <v>25</v>
          </cell>
          <cell r="W28">
            <v>12</v>
          </cell>
          <cell r="X28">
            <v>9</v>
          </cell>
          <cell r="Y28">
            <v>14</v>
          </cell>
          <cell r="Z28">
            <v>60</v>
          </cell>
          <cell r="AC28">
            <v>248</v>
          </cell>
          <cell r="AD28">
            <v>184</v>
          </cell>
        </row>
        <row r="29">
          <cell r="V29">
            <v>21</v>
          </cell>
          <cell r="W29">
            <v>1</v>
          </cell>
          <cell r="X29">
            <v>10</v>
          </cell>
          <cell r="Y29">
            <v>11</v>
          </cell>
          <cell r="Z29">
            <v>43</v>
          </cell>
          <cell r="AC29">
            <v>9</v>
          </cell>
          <cell r="AD29">
            <v>165</v>
          </cell>
        </row>
        <row r="30">
          <cell r="V30">
            <v>57</v>
          </cell>
          <cell r="W30">
            <v>47</v>
          </cell>
          <cell r="X30">
            <v>23</v>
          </cell>
          <cell r="Y30">
            <v>16</v>
          </cell>
          <cell r="Z30">
            <v>143</v>
          </cell>
          <cell r="AC30">
            <v>19</v>
          </cell>
          <cell r="AD30">
            <v>449</v>
          </cell>
        </row>
        <row r="31">
          <cell r="V31">
            <v>35</v>
          </cell>
          <cell r="W31">
            <v>83</v>
          </cell>
          <cell r="X31">
            <v>50</v>
          </cell>
          <cell r="Y31">
            <v>51</v>
          </cell>
          <cell r="Z31">
            <v>219</v>
          </cell>
          <cell r="AC31">
            <v>32</v>
          </cell>
          <cell r="AD31">
            <v>558</v>
          </cell>
        </row>
        <row r="32">
          <cell r="V32">
            <v>28</v>
          </cell>
          <cell r="W32">
            <v>8</v>
          </cell>
          <cell r="X32">
            <v>3</v>
          </cell>
          <cell r="Y32">
            <v>2</v>
          </cell>
          <cell r="Z32">
            <v>41</v>
          </cell>
          <cell r="AC32">
            <v>59</v>
          </cell>
          <cell r="AD32">
            <v>23</v>
          </cell>
        </row>
        <row r="33">
          <cell r="V33">
            <v>32</v>
          </cell>
          <cell r="W33">
            <v>25</v>
          </cell>
          <cell r="X33">
            <v>6</v>
          </cell>
          <cell r="Y33">
            <v>17</v>
          </cell>
          <cell r="Z33">
            <v>80</v>
          </cell>
          <cell r="AC33">
            <v>3</v>
          </cell>
          <cell r="AD33">
            <v>164</v>
          </cell>
        </row>
        <row r="34">
          <cell r="V34">
            <v>39</v>
          </cell>
          <cell r="W34">
            <v>5</v>
          </cell>
          <cell r="X34">
            <v>0</v>
          </cell>
          <cell r="Y34">
            <v>0</v>
          </cell>
          <cell r="Z34">
            <v>44</v>
          </cell>
          <cell r="AC34">
            <v>14</v>
          </cell>
          <cell r="AD34">
            <v>192</v>
          </cell>
        </row>
        <row r="35">
          <cell r="V35">
            <v>22</v>
          </cell>
          <cell r="W35">
            <v>23</v>
          </cell>
          <cell r="X35">
            <v>5</v>
          </cell>
          <cell r="Y35">
            <v>2</v>
          </cell>
          <cell r="Z35">
            <v>52</v>
          </cell>
          <cell r="AC35">
            <v>0</v>
          </cell>
          <cell r="AD35">
            <v>348</v>
          </cell>
        </row>
        <row r="36">
          <cell r="V36">
            <v>23</v>
          </cell>
          <cell r="W36">
            <v>6</v>
          </cell>
          <cell r="X36">
            <v>2</v>
          </cell>
          <cell r="Y36">
            <v>20</v>
          </cell>
          <cell r="Z36">
            <v>51</v>
          </cell>
          <cell r="AC36">
            <v>0</v>
          </cell>
          <cell r="AD36">
            <v>190</v>
          </cell>
        </row>
        <row r="37">
          <cell r="V37">
            <v>32</v>
          </cell>
          <cell r="W37">
            <v>10</v>
          </cell>
          <cell r="X37">
            <v>2</v>
          </cell>
          <cell r="Y37">
            <v>22</v>
          </cell>
          <cell r="Z37">
            <v>66</v>
          </cell>
          <cell r="AC37">
            <v>86</v>
          </cell>
          <cell r="AD37">
            <v>140</v>
          </cell>
        </row>
        <row r="38">
          <cell r="V38">
            <v>60</v>
          </cell>
          <cell r="W38">
            <v>4</v>
          </cell>
          <cell r="X38">
            <v>7</v>
          </cell>
          <cell r="Y38">
            <v>7</v>
          </cell>
          <cell r="Z38">
            <v>78</v>
          </cell>
          <cell r="AC38">
            <v>180</v>
          </cell>
          <cell r="AD38">
            <v>210</v>
          </cell>
        </row>
        <row r="39">
          <cell r="V39">
            <v>40</v>
          </cell>
          <cell r="W39">
            <v>22</v>
          </cell>
          <cell r="X39">
            <v>6</v>
          </cell>
          <cell r="Y39">
            <v>13</v>
          </cell>
          <cell r="Z39">
            <v>81</v>
          </cell>
          <cell r="AC39">
            <v>36</v>
          </cell>
          <cell r="AD39">
            <v>84</v>
          </cell>
        </row>
        <row r="40">
          <cell r="V40">
            <v>25</v>
          </cell>
          <cell r="W40">
            <v>34</v>
          </cell>
          <cell r="X40">
            <v>15</v>
          </cell>
          <cell r="Y40">
            <v>22</v>
          </cell>
          <cell r="Z40">
            <v>96</v>
          </cell>
          <cell r="AC40">
            <v>6</v>
          </cell>
          <cell r="AD40">
            <v>372</v>
          </cell>
        </row>
        <row r="41">
          <cell r="V41">
            <v>21</v>
          </cell>
          <cell r="W41">
            <v>3</v>
          </cell>
          <cell r="X41">
            <v>11</v>
          </cell>
          <cell r="Y41">
            <v>10</v>
          </cell>
          <cell r="Z41">
            <v>45</v>
          </cell>
          <cell r="AC41">
            <v>80</v>
          </cell>
          <cell r="AD41">
            <v>23</v>
          </cell>
        </row>
        <row r="42">
          <cell r="V42">
            <v>42</v>
          </cell>
          <cell r="W42">
            <v>5</v>
          </cell>
          <cell r="X42">
            <v>2</v>
          </cell>
          <cell r="Y42">
            <v>3</v>
          </cell>
          <cell r="Z42">
            <v>52</v>
          </cell>
          <cell r="AC42">
            <v>0</v>
          </cell>
          <cell r="AD42">
            <v>275</v>
          </cell>
        </row>
        <row r="43">
          <cell r="V43">
            <v>23</v>
          </cell>
          <cell r="W43">
            <v>6</v>
          </cell>
          <cell r="X43">
            <v>4</v>
          </cell>
          <cell r="Y43">
            <v>31</v>
          </cell>
          <cell r="Z43">
            <v>64</v>
          </cell>
          <cell r="AC43">
            <v>4</v>
          </cell>
          <cell r="AD43">
            <v>202</v>
          </cell>
        </row>
        <row r="44">
          <cell r="V44">
            <v>21</v>
          </cell>
          <cell r="W44">
            <v>4</v>
          </cell>
          <cell r="X44">
            <v>3</v>
          </cell>
          <cell r="Y44">
            <v>2</v>
          </cell>
          <cell r="Z44">
            <v>30</v>
          </cell>
          <cell r="AC44">
            <v>34</v>
          </cell>
          <cell r="AD44">
            <v>45</v>
          </cell>
        </row>
        <row r="45">
          <cell r="V45">
            <v>38</v>
          </cell>
          <cell r="W45">
            <v>28</v>
          </cell>
          <cell r="X45">
            <v>17</v>
          </cell>
          <cell r="Y45">
            <v>9</v>
          </cell>
          <cell r="Z45">
            <v>92</v>
          </cell>
          <cell r="AC45">
            <v>189</v>
          </cell>
          <cell r="AD45">
            <v>321</v>
          </cell>
        </row>
        <row r="46">
          <cell r="V46">
            <v>37</v>
          </cell>
          <cell r="W46">
            <v>29</v>
          </cell>
          <cell r="X46">
            <v>18</v>
          </cell>
          <cell r="Y46">
            <v>24</v>
          </cell>
          <cell r="Z46">
            <v>108</v>
          </cell>
          <cell r="AC46">
            <v>23</v>
          </cell>
          <cell r="AD46">
            <v>229</v>
          </cell>
        </row>
        <row r="47">
          <cell r="V47">
            <v>45</v>
          </cell>
          <cell r="W47">
            <v>2</v>
          </cell>
          <cell r="X47">
            <v>0</v>
          </cell>
          <cell r="Y47">
            <v>4</v>
          </cell>
          <cell r="Z47">
            <v>51</v>
          </cell>
          <cell r="AC47">
            <v>26</v>
          </cell>
          <cell r="AD47">
            <v>19</v>
          </cell>
        </row>
        <row r="48">
          <cell r="V48">
            <v>24</v>
          </cell>
          <cell r="W48">
            <v>31</v>
          </cell>
          <cell r="X48">
            <v>21</v>
          </cell>
          <cell r="Y48">
            <v>22</v>
          </cell>
          <cell r="Z48">
            <v>98</v>
          </cell>
          <cell r="AC48">
            <v>4</v>
          </cell>
          <cell r="AD48">
            <v>224</v>
          </cell>
        </row>
        <row r="49">
          <cell r="V49">
            <v>32</v>
          </cell>
          <cell r="W49">
            <v>10</v>
          </cell>
          <cell r="X49">
            <v>8</v>
          </cell>
          <cell r="Y49">
            <v>13</v>
          </cell>
          <cell r="Z49">
            <v>63</v>
          </cell>
          <cell r="AC49">
            <v>47</v>
          </cell>
          <cell r="AD49">
            <v>157</v>
          </cell>
        </row>
        <row r="50">
          <cell r="V50">
            <v>15</v>
          </cell>
          <cell r="W50">
            <v>24</v>
          </cell>
          <cell r="X50">
            <v>14</v>
          </cell>
          <cell r="Y50">
            <v>25</v>
          </cell>
          <cell r="Z50">
            <v>78</v>
          </cell>
          <cell r="AC50">
            <v>2</v>
          </cell>
          <cell r="AD50">
            <v>295</v>
          </cell>
        </row>
        <row r="51">
          <cell r="V51">
            <v>17</v>
          </cell>
          <cell r="W51">
            <v>33</v>
          </cell>
          <cell r="X51">
            <v>7</v>
          </cell>
          <cell r="Y51">
            <v>17</v>
          </cell>
          <cell r="Z51">
            <v>74</v>
          </cell>
          <cell r="AC51">
            <v>16</v>
          </cell>
          <cell r="AD51">
            <v>314</v>
          </cell>
        </row>
        <row r="52">
          <cell r="V52">
            <v>31</v>
          </cell>
          <cell r="W52">
            <v>12</v>
          </cell>
          <cell r="X52">
            <v>2</v>
          </cell>
          <cell r="Y52">
            <v>1</v>
          </cell>
          <cell r="Z52">
            <v>46</v>
          </cell>
          <cell r="AC52">
            <v>8</v>
          </cell>
          <cell r="AD52">
            <v>262</v>
          </cell>
        </row>
        <row r="53">
          <cell r="V53">
            <v>20</v>
          </cell>
          <cell r="W53">
            <v>1</v>
          </cell>
          <cell r="X53">
            <v>0</v>
          </cell>
          <cell r="Y53">
            <v>0</v>
          </cell>
          <cell r="Z53">
            <v>21</v>
          </cell>
          <cell r="AC53">
            <v>23</v>
          </cell>
          <cell r="AD53">
            <v>6</v>
          </cell>
        </row>
        <row r="54">
          <cell r="V54">
            <v>43</v>
          </cell>
          <cell r="W54">
            <v>9</v>
          </cell>
          <cell r="X54">
            <v>2</v>
          </cell>
          <cell r="Y54">
            <v>5</v>
          </cell>
          <cell r="Z54">
            <v>59</v>
          </cell>
          <cell r="AC54">
            <v>3</v>
          </cell>
          <cell r="AD54">
            <v>288</v>
          </cell>
        </row>
        <row r="55">
          <cell r="V55">
            <v>28</v>
          </cell>
          <cell r="W55">
            <v>5</v>
          </cell>
          <cell r="X55">
            <v>2</v>
          </cell>
          <cell r="Y55">
            <v>1</v>
          </cell>
          <cell r="Z55">
            <v>36</v>
          </cell>
          <cell r="AC55">
            <v>1</v>
          </cell>
          <cell r="AD55">
            <v>215</v>
          </cell>
        </row>
        <row r="56">
          <cell r="V56">
            <v>8</v>
          </cell>
          <cell r="W56">
            <v>23</v>
          </cell>
          <cell r="X56">
            <v>13</v>
          </cell>
          <cell r="Y56">
            <v>16</v>
          </cell>
          <cell r="Z56">
            <v>60</v>
          </cell>
          <cell r="AC56">
            <v>2</v>
          </cell>
          <cell r="AD56">
            <v>209</v>
          </cell>
        </row>
        <row r="57">
          <cell r="V57">
            <v>54</v>
          </cell>
          <cell r="W57">
            <v>11</v>
          </cell>
          <cell r="X57">
            <v>7</v>
          </cell>
          <cell r="Y57">
            <v>32</v>
          </cell>
          <cell r="Z57">
            <v>104</v>
          </cell>
          <cell r="AC57">
            <v>77</v>
          </cell>
          <cell r="AD57">
            <v>38</v>
          </cell>
        </row>
        <row r="58">
          <cell r="V58">
            <v>24</v>
          </cell>
          <cell r="W58">
            <v>9</v>
          </cell>
          <cell r="X58">
            <v>11</v>
          </cell>
          <cell r="Y58">
            <v>9</v>
          </cell>
          <cell r="Z58">
            <v>53</v>
          </cell>
          <cell r="AC58">
            <v>20</v>
          </cell>
          <cell r="AD58">
            <v>180</v>
          </cell>
        </row>
        <row r="59">
          <cell r="V59">
            <v>24</v>
          </cell>
          <cell r="W59">
            <v>7</v>
          </cell>
          <cell r="X59">
            <v>5</v>
          </cell>
          <cell r="Y59">
            <v>33</v>
          </cell>
          <cell r="Z59">
            <v>69</v>
          </cell>
          <cell r="AC59">
            <v>35</v>
          </cell>
          <cell r="AD59">
            <v>169</v>
          </cell>
        </row>
        <row r="60">
          <cell r="V60">
            <v>20</v>
          </cell>
          <cell r="W60">
            <v>8</v>
          </cell>
          <cell r="X60">
            <v>7</v>
          </cell>
          <cell r="Y60">
            <v>5</v>
          </cell>
          <cell r="Z60">
            <v>40</v>
          </cell>
          <cell r="AC60">
            <v>130</v>
          </cell>
          <cell r="AD60">
            <v>120</v>
          </cell>
        </row>
        <row r="61">
          <cell r="V61">
            <v>29</v>
          </cell>
          <cell r="W61">
            <v>13</v>
          </cell>
          <cell r="X61">
            <v>1</v>
          </cell>
          <cell r="Y61">
            <v>4</v>
          </cell>
          <cell r="Z61">
            <v>47</v>
          </cell>
          <cell r="AC61">
            <v>14</v>
          </cell>
          <cell r="AD61">
            <v>255</v>
          </cell>
        </row>
        <row r="62">
          <cell r="V62">
            <v>26</v>
          </cell>
          <cell r="W62">
            <v>4</v>
          </cell>
          <cell r="X62">
            <v>6</v>
          </cell>
          <cell r="Y62">
            <v>25</v>
          </cell>
          <cell r="Z62">
            <v>61</v>
          </cell>
          <cell r="AC62">
            <v>11</v>
          </cell>
          <cell r="AD62">
            <v>107</v>
          </cell>
        </row>
        <row r="63">
          <cell r="V63">
            <v>28</v>
          </cell>
          <cell r="W63">
            <v>51</v>
          </cell>
          <cell r="X63">
            <v>8</v>
          </cell>
          <cell r="Y63">
            <v>1</v>
          </cell>
          <cell r="Z63">
            <v>88</v>
          </cell>
          <cell r="AC63">
            <v>4</v>
          </cell>
          <cell r="AD63">
            <v>0</v>
          </cell>
        </row>
        <row r="64">
          <cell r="V64">
            <v>39</v>
          </cell>
          <cell r="W64">
            <v>29</v>
          </cell>
          <cell r="X64">
            <v>13</v>
          </cell>
          <cell r="Y64">
            <v>3</v>
          </cell>
          <cell r="Z64">
            <v>84</v>
          </cell>
          <cell r="AC64">
            <v>277</v>
          </cell>
          <cell r="AD64">
            <v>260</v>
          </cell>
        </row>
        <row r="65">
          <cell r="V65">
            <v>22</v>
          </cell>
          <cell r="W65">
            <v>4</v>
          </cell>
          <cell r="X65">
            <v>3</v>
          </cell>
          <cell r="Y65">
            <v>4</v>
          </cell>
          <cell r="Z65">
            <v>33</v>
          </cell>
          <cell r="AC65">
            <v>0</v>
          </cell>
          <cell r="AD65">
            <v>189</v>
          </cell>
        </row>
        <row r="66">
          <cell r="V66">
            <v>24</v>
          </cell>
          <cell r="W66">
            <v>3</v>
          </cell>
          <cell r="X66">
            <v>0</v>
          </cell>
          <cell r="Y66">
            <v>1</v>
          </cell>
          <cell r="Z66">
            <v>28</v>
          </cell>
          <cell r="AC66">
            <v>58</v>
          </cell>
          <cell r="AD66">
            <v>15</v>
          </cell>
        </row>
        <row r="67">
          <cell r="V67">
            <v>36</v>
          </cell>
          <cell r="W67">
            <v>9</v>
          </cell>
          <cell r="X67">
            <v>7</v>
          </cell>
          <cell r="Y67">
            <v>3</v>
          </cell>
          <cell r="Z67">
            <v>55</v>
          </cell>
          <cell r="AC67">
            <v>200</v>
          </cell>
          <cell r="AD67">
            <v>135</v>
          </cell>
        </row>
        <row r="68">
          <cell r="V68">
            <v>51</v>
          </cell>
          <cell r="W68">
            <v>2</v>
          </cell>
          <cell r="X68">
            <v>0</v>
          </cell>
          <cell r="Y68">
            <v>0</v>
          </cell>
          <cell r="Z68">
            <v>53</v>
          </cell>
          <cell r="AC68">
            <v>12</v>
          </cell>
          <cell r="AD68">
            <v>68</v>
          </cell>
        </row>
        <row r="69">
          <cell r="V69">
            <v>24</v>
          </cell>
          <cell r="W69">
            <v>26</v>
          </cell>
          <cell r="X69">
            <v>15</v>
          </cell>
          <cell r="Y69">
            <v>22</v>
          </cell>
          <cell r="Z69">
            <v>87</v>
          </cell>
          <cell r="AC69">
            <v>13</v>
          </cell>
          <cell r="AD69">
            <v>182</v>
          </cell>
        </row>
        <row r="70">
          <cell r="V70">
            <v>14</v>
          </cell>
          <cell r="W70">
            <v>2</v>
          </cell>
          <cell r="X70">
            <v>1</v>
          </cell>
          <cell r="Y70">
            <v>0</v>
          </cell>
          <cell r="Z70">
            <v>17</v>
          </cell>
          <cell r="AC70">
            <v>13</v>
          </cell>
          <cell r="AD70">
            <v>268</v>
          </cell>
        </row>
        <row r="71">
          <cell r="V71">
            <v>2</v>
          </cell>
          <cell r="W71">
            <v>2</v>
          </cell>
          <cell r="X71">
            <v>0</v>
          </cell>
          <cell r="Y71">
            <v>14</v>
          </cell>
          <cell r="Z71">
            <v>18</v>
          </cell>
          <cell r="AC71">
            <v>8</v>
          </cell>
          <cell r="AD71">
            <v>37</v>
          </cell>
        </row>
        <row r="72">
          <cell r="V72">
            <v>41</v>
          </cell>
          <cell r="W72">
            <v>15</v>
          </cell>
          <cell r="X72">
            <v>6</v>
          </cell>
          <cell r="Y72">
            <v>32</v>
          </cell>
          <cell r="Z72">
            <v>94</v>
          </cell>
          <cell r="AC72">
            <v>13</v>
          </cell>
          <cell r="AD72">
            <v>267</v>
          </cell>
        </row>
        <row r="73">
          <cell r="V73">
            <v>29</v>
          </cell>
          <cell r="W73">
            <v>11</v>
          </cell>
          <cell r="X73">
            <v>2</v>
          </cell>
          <cell r="Y73">
            <v>8</v>
          </cell>
          <cell r="Z73">
            <v>50</v>
          </cell>
          <cell r="AC73">
            <v>0</v>
          </cell>
          <cell r="AD73">
            <v>216</v>
          </cell>
        </row>
        <row r="74">
          <cell r="V74">
            <v>44</v>
          </cell>
          <cell r="W74">
            <v>9</v>
          </cell>
          <cell r="X74">
            <v>4</v>
          </cell>
          <cell r="Y74">
            <v>11</v>
          </cell>
          <cell r="Z74">
            <v>68</v>
          </cell>
          <cell r="AC74">
            <v>86</v>
          </cell>
          <cell r="AD74">
            <v>34</v>
          </cell>
        </row>
        <row r="75">
          <cell r="V75">
            <v>33</v>
          </cell>
          <cell r="W75">
            <v>11</v>
          </cell>
          <cell r="X75">
            <v>2</v>
          </cell>
          <cell r="Y75">
            <v>1</v>
          </cell>
          <cell r="Z75">
            <v>47</v>
          </cell>
          <cell r="AC75">
            <v>35</v>
          </cell>
          <cell r="AD75">
            <v>246</v>
          </cell>
        </row>
        <row r="76">
          <cell r="V76">
            <v>11</v>
          </cell>
          <cell r="W76">
            <v>4</v>
          </cell>
          <cell r="X76">
            <v>9</v>
          </cell>
          <cell r="Y76">
            <v>24</v>
          </cell>
          <cell r="Z76">
            <v>48</v>
          </cell>
          <cell r="AC76">
            <v>47</v>
          </cell>
          <cell r="AD76">
            <v>146</v>
          </cell>
        </row>
        <row r="77">
          <cell r="V77">
            <v>42</v>
          </cell>
          <cell r="W77">
            <v>20</v>
          </cell>
          <cell r="X77">
            <v>2</v>
          </cell>
          <cell r="Y77">
            <v>3</v>
          </cell>
          <cell r="Z77">
            <v>67</v>
          </cell>
          <cell r="AC77">
            <v>214</v>
          </cell>
          <cell r="AD77">
            <v>85</v>
          </cell>
        </row>
        <row r="78">
          <cell r="V78">
            <v>21</v>
          </cell>
          <cell r="W78">
            <v>6</v>
          </cell>
          <cell r="X78">
            <v>3</v>
          </cell>
          <cell r="Y78">
            <v>27</v>
          </cell>
          <cell r="Z78">
            <v>57</v>
          </cell>
          <cell r="AC78">
            <v>0</v>
          </cell>
          <cell r="AD78">
            <v>269</v>
          </cell>
        </row>
        <row r="79">
          <cell r="V79">
            <v>18</v>
          </cell>
          <cell r="W79">
            <v>6</v>
          </cell>
          <cell r="X79">
            <v>3</v>
          </cell>
          <cell r="Y79">
            <v>24</v>
          </cell>
          <cell r="Z79">
            <v>51</v>
          </cell>
          <cell r="AC79">
            <v>10</v>
          </cell>
          <cell r="AD79">
            <v>155</v>
          </cell>
        </row>
        <row r="80">
          <cell r="V80">
            <v>12</v>
          </cell>
          <cell r="W80">
            <v>0</v>
          </cell>
          <cell r="X80">
            <v>0</v>
          </cell>
          <cell r="Y80">
            <v>0</v>
          </cell>
          <cell r="Z80">
            <v>12</v>
          </cell>
          <cell r="AC80">
            <v>1</v>
          </cell>
          <cell r="AD80">
            <v>19</v>
          </cell>
        </row>
        <row r="81">
          <cell r="V81">
            <v>22</v>
          </cell>
          <cell r="W81">
            <v>21</v>
          </cell>
          <cell r="X81">
            <v>4</v>
          </cell>
          <cell r="Y81">
            <v>3</v>
          </cell>
          <cell r="Z81">
            <v>50</v>
          </cell>
          <cell r="AC81">
            <v>15</v>
          </cell>
          <cell r="AD81">
            <v>197</v>
          </cell>
        </row>
        <row r="82">
          <cell r="V82">
            <v>33</v>
          </cell>
          <cell r="W82">
            <v>4</v>
          </cell>
          <cell r="X82">
            <v>2</v>
          </cell>
          <cell r="Y82">
            <v>17</v>
          </cell>
          <cell r="Z82">
            <v>56</v>
          </cell>
          <cell r="AC82">
            <v>32</v>
          </cell>
          <cell r="AD82">
            <v>201</v>
          </cell>
        </row>
        <row r="83">
          <cell r="V83">
            <v>54</v>
          </cell>
          <cell r="W83">
            <v>9</v>
          </cell>
          <cell r="X83">
            <v>2</v>
          </cell>
          <cell r="Y83">
            <v>2</v>
          </cell>
          <cell r="Z83">
            <v>67</v>
          </cell>
          <cell r="AC83">
            <v>317</v>
          </cell>
          <cell r="AD83">
            <v>202</v>
          </cell>
        </row>
        <row r="84">
          <cell r="V84">
            <v>47</v>
          </cell>
          <cell r="W84">
            <v>4</v>
          </cell>
          <cell r="X84">
            <v>0</v>
          </cell>
          <cell r="Y84">
            <v>2</v>
          </cell>
          <cell r="Z84">
            <v>53</v>
          </cell>
          <cell r="AC84">
            <v>1</v>
          </cell>
          <cell r="AD84">
            <v>189</v>
          </cell>
        </row>
        <row r="85">
          <cell r="V85">
            <v>60</v>
          </cell>
          <cell r="W85">
            <v>6</v>
          </cell>
          <cell r="X85">
            <v>2</v>
          </cell>
          <cell r="Y85">
            <v>3</v>
          </cell>
          <cell r="Z85">
            <v>71</v>
          </cell>
          <cell r="AC85">
            <v>256</v>
          </cell>
          <cell r="AD85">
            <v>255</v>
          </cell>
        </row>
        <row r="86">
          <cell r="V86">
            <v>1</v>
          </cell>
          <cell r="W86">
            <v>0</v>
          </cell>
          <cell r="X86">
            <v>2</v>
          </cell>
          <cell r="Y86">
            <v>131</v>
          </cell>
          <cell r="Z86">
            <v>134</v>
          </cell>
          <cell r="AC86">
            <v>19</v>
          </cell>
          <cell r="AD86">
            <v>62</v>
          </cell>
        </row>
        <row r="87">
          <cell r="V87">
            <v>27</v>
          </cell>
          <cell r="W87">
            <v>28</v>
          </cell>
          <cell r="X87">
            <v>3</v>
          </cell>
          <cell r="Y87">
            <v>3</v>
          </cell>
          <cell r="Z87">
            <v>61</v>
          </cell>
          <cell r="AC87">
            <v>0</v>
          </cell>
          <cell r="AD87">
            <v>189</v>
          </cell>
        </row>
        <row r="88">
          <cell r="V88">
            <v>50</v>
          </cell>
          <cell r="W88">
            <v>50</v>
          </cell>
          <cell r="X88">
            <v>26</v>
          </cell>
          <cell r="Y88">
            <v>14</v>
          </cell>
          <cell r="Z88">
            <v>140</v>
          </cell>
          <cell r="AC88">
            <v>312</v>
          </cell>
          <cell r="AD88">
            <v>574</v>
          </cell>
        </row>
        <row r="89">
          <cell r="V89">
            <v>27</v>
          </cell>
          <cell r="W89">
            <v>53</v>
          </cell>
          <cell r="X89">
            <v>7</v>
          </cell>
          <cell r="Y89">
            <v>3</v>
          </cell>
          <cell r="Z89">
            <v>90</v>
          </cell>
          <cell r="AC89">
            <v>172</v>
          </cell>
          <cell r="AD89">
            <v>0</v>
          </cell>
        </row>
        <row r="90">
          <cell r="V90">
            <v>13</v>
          </cell>
          <cell r="W90">
            <v>1</v>
          </cell>
          <cell r="X90">
            <v>0</v>
          </cell>
          <cell r="Y90">
            <v>0</v>
          </cell>
          <cell r="Z90">
            <v>14</v>
          </cell>
          <cell r="AC90">
            <v>39</v>
          </cell>
          <cell r="AD90">
            <v>4</v>
          </cell>
        </row>
        <row r="91">
          <cell r="V91">
            <v>47</v>
          </cell>
          <cell r="W91">
            <v>8</v>
          </cell>
          <cell r="X91">
            <v>6</v>
          </cell>
          <cell r="Y91">
            <v>7</v>
          </cell>
          <cell r="Z91">
            <v>68</v>
          </cell>
          <cell r="AC91">
            <v>0</v>
          </cell>
          <cell r="AD91">
            <v>212</v>
          </cell>
        </row>
        <row r="92">
          <cell r="V92">
            <v>41</v>
          </cell>
          <cell r="W92">
            <v>22</v>
          </cell>
          <cell r="X92">
            <v>5</v>
          </cell>
          <cell r="Y92">
            <v>13</v>
          </cell>
          <cell r="Z92">
            <v>81</v>
          </cell>
          <cell r="AC92">
            <v>111</v>
          </cell>
          <cell r="AD92">
            <v>156</v>
          </cell>
        </row>
        <row r="93">
          <cell r="V93">
            <v>8</v>
          </cell>
          <cell r="W93">
            <v>2</v>
          </cell>
          <cell r="X93">
            <v>0</v>
          </cell>
          <cell r="Y93">
            <v>0</v>
          </cell>
          <cell r="Z93">
            <v>10</v>
          </cell>
          <cell r="AC93">
            <v>2</v>
          </cell>
          <cell r="AD93">
            <v>101</v>
          </cell>
        </row>
        <row r="94">
          <cell r="V94">
            <v>38</v>
          </cell>
          <cell r="W94">
            <v>5</v>
          </cell>
          <cell r="X94">
            <v>5</v>
          </cell>
          <cell r="Y94">
            <v>22</v>
          </cell>
          <cell r="Z94">
            <v>70</v>
          </cell>
          <cell r="AC94">
            <v>7</v>
          </cell>
          <cell r="AD94">
            <v>28</v>
          </cell>
        </row>
        <row r="95">
          <cell r="V95">
            <v>38</v>
          </cell>
          <cell r="W95">
            <v>6</v>
          </cell>
          <cell r="X95">
            <v>3</v>
          </cell>
          <cell r="Y95">
            <v>26</v>
          </cell>
          <cell r="Z95">
            <v>73</v>
          </cell>
          <cell r="AC95">
            <v>144</v>
          </cell>
          <cell r="AD95">
            <v>150</v>
          </cell>
        </row>
        <row r="96">
          <cell r="V96">
            <v>11</v>
          </cell>
          <cell r="W96">
            <v>3</v>
          </cell>
          <cell r="X96">
            <v>1</v>
          </cell>
          <cell r="Y96">
            <v>0</v>
          </cell>
          <cell r="Z96">
            <v>15</v>
          </cell>
          <cell r="AC96">
            <v>26</v>
          </cell>
          <cell r="AD96">
            <v>45</v>
          </cell>
        </row>
        <row r="97">
          <cell r="V97">
            <v>24</v>
          </cell>
          <cell r="W97">
            <v>9</v>
          </cell>
          <cell r="X97">
            <v>1</v>
          </cell>
          <cell r="Y97">
            <v>5</v>
          </cell>
          <cell r="Z97">
            <v>39</v>
          </cell>
          <cell r="AC97">
            <v>23</v>
          </cell>
          <cell r="AD97">
            <v>171</v>
          </cell>
        </row>
        <row r="98">
          <cell r="V98">
            <v>28</v>
          </cell>
          <cell r="W98">
            <v>5</v>
          </cell>
          <cell r="X98">
            <v>0</v>
          </cell>
          <cell r="Y98">
            <v>18</v>
          </cell>
          <cell r="Z98">
            <v>51</v>
          </cell>
          <cell r="AC98">
            <v>22</v>
          </cell>
          <cell r="AD98">
            <v>177</v>
          </cell>
        </row>
        <row r="99">
          <cell r="V99">
            <v>18</v>
          </cell>
          <cell r="W99">
            <v>27</v>
          </cell>
          <cell r="X99">
            <v>20</v>
          </cell>
          <cell r="Y99">
            <v>18</v>
          </cell>
          <cell r="Z99">
            <v>83</v>
          </cell>
          <cell r="AC99">
            <v>16</v>
          </cell>
          <cell r="AD99">
            <v>200</v>
          </cell>
        </row>
        <row r="100">
          <cell r="V100">
            <v>39</v>
          </cell>
          <cell r="W100">
            <v>13</v>
          </cell>
          <cell r="X100">
            <v>2</v>
          </cell>
          <cell r="Y100">
            <v>17</v>
          </cell>
          <cell r="Z100">
            <v>71</v>
          </cell>
          <cell r="AC100">
            <v>2</v>
          </cell>
          <cell r="AD100">
            <v>353</v>
          </cell>
        </row>
        <row r="101">
          <cell r="V101">
            <v>2</v>
          </cell>
          <cell r="W101">
            <v>2</v>
          </cell>
          <cell r="X101">
            <v>0</v>
          </cell>
          <cell r="Y101">
            <v>14</v>
          </cell>
          <cell r="Z101">
            <v>18</v>
          </cell>
          <cell r="AC101">
            <v>4</v>
          </cell>
          <cell r="AD101">
            <v>16</v>
          </cell>
        </row>
        <row r="102">
          <cell r="V102">
            <v>24</v>
          </cell>
          <cell r="W102">
            <v>4</v>
          </cell>
          <cell r="X102">
            <v>0</v>
          </cell>
          <cell r="Y102">
            <v>0</v>
          </cell>
          <cell r="Z102">
            <v>28</v>
          </cell>
          <cell r="AC102">
            <v>101</v>
          </cell>
          <cell r="AD102">
            <v>42</v>
          </cell>
        </row>
        <row r="103">
          <cell r="V103">
            <v>15</v>
          </cell>
          <cell r="W103">
            <v>28</v>
          </cell>
          <cell r="X103">
            <v>24</v>
          </cell>
          <cell r="Y103">
            <v>38</v>
          </cell>
          <cell r="Z103">
            <v>105</v>
          </cell>
          <cell r="AC103">
            <v>8</v>
          </cell>
          <cell r="AD103">
            <v>170</v>
          </cell>
        </row>
        <row r="104">
          <cell r="V104">
            <v>26</v>
          </cell>
          <cell r="W104">
            <v>14</v>
          </cell>
          <cell r="X104">
            <v>9</v>
          </cell>
          <cell r="Y104">
            <v>12</v>
          </cell>
          <cell r="Z104">
            <v>61</v>
          </cell>
          <cell r="AC104">
            <v>175</v>
          </cell>
          <cell r="AD104">
            <v>170</v>
          </cell>
        </row>
        <row r="105">
          <cell r="V105">
            <v>29</v>
          </cell>
          <cell r="W105">
            <v>13</v>
          </cell>
          <cell r="X105">
            <v>6</v>
          </cell>
          <cell r="Y105">
            <v>24</v>
          </cell>
          <cell r="Z105">
            <v>72</v>
          </cell>
          <cell r="AC105">
            <v>5</v>
          </cell>
          <cell r="AD105">
            <v>261</v>
          </cell>
        </row>
        <row r="106">
          <cell r="V106">
            <v>26</v>
          </cell>
          <cell r="W106">
            <v>3</v>
          </cell>
          <cell r="X106">
            <v>1</v>
          </cell>
          <cell r="Y106">
            <v>0</v>
          </cell>
          <cell r="Z106">
            <v>30</v>
          </cell>
          <cell r="AC106">
            <v>137</v>
          </cell>
          <cell r="AD106">
            <v>131</v>
          </cell>
        </row>
        <row r="107">
          <cell r="V107">
            <v>49</v>
          </cell>
          <cell r="W107">
            <v>15</v>
          </cell>
          <cell r="X107">
            <v>9</v>
          </cell>
          <cell r="Y107">
            <v>4</v>
          </cell>
          <cell r="Z107">
            <v>77</v>
          </cell>
          <cell r="AC107">
            <v>284</v>
          </cell>
          <cell r="AD107">
            <v>305</v>
          </cell>
        </row>
        <row r="108">
          <cell r="V108">
            <v>48</v>
          </cell>
          <cell r="W108">
            <v>26</v>
          </cell>
          <cell r="X108">
            <v>5</v>
          </cell>
          <cell r="Y108">
            <v>23</v>
          </cell>
          <cell r="Z108">
            <v>102</v>
          </cell>
          <cell r="AC108">
            <v>311</v>
          </cell>
          <cell r="AD108">
            <v>294</v>
          </cell>
        </row>
        <row r="109">
          <cell r="V109">
            <v>53</v>
          </cell>
          <cell r="W109">
            <v>22</v>
          </cell>
          <cell r="X109">
            <v>2</v>
          </cell>
          <cell r="Y109">
            <v>14</v>
          </cell>
          <cell r="Z109">
            <v>91</v>
          </cell>
          <cell r="AC109">
            <v>2</v>
          </cell>
          <cell r="AD109">
            <v>386</v>
          </cell>
        </row>
        <row r="110">
          <cell r="V110">
            <v>27</v>
          </cell>
          <cell r="W110">
            <v>20</v>
          </cell>
          <cell r="X110">
            <v>5</v>
          </cell>
          <cell r="Y110">
            <v>31</v>
          </cell>
          <cell r="Z110">
            <v>83</v>
          </cell>
          <cell r="AC110">
            <v>21</v>
          </cell>
          <cell r="AD110">
            <v>210</v>
          </cell>
        </row>
        <row r="111">
          <cell r="V111">
            <v>33</v>
          </cell>
          <cell r="W111">
            <v>5</v>
          </cell>
          <cell r="X111">
            <v>0</v>
          </cell>
          <cell r="Y111">
            <v>5</v>
          </cell>
          <cell r="Z111">
            <v>43</v>
          </cell>
          <cell r="AC111">
            <v>6</v>
          </cell>
          <cell r="AD111">
            <v>110</v>
          </cell>
        </row>
        <row r="112">
          <cell r="V112">
            <v>46</v>
          </cell>
          <cell r="W112">
            <v>23</v>
          </cell>
          <cell r="X112">
            <v>8</v>
          </cell>
          <cell r="Y112">
            <v>21</v>
          </cell>
          <cell r="Z112">
            <v>98</v>
          </cell>
          <cell r="AC112">
            <v>19</v>
          </cell>
          <cell r="AD112">
            <v>293</v>
          </cell>
        </row>
        <row r="113">
          <cell r="V113">
            <v>28</v>
          </cell>
          <cell r="W113">
            <v>16</v>
          </cell>
          <cell r="X113">
            <v>0</v>
          </cell>
          <cell r="Y113">
            <v>2</v>
          </cell>
          <cell r="Z113">
            <v>46</v>
          </cell>
          <cell r="AC113">
            <v>3</v>
          </cell>
          <cell r="AD113">
            <v>124</v>
          </cell>
        </row>
        <row r="114">
          <cell r="V114">
            <v>21</v>
          </cell>
          <cell r="W114">
            <v>19</v>
          </cell>
          <cell r="X114">
            <v>11</v>
          </cell>
          <cell r="Y114">
            <v>7</v>
          </cell>
          <cell r="Z114">
            <v>58</v>
          </cell>
          <cell r="AC114">
            <v>29</v>
          </cell>
          <cell r="AD114">
            <v>221</v>
          </cell>
        </row>
        <row r="115">
          <cell r="V115">
            <v>28</v>
          </cell>
          <cell r="W115">
            <v>4</v>
          </cell>
          <cell r="X115">
            <v>9</v>
          </cell>
          <cell r="Y115">
            <v>33</v>
          </cell>
          <cell r="Z115">
            <v>74</v>
          </cell>
          <cell r="AC115">
            <v>86</v>
          </cell>
          <cell r="AD115">
            <v>172</v>
          </cell>
        </row>
        <row r="116">
          <cell r="V116">
            <v>92</v>
          </cell>
          <cell r="W116">
            <v>98</v>
          </cell>
          <cell r="X116">
            <v>42</v>
          </cell>
          <cell r="Y116">
            <v>16</v>
          </cell>
          <cell r="Z116">
            <v>248</v>
          </cell>
          <cell r="AC116">
            <v>154</v>
          </cell>
          <cell r="AD116">
            <v>467</v>
          </cell>
        </row>
        <row r="117">
          <cell r="V117">
            <v>18</v>
          </cell>
          <cell r="W117">
            <v>50</v>
          </cell>
          <cell r="X117">
            <v>24</v>
          </cell>
          <cell r="Y117">
            <v>30</v>
          </cell>
          <cell r="Z117">
            <v>122</v>
          </cell>
          <cell r="AC117">
            <v>4</v>
          </cell>
          <cell r="AD117">
            <v>343</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44E1F-A13A-4A32-A2FA-581994761774}">
  <dimension ref="A1"/>
  <sheetViews>
    <sheetView workbookViewId="0">
      <selection activeCell="F28" sqref="F2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9FE6C-93D4-4E03-8809-0978A57B49B7}">
  <dimension ref="A1:W124"/>
  <sheetViews>
    <sheetView tabSelected="1" zoomScale="80" zoomScaleNormal="80" workbookViewId="0">
      <pane xSplit="2" ySplit="1" topLeftCell="O2" activePane="bottomRight" state="frozen"/>
      <selection pane="topRight" activeCell="C1" sqref="C1"/>
      <selection pane="bottomLeft" activeCell="A2" sqref="A2"/>
      <selection pane="bottomRight" activeCell="P2" sqref="P2"/>
    </sheetView>
  </sheetViews>
  <sheetFormatPr defaultRowHeight="15" x14ac:dyDescent="0.25"/>
  <cols>
    <col min="1" max="1" width="29.7109375" customWidth="1"/>
    <col min="3" max="3" width="11.85546875" customWidth="1"/>
    <col min="5" max="5" width="15.5703125" customWidth="1"/>
    <col min="6" max="6" width="13.28515625" style="58" customWidth="1"/>
    <col min="7" max="7" width="12.140625" customWidth="1"/>
    <col min="8" max="8" width="12" customWidth="1"/>
    <col min="9" max="9" width="9.140625" customWidth="1"/>
    <col min="10" max="10" width="11.7109375" customWidth="1"/>
    <col min="11" max="11" width="12" customWidth="1"/>
    <col min="12" max="12" width="16" customWidth="1"/>
    <col min="13" max="13" width="6.85546875" customWidth="1"/>
    <col min="14" max="14" width="14.140625" customWidth="1"/>
    <col min="15" max="15" width="12.5703125" customWidth="1"/>
    <col min="16" max="16" width="13.5703125" customWidth="1"/>
    <col min="17" max="17" width="14.85546875" customWidth="1"/>
    <col min="18" max="18" width="14.7109375" customWidth="1"/>
    <col min="19" max="19" width="15.28515625" customWidth="1"/>
    <col min="20" max="20" width="12.7109375" customWidth="1"/>
    <col min="21" max="21" width="14.28515625" customWidth="1"/>
    <col min="22" max="22" width="13.7109375" style="52" customWidth="1"/>
    <col min="23" max="23" width="11.140625" customWidth="1"/>
  </cols>
  <sheetData>
    <row r="1" spans="1:23" ht="60.75" customHeight="1" x14ac:dyDescent="0.25">
      <c r="A1" s="50" t="s">
        <v>352</v>
      </c>
      <c r="B1" s="14" t="s">
        <v>314</v>
      </c>
      <c r="C1" s="14" t="s">
        <v>353</v>
      </c>
      <c r="D1" s="14" t="s">
        <v>354</v>
      </c>
      <c r="E1" s="14" t="s">
        <v>355</v>
      </c>
      <c r="F1" s="56" t="s">
        <v>356</v>
      </c>
      <c r="G1" s="14" t="s">
        <v>357</v>
      </c>
      <c r="H1" s="14" t="s">
        <v>358</v>
      </c>
      <c r="I1" s="14" t="s">
        <v>359</v>
      </c>
      <c r="J1" s="14" t="s">
        <v>360</v>
      </c>
      <c r="K1" s="14" t="s">
        <v>361</v>
      </c>
      <c r="L1" s="14" t="s">
        <v>564</v>
      </c>
      <c r="M1" s="14" t="s">
        <v>552</v>
      </c>
      <c r="N1" s="14" t="s">
        <v>563</v>
      </c>
      <c r="O1" s="14" t="s">
        <v>556</v>
      </c>
      <c r="P1" s="14" t="s">
        <v>561</v>
      </c>
      <c r="Q1" s="14" t="s">
        <v>562</v>
      </c>
      <c r="R1" s="14" t="s">
        <v>568</v>
      </c>
      <c r="S1" s="14" t="s">
        <v>565</v>
      </c>
      <c r="T1" s="14" t="s">
        <v>566</v>
      </c>
      <c r="U1" s="14" t="s">
        <v>574</v>
      </c>
      <c r="V1" s="53" t="s">
        <v>567</v>
      </c>
      <c r="W1" s="14"/>
    </row>
    <row r="2" spans="1:23" x14ac:dyDescent="0.25">
      <c r="A2" t="s">
        <v>422</v>
      </c>
      <c r="B2" s="35">
        <v>202</v>
      </c>
      <c r="C2" s="36">
        <v>7</v>
      </c>
      <c r="D2" s="36" t="s">
        <v>350</v>
      </c>
      <c r="E2" s="36">
        <v>204</v>
      </c>
      <c r="F2" s="49">
        <v>-22</v>
      </c>
      <c r="G2" s="37">
        <v>153</v>
      </c>
      <c r="H2" s="36">
        <v>177</v>
      </c>
      <c r="I2" s="38">
        <v>0.86764705882352944</v>
      </c>
      <c r="J2" s="37">
        <v>32.998158482142856</v>
      </c>
      <c r="K2" s="37">
        <v>5.9996651785714281</v>
      </c>
      <c r="L2" s="51">
        <f>VLOOKUP($B2,'FY22 w-o SW'!$B$3:$NL$118,373,FALSE)</f>
        <v>4365323.5617087819</v>
      </c>
      <c r="M2">
        <v>5.8999999999999997E-2</v>
      </c>
      <c r="N2" s="51">
        <f>(1+M2)*L2</f>
        <v>4622877.6518495996</v>
      </c>
      <c r="O2" s="52">
        <f>108451.51*VLOOKUP($B2,'Tchrs 22-23'!$A$2:$U$117,21,FALSE)</f>
        <v>-216903.02</v>
      </c>
      <c r="P2" s="52">
        <f>VLOOKUP($B2,'FY22 w-o SW'!$B$3:$NP$118,378,FALSE)</f>
        <v>-109161.99499999988</v>
      </c>
      <c r="Q2" s="52">
        <f>VLOOKUP($B2,'FY22 w-o SW'!$B$3:$NP$118,379,FALSE)</f>
        <v>-9500.6123387825173</v>
      </c>
      <c r="R2" s="51">
        <f>SUM(N2:Q2)</f>
        <v>4287312.0245108176</v>
      </c>
      <c r="S2" s="51">
        <f>VLOOKUP($B2,'FY23 w-o SW'!$B$3:$CH$118,85,FALSE)</f>
        <v>4321490.3076890269</v>
      </c>
      <c r="T2" s="52">
        <f>S2-L2</f>
        <v>-43833.254019754939</v>
      </c>
      <c r="U2" s="52">
        <f>R2-L2</f>
        <v>-78011.537197964266</v>
      </c>
      <c r="V2" s="52">
        <f>R2-S2</f>
        <v>-34178.283178209327</v>
      </c>
    </row>
    <row r="3" spans="1:23" x14ac:dyDescent="0.25">
      <c r="A3" t="s">
        <v>423</v>
      </c>
      <c r="B3" s="35">
        <v>203</v>
      </c>
      <c r="C3" s="36">
        <v>6</v>
      </c>
      <c r="D3" s="36" t="s">
        <v>350</v>
      </c>
      <c r="E3" s="36">
        <v>360</v>
      </c>
      <c r="F3" s="49">
        <v>25</v>
      </c>
      <c r="G3" s="37">
        <v>288</v>
      </c>
      <c r="H3" s="36">
        <v>223</v>
      </c>
      <c r="I3" s="38">
        <v>0.61944444444444446</v>
      </c>
      <c r="J3" s="37">
        <v>57.99676339285714</v>
      </c>
      <c r="K3" s="37">
        <v>7.9995535714285717</v>
      </c>
      <c r="L3" s="51">
        <f>VLOOKUP($B3,'FY22 w-o SW'!$B$3:$NL$118,373,FALSE)</f>
        <v>5276766.8750387821</v>
      </c>
      <c r="M3">
        <v>5.8999999999999997E-2</v>
      </c>
      <c r="N3" s="51">
        <f t="shared" ref="N3:N66" si="0">(1+M3)*L3</f>
        <v>5588096.1206660699</v>
      </c>
      <c r="O3" s="52">
        <f>108451.51*VLOOKUP($B3,'Tchrs 22-23'!$A$2:$U$117,21,FALSE)</f>
        <v>0</v>
      </c>
      <c r="P3" s="52">
        <f>VLOOKUP($B3,'FY22 w-o SW'!$B$3:$NP$118,378,FALSE)</f>
        <v>288113.52000000025</v>
      </c>
      <c r="Q3" s="52">
        <f>VLOOKUP($B3,'FY22 w-o SW'!$B$3:$NP$118,379,FALSE)</f>
        <v>260.02356121748016</v>
      </c>
      <c r="R3" s="51">
        <f t="shared" ref="R3:R66" si="1">L3*(1+M3)+P3+Q3</f>
        <v>5876469.6642272882</v>
      </c>
      <c r="S3" s="51">
        <f>VLOOKUP($B3,'FY23 w-o SW'!$B$3:$CH$118,85,FALSE)</f>
        <v>5802074.5347671369</v>
      </c>
      <c r="T3" s="52">
        <f t="shared" ref="T3:T66" si="2">S3-L3</f>
        <v>525307.65972835477</v>
      </c>
      <c r="U3" s="52">
        <f t="shared" ref="U3:U66" si="3">R3-L3</f>
        <v>599702.78918850608</v>
      </c>
      <c r="V3" s="52">
        <f t="shared" ref="V3:V33" si="4">R3-S3</f>
        <v>74395.129460151307</v>
      </c>
    </row>
    <row r="4" spans="1:23" x14ac:dyDescent="0.25">
      <c r="A4" t="s">
        <v>424</v>
      </c>
      <c r="B4" s="35">
        <v>450</v>
      </c>
      <c r="C4" s="36">
        <v>8</v>
      </c>
      <c r="D4" s="36" t="s">
        <v>425</v>
      </c>
      <c r="E4" s="36">
        <v>341</v>
      </c>
      <c r="F4" s="49">
        <v>-16</v>
      </c>
      <c r="G4" s="37">
        <v>341</v>
      </c>
      <c r="H4" s="36">
        <v>285</v>
      </c>
      <c r="I4" s="38">
        <v>0.83577712609970678</v>
      </c>
      <c r="J4" s="37">
        <v>92.994810267857147</v>
      </c>
      <c r="K4" s="37">
        <v>4.9997209821428568</v>
      </c>
      <c r="L4" s="51">
        <f>VLOOKUP($B4,'FY22 w-o SW'!$B$3:$NL$118,373,FALSE)</f>
        <v>8431138.6049515214</v>
      </c>
      <c r="M4">
        <v>5.8999999999999997E-2</v>
      </c>
      <c r="N4" s="51">
        <f t="shared" si="0"/>
        <v>8928575.7826436609</v>
      </c>
      <c r="O4" s="52">
        <f>108451.51*VLOOKUP($B4,'Tchrs 22-23'!$A$2:$U$117,21,FALSE)</f>
        <v>0</v>
      </c>
      <c r="P4" s="52">
        <f>VLOOKUP($B4,'FY22 w-o SW'!$B$3:$NP$118,378,FALSE)</f>
        <v>73826.020000000484</v>
      </c>
      <c r="Q4" s="52">
        <f>VLOOKUP($B4,'FY22 w-o SW'!$B$3:$NP$118,379,FALSE)</f>
        <v>20096.032348478151</v>
      </c>
      <c r="R4" s="51">
        <f t="shared" si="1"/>
        <v>9022497.8349921387</v>
      </c>
      <c r="S4" s="51">
        <f>VLOOKUP($B4,'FY23 w-o SW'!$B$3:$CH$118,85,FALSE)</f>
        <v>8647534.0819370523</v>
      </c>
      <c r="T4" s="52">
        <f t="shared" si="2"/>
        <v>216395.47698553093</v>
      </c>
      <c r="U4" s="52">
        <f t="shared" si="3"/>
        <v>591359.23004061729</v>
      </c>
      <c r="V4" s="52">
        <f t="shared" si="4"/>
        <v>374963.75305508636</v>
      </c>
    </row>
    <row r="5" spans="1:23" x14ac:dyDescent="0.25">
      <c r="A5" t="s">
        <v>426</v>
      </c>
      <c r="B5" s="35">
        <v>452</v>
      </c>
      <c r="C5" s="36">
        <v>8</v>
      </c>
      <c r="D5" s="36" t="s">
        <v>425</v>
      </c>
      <c r="E5" s="36">
        <v>672</v>
      </c>
      <c r="F5" s="49">
        <v>-26</v>
      </c>
      <c r="G5" s="37">
        <v>672</v>
      </c>
      <c r="H5" s="36">
        <v>572</v>
      </c>
      <c r="I5" s="38">
        <v>0.85119047619047616</v>
      </c>
      <c r="J5" s="37">
        <v>162.99090401785716</v>
      </c>
      <c r="K5" s="37">
        <v>10.999386160714286</v>
      </c>
      <c r="L5" s="51">
        <f>VLOOKUP($B5,'FY22 w-o SW'!$B$3:$NL$118,373,FALSE)</f>
        <v>11828963.596669994</v>
      </c>
      <c r="M5">
        <v>5.8999999999999997E-2</v>
      </c>
      <c r="N5" s="51">
        <f t="shared" si="0"/>
        <v>12526872.448873524</v>
      </c>
      <c r="O5" s="52">
        <f>108451.51*VLOOKUP($B5,'Tchrs 22-23'!$A$2:$U$117,21,FALSE)</f>
        <v>0</v>
      </c>
      <c r="P5" s="52">
        <f>VLOOKUP($B5,'FY22 w-o SW'!$B$3:$NP$118,378,FALSE)</f>
        <v>224295.94000000041</v>
      </c>
      <c r="Q5" s="52">
        <f>VLOOKUP($B5,'FY22 w-o SW'!$B$3:$NP$118,379,FALSE)</f>
        <v>7180.070000000007</v>
      </c>
      <c r="R5" s="51">
        <f t="shared" si="1"/>
        <v>12758348.458873525</v>
      </c>
      <c r="S5" s="51">
        <f>VLOOKUP($B5,'FY23 w-o SW'!$B$3:$CH$118,85,FALSE)</f>
        <v>13852508.033055197</v>
      </c>
      <c r="T5" s="52">
        <f t="shared" si="2"/>
        <v>2023544.4363852032</v>
      </c>
      <c r="U5" s="52">
        <f t="shared" si="3"/>
        <v>929384.86220353097</v>
      </c>
      <c r="V5" s="52">
        <f t="shared" si="4"/>
        <v>-1094159.5741816722</v>
      </c>
    </row>
    <row r="6" spans="1:23" x14ac:dyDescent="0.25">
      <c r="A6" t="s">
        <v>190</v>
      </c>
      <c r="B6" s="35">
        <v>462</v>
      </c>
      <c r="C6" s="36">
        <v>8</v>
      </c>
      <c r="D6" s="36" t="s">
        <v>425</v>
      </c>
      <c r="E6" s="36">
        <v>441</v>
      </c>
      <c r="F6" s="49">
        <v>-28</v>
      </c>
      <c r="G6" s="37">
        <v>441</v>
      </c>
      <c r="H6" s="36">
        <v>241</v>
      </c>
      <c r="I6" s="38">
        <v>0.54648526077097503</v>
      </c>
      <c r="J6" s="37">
        <v>69.99609375</v>
      </c>
      <c r="K6" s="37">
        <v>1.9998883928571429</v>
      </c>
      <c r="L6" s="51">
        <f>VLOOKUP($B6,'FY22 w-o SW'!$B$3:$NL$118,373,FALSE)</f>
        <v>5541086.4816409117</v>
      </c>
      <c r="M6">
        <v>5.8999999999999997E-2</v>
      </c>
      <c r="N6" s="51">
        <f t="shared" si="0"/>
        <v>5868010.584057725</v>
      </c>
      <c r="O6" s="52">
        <f>108451.51*VLOOKUP($B6,'Tchrs 22-23'!$A$2:$U$117,21,FALSE)</f>
        <v>0</v>
      </c>
      <c r="P6" s="52">
        <f>VLOOKUP($B6,'FY22 w-o SW'!$B$3:$NP$118,378,FALSE)</f>
        <v>79263.504999999888</v>
      </c>
      <c r="Q6" s="52">
        <f>VLOOKUP($B6,'FY22 w-o SW'!$B$3:$NP$118,379,FALSE)</f>
        <v>-14478.439070913109</v>
      </c>
      <c r="R6" s="51">
        <f t="shared" si="1"/>
        <v>5932795.6499868119</v>
      </c>
      <c r="S6" s="51">
        <f>VLOOKUP($B6,'FY23 w-o SW'!$B$3:$CH$118,85,FALSE)</f>
        <v>6760456.7269443069</v>
      </c>
      <c r="T6" s="52">
        <f t="shared" si="2"/>
        <v>1219370.2453033952</v>
      </c>
      <c r="U6" s="52">
        <f t="shared" si="3"/>
        <v>391709.16834590025</v>
      </c>
      <c r="V6" s="52">
        <f t="shared" si="4"/>
        <v>-827661.07695749495</v>
      </c>
    </row>
    <row r="7" spans="1:23" x14ac:dyDescent="0.25">
      <c r="A7" t="s">
        <v>427</v>
      </c>
      <c r="B7" s="35">
        <v>204</v>
      </c>
      <c r="C7" s="36">
        <v>1</v>
      </c>
      <c r="D7" s="36" t="s">
        <v>350</v>
      </c>
      <c r="E7" s="36">
        <v>711</v>
      </c>
      <c r="F7" s="49">
        <v>49</v>
      </c>
      <c r="G7" s="37">
        <v>609</v>
      </c>
      <c r="H7" s="36">
        <v>194</v>
      </c>
      <c r="I7" s="38">
        <v>0.27285513361462727</v>
      </c>
      <c r="J7" s="37">
        <v>98.994475446428581</v>
      </c>
      <c r="K7" s="37">
        <v>363.97968750000001</v>
      </c>
      <c r="L7" s="51">
        <f>VLOOKUP($B7,'FY22 w-o SW'!$B$3:$NL$118,373,FALSE)</f>
        <v>9810038.5733299963</v>
      </c>
      <c r="M7">
        <v>5.8999999999999997E-2</v>
      </c>
      <c r="N7" s="51">
        <f t="shared" si="0"/>
        <v>10388830.849156465</v>
      </c>
      <c r="O7" s="52">
        <f>108451.51*VLOOKUP($B7,'Tchrs 22-23'!$A$2:$U$117,21,FALSE)</f>
        <v>433806.04</v>
      </c>
      <c r="P7" s="52">
        <f>VLOOKUP($B7,'FY22 w-o SW'!$B$3:$NP$118,378,FALSE)</f>
        <v>175926.4700000002</v>
      </c>
      <c r="Q7" s="52">
        <f>VLOOKUP($B7,'FY22 w-o SW'!$B$3:$NP$118,379,FALSE)</f>
        <v>946965.35000000033</v>
      </c>
      <c r="R7" s="51">
        <f t="shared" si="1"/>
        <v>11511722.669156466</v>
      </c>
      <c r="S7" s="51">
        <f>VLOOKUP($B7,'FY23 w-o SW'!$B$3:$CH$118,85,FALSE)</f>
        <v>10697610.736145189</v>
      </c>
      <c r="T7" s="52">
        <f t="shared" si="2"/>
        <v>887572.16281519271</v>
      </c>
      <c r="U7" s="52">
        <f t="shared" si="3"/>
        <v>1701684.0958264694</v>
      </c>
      <c r="V7" s="52">
        <f t="shared" si="4"/>
        <v>814111.93301127665</v>
      </c>
    </row>
    <row r="8" spans="1:23" x14ac:dyDescent="0.25">
      <c r="A8" t="s">
        <v>322</v>
      </c>
      <c r="B8" s="35">
        <v>1058</v>
      </c>
      <c r="C8" s="36">
        <v>7</v>
      </c>
      <c r="D8" s="36" t="s">
        <v>425</v>
      </c>
      <c r="E8" s="36">
        <v>500</v>
      </c>
      <c r="F8" s="49">
        <v>115</v>
      </c>
      <c r="G8" s="37">
        <v>500</v>
      </c>
      <c r="H8" s="36">
        <v>276</v>
      </c>
      <c r="I8" s="38">
        <v>0.55200000000000005</v>
      </c>
      <c r="J8" s="37">
        <v>34.998046875</v>
      </c>
      <c r="K8" s="37">
        <v>2.9998325892857141</v>
      </c>
      <c r="L8" s="51">
        <f>VLOOKUP($B8,'FY22 w-o SW'!$B$3:$NL$118,373,FALSE)</f>
        <v>4763195.1750193909</v>
      </c>
      <c r="M8">
        <v>5.8999999999999997E-2</v>
      </c>
      <c r="N8" s="51">
        <f t="shared" si="0"/>
        <v>5044223.6903455351</v>
      </c>
      <c r="O8" s="52">
        <f>108451.51*VLOOKUP($B8,'Tchrs 22-23'!$A$2:$U$117,21,FALSE)</f>
        <v>542257.54999999993</v>
      </c>
      <c r="P8" s="52">
        <f>VLOOKUP($B8,'FY22 w-o SW'!$B$3:$NP$118,378,FALSE)</f>
        <v>321766.21999999997</v>
      </c>
      <c r="Q8" s="52">
        <f>VLOOKUP($B8,'FY22 w-o SW'!$B$3:$NP$118,379,FALSE)</f>
        <v>-4208.0486193912584</v>
      </c>
      <c r="R8" s="51">
        <f t="shared" si="1"/>
        <v>5361781.8617261434</v>
      </c>
      <c r="S8" s="51">
        <f>VLOOKUP($B8,'FY23 w-o SW'!$B$3:$CH$118,85,FALSE)</f>
        <v>7042612.1060622139</v>
      </c>
      <c r="T8" s="52">
        <f t="shared" si="2"/>
        <v>2279416.931042823</v>
      </c>
      <c r="U8" s="52">
        <f t="shared" si="3"/>
        <v>598586.68670675252</v>
      </c>
      <c r="V8" s="52">
        <f t="shared" si="4"/>
        <v>-1680830.2443360705</v>
      </c>
    </row>
    <row r="9" spans="1:23" x14ac:dyDescent="0.25">
      <c r="A9" t="s">
        <v>428</v>
      </c>
      <c r="B9" s="35">
        <v>205</v>
      </c>
      <c r="C9" s="36">
        <v>4</v>
      </c>
      <c r="D9" s="36" t="s">
        <v>350</v>
      </c>
      <c r="E9" s="36">
        <v>601</v>
      </c>
      <c r="F9" s="49">
        <v>-39</v>
      </c>
      <c r="G9" s="37">
        <v>465</v>
      </c>
      <c r="H9" s="36">
        <v>260</v>
      </c>
      <c r="I9" s="38">
        <v>0.43261231281198004</v>
      </c>
      <c r="J9" s="37">
        <v>87.995089285714286</v>
      </c>
      <c r="K9" s="37">
        <v>300.98320312499999</v>
      </c>
      <c r="L9" s="51">
        <f>VLOOKUP($B9,'FY22 w-o SW'!$B$3:$NL$118,373,FALSE)</f>
        <v>9598057.2866700012</v>
      </c>
      <c r="M9">
        <v>5.8999999999999997E-2</v>
      </c>
      <c r="N9" s="51">
        <f t="shared" si="0"/>
        <v>10164342.666583531</v>
      </c>
      <c r="O9" s="52">
        <f>108451.51*VLOOKUP($B9,'Tchrs 22-23'!$A$2:$U$117,21,FALSE)</f>
        <v>-108451.51</v>
      </c>
      <c r="P9" s="52">
        <f>VLOOKUP($B9,'FY22 w-o SW'!$B$3:$NP$118,378,FALSE)</f>
        <v>29866.379999999888</v>
      </c>
      <c r="Q9" s="52">
        <f>VLOOKUP($B9,'FY22 w-o SW'!$B$3:$NP$118,379,FALSE)</f>
        <v>-13305.169999999925</v>
      </c>
      <c r="R9" s="51">
        <f t="shared" si="1"/>
        <v>10180903.87658353</v>
      </c>
      <c r="S9" s="51">
        <f>VLOOKUP($B9,'FY23 w-o SW'!$B$3:$CH$118,85,FALSE)</f>
        <v>9910990.8461451903</v>
      </c>
      <c r="T9" s="52">
        <f t="shared" si="2"/>
        <v>312933.55947518907</v>
      </c>
      <c r="U9" s="52">
        <f t="shared" si="3"/>
        <v>582846.58991352841</v>
      </c>
      <c r="V9" s="52">
        <f t="shared" si="4"/>
        <v>269913.03043833934</v>
      </c>
    </row>
    <row r="10" spans="1:23" x14ac:dyDescent="0.25">
      <c r="A10" t="s">
        <v>429</v>
      </c>
      <c r="B10" s="35">
        <v>206</v>
      </c>
      <c r="C10" s="36">
        <v>7</v>
      </c>
      <c r="D10" s="36" t="s">
        <v>350</v>
      </c>
      <c r="E10" s="36">
        <v>367</v>
      </c>
      <c r="F10" s="49">
        <v>-89</v>
      </c>
      <c r="G10" s="37">
        <v>288</v>
      </c>
      <c r="H10" s="36">
        <v>205</v>
      </c>
      <c r="I10" s="38">
        <v>0.55858310626703001</v>
      </c>
      <c r="J10" s="37">
        <v>81.995424107142853</v>
      </c>
      <c r="K10" s="37">
        <v>0.99994419642857146</v>
      </c>
      <c r="L10" s="51">
        <f>VLOOKUP($B10,'FY22 w-o SW'!$B$3:$NL$118,373,FALSE)</f>
        <v>7000178.1182845216</v>
      </c>
      <c r="M10">
        <v>5.8999999999999997E-2</v>
      </c>
      <c r="N10" s="51">
        <f t="shared" si="0"/>
        <v>7413188.6272633076</v>
      </c>
      <c r="O10" s="52">
        <f>108451.51*VLOOKUP($B10,'Tchrs 22-23'!$A$2:$U$117,21,FALSE)</f>
        <v>-216903.02</v>
      </c>
      <c r="P10" s="52">
        <f>VLOOKUP($B10,'FY22 w-o SW'!$B$3:$NP$118,378,FALSE)</f>
        <v>43535.540000000503</v>
      </c>
      <c r="Q10" s="52">
        <f>VLOOKUP($B10,'FY22 w-o SW'!$B$3:$NP$118,379,FALSE)</f>
        <v>574.76054847815067</v>
      </c>
      <c r="R10" s="51">
        <f t="shared" si="1"/>
        <v>7457298.9278117865</v>
      </c>
      <c r="S10" s="51">
        <f>VLOOKUP($B10,'FY23 w-o SW'!$B$3:$CH$118,85,FALSE)</f>
        <v>7151710.3659544187</v>
      </c>
      <c r="T10" s="52">
        <f t="shared" si="2"/>
        <v>151532.24766989704</v>
      </c>
      <c r="U10" s="52">
        <f t="shared" si="3"/>
        <v>457120.80952726491</v>
      </c>
      <c r="V10" s="52">
        <f t="shared" si="4"/>
        <v>305588.56185736787</v>
      </c>
    </row>
    <row r="11" spans="1:23" x14ac:dyDescent="0.25">
      <c r="A11" t="s">
        <v>430</v>
      </c>
      <c r="B11" s="35">
        <v>402</v>
      </c>
      <c r="C11" s="36">
        <v>1</v>
      </c>
      <c r="D11" s="36" t="s">
        <v>425</v>
      </c>
      <c r="E11" s="36">
        <v>564</v>
      </c>
      <c r="F11" s="49">
        <v>-8</v>
      </c>
      <c r="G11" s="37">
        <v>564</v>
      </c>
      <c r="H11" s="36">
        <v>145</v>
      </c>
      <c r="I11" s="38">
        <v>0.25709219858156029</v>
      </c>
      <c r="J11" s="37">
        <v>3.9997767857142859</v>
      </c>
      <c r="K11" s="37">
        <v>6.9996093749999995</v>
      </c>
      <c r="L11" s="51">
        <f>VLOOKUP($B11,'FY22 w-o SW'!$B$3:$NL$118,373,FALSE)</f>
        <v>6094168.544980607</v>
      </c>
      <c r="M11">
        <v>5.8999999999999997E-2</v>
      </c>
      <c r="N11" s="51">
        <f t="shared" si="0"/>
        <v>6453724.4891344626</v>
      </c>
      <c r="O11" s="52">
        <f>108451.51*VLOOKUP($B11,'Tchrs 22-23'!$A$2:$U$117,21,FALSE)</f>
        <v>0</v>
      </c>
      <c r="P11" s="52">
        <f>VLOOKUP($B11,'FY22 w-o SW'!$B$3:$NP$118,378,FALSE)</f>
        <v>-94489.104999999981</v>
      </c>
      <c r="Q11" s="52">
        <f>VLOOKUP($B11,'FY22 w-o SW'!$B$3:$NP$118,379,FALSE)</f>
        <v>769.77821939126443</v>
      </c>
      <c r="R11" s="51">
        <f t="shared" si="1"/>
        <v>6360005.1623538537</v>
      </c>
      <c r="S11" s="51">
        <f>VLOOKUP($B11,'FY23 w-o SW'!$B$3:$CH$118,85,FALSE)</f>
        <v>6613192.956511992</v>
      </c>
      <c r="T11" s="52">
        <f t="shared" si="2"/>
        <v>519024.41153138503</v>
      </c>
      <c r="U11" s="52">
        <f t="shared" si="3"/>
        <v>265836.6173732467</v>
      </c>
      <c r="V11" s="52">
        <f t="shared" si="4"/>
        <v>-253187.79415813833</v>
      </c>
    </row>
    <row r="12" spans="1:23" x14ac:dyDescent="0.25">
      <c r="A12" t="s">
        <v>431</v>
      </c>
      <c r="B12" s="35">
        <v>291</v>
      </c>
      <c r="C12" s="36">
        <v>8</v>
      </c>
      <c r="D12" s="36" t="s">
        <v>350</v>
      </c>
      <c r="E12" s="36">
        <v>437</v>
      </c>
      <c r="F12" s="49">
        <v>3</v>
      </c>
      <c r="G12" s="37">
        <v>337</v>
      </c>
      <c r="H12" s="36">
        <v>329</v>
      </c>
      <c r="I12" s="38">
        <v>0.75286041189931352</v>
      </c>
      <c r="J12" s="37">
        <v>63.996428571428574</v>
      </c>
      <c r="K12" s="37">
        <v>2.9998325892857141</v>
      </c>
      <c r="L12" s="51">
        <f>VLOOKUP($B12,'FY22 w-o SW'!$B$3:$NL$118,373,FALSE)</f>
        <v>6536552.6916796956</v>
      </c>
      <c r="M12">
        <v>5.8999999999999997E-2</v>
      </c>
      <c r="N12" s="51">
        <f t="shared" si="0"/>
        <v>6922209.300488797</v>
      </c>
      <c r="O12" s="52">
        <f>108451.51*VLOOKUP($B12,'Tchrs 22-23'!$A$2:$U$117,21,FALSE)</f>
        <v>-108451.51</v>
      </c>
      <c r="P12" s="52">
        <f>VLOOKUP($B12,'FY22 w-o SW'!$B$3:$NP$118,378,FALSE)</f>
        <v>31685.15000000014</v>
      </c>
      <c r="Q12" s="52">
        <f>VLOOKUP($B12,'FY22 w-o SW'!$B$3:$NP$118,379,FALSE)</f>
        <v>5487.5813903043709</v>
      </c>
      <c r="R12" s="51">
        <f t="shared" si="1"/>
        <v>6959382.0318791019</v>
      </c>
      <c r="S12" s="51">
        <f>VLOOKUP($B12,'FY23 w-o SW'!$B$3:$CH$118,85,FALSE)</f>
        <v>6641444.8509053467</v>
      </c>
      <c r="T12" s="52">
        <f t="shared" si="2"/>
        <v>104892.15922565106</v>
      </c>
      <c r="U12" s="52">
        <f t="shared" si="3"/>
        <v>422829.34019940626</v>
      </c>
      <c r="V12" s="52">
        <f t="shared" si="4"/>
        <v>317937.1809737552</v>
      </c>
    </row>
    <row r="13" spans="1:23" x14ac:dyDescent="0.25">
      <c r="A13" t="s">
        <v>432</v>
      </c>
      <c r="B13" s="35">
        <v>212</v>
      </c>
      <c r="C13" s="36">
        <v>6</v>
      </c>
      <c r="D13" s="36" t="s">
        <v>350</v>
      </c>
      <c r="E13" s="36">
        <v>428</v>
      </c>
      <c r="F13" s="49">
        <v>-18</v>
      </c>
      <c r="G13" s="37">
        <v>364</v>
      </c>
      <c r="H13" s="36">
        <v>22</v>
      </c>
      <c r="I13" s="38">
        <v>5.1401869158878503E-2</v>
      </c>
      <c r="J13" s="37">
        <v>48.997265625000004</v>
      </c>
      <c r="K13" s="37">
        <v>16.999051339285714</v>
      </c>
      <c r="L13" s="51">
        <f>VLOOKUP($B13,'FY22 w-o SW'!$B$3:$NL$118,373,FALSE)</f>
        <v>5079089.6416699989</v>
      </c>
      <c r="M13">
        <v>5.8999999999999997E-2</v>
      </c>
      <c r="N13" s="51">
        <f t="shared" si="0"/>
        <v>5378755.9305285281</v>
      </c>
      <c r="O13" s="52">
        <f>108451.51*VLOOKUP($B13,'Tchrs 22-23'!$A$2:$U$117,21,FALSE)</f>
        <v>0</v>
      </c>
      <c r="P13" s="52">
        <f>VLOOKUP($B13,'FY22 w-o SW'!$B$3:$NP$118,378,FALSE)</f>
        <v>237756.40600000008</v>
      </c>
      <c r="Q13" s="52">
        <f>VLOOKUP($B13,'FY22 w-o SW'!$B$3:$NP$118,379,FALSE)</f>
        <v>7180.070000000007</v>
      </c>
      <c r="R13" s="51">
        <f t="shared" si="1"/>
        <v>5623692.4065285288</v>
      </c>
      <c r="S13" s="51">
        <f>VLOOKUP($B13,'FY23 w-o SW'!$B$3:$CH$118,85,FALSE)</f>
        <v>5456809.9814181207</v>
      </c>
      <c r="T13" s="52">
        <f t="shared" si="2"/>
        <v>377720.3397481218</v>
      </c>
      <c r="U13" s="52">
        <f t="shared" si="3"/>
        <v>544602.7648585299</v>
      </c>
      <c r="V13" s="52">
        <f t="shared" si="4"/>
        <v>166882.4251104081</v>
      </c>
    </row>
    <row r="14" spans="1:23" x14ac:dyDescent="0.25">
      <c r="A14" t="s">
        <v>433</v>
      </c>
      <c r="B14" s="35">
        <v>213</v>
      </c>
      <c r="C14" s="36">
        <v>4</v>
      </c>
      <c r="D14" s="36" t="s">
        <v>350</v>
      </c>
      <c r="E14" s="36">
        <v>596</v>
      </c>
      <c r="F14" s="49">
        <v>28</v>
      </c>
      <c r="G14" s="37">
        <v>495</v>
      </c>
      <c r="H14" s="36">
        <v>242</v>
      </c>
      <c r="I14" s="38">
        <v>0.40604026845637586</v>
      </c>
      <c r="J14" s="37">
        <v>111.99374999999999</v>
      </c>
      <c r="K14" s="37">
        <v>525.9706473214286</v>
      </c>
      <c r="L14" s="51">
        <f>VLOOKUP($B14,'FY22 w-o SW'!$B$3:$NL$118,373,FALSE)</f>
        <v>11468151.963329995</v>
      </c>
      <c r="M14">
        <v>5.8999999999999997E-2</v>
      </c>
      <c r="N14" s="51">
        <f t="shared" si="0"/>
        <v>12144772.929166464</v>
      </c>
      <c r="O14" s="52">
        <f>108451.51*VLOOKUP($B14,'Tchrs 22-23'!$A$2:$U$117,21,FALSE)</f>
        <v>0</v>
      </c>
      <c r="P14" s="52">
        <f>VLOOKUP($B14,'FY22 w-o SW'!$B$3:$NP$118,378,FALSE)</f>
        <v>-69587.229999999981</v>
      </c>
      <c r="Q14" s="52">
        <f>VLOOKUP($B14,'FY22 w-o SW'!$B$3:$NP$118,379,FALSE)</f>
        <v>558494.41000000061</v>
      </c>
      <c r="R14" s="51">
        <f t="shared" si="1"/>
        <v>12633680.109166464</v>
      </c>
      <c r="S14" s="51">
        <f>VLOOKUP($B14,'FY23 w-o SW'!$B$3:$CH$118,85,FALSE)</f>
        <v>11591561.107563313</v>
      </c>
      <c r="T14" s="52">
        <f t="shared" si="2"/>
        <v>123409.14423331805</v>
      </c>
      <c r="U14" s="52">
        <f t="shared" si="3"/>
        <v>1165528.1458364688</v>
      </c>
      <c r="V14" s="52">
        <f t="shared" si="4"/>
        <v>1042119.0016031507</v>
      </c>
    </row>
    <row r="15" spans="1:23" x14ac:dyDescent="0.25">
      <c r="A15" t="s">
        <v>434</v>
      </c>
      <c r="B15" s="35">
        <v>347</v>
      </c>
      <c r="C15" s="36">
        <v>5</v>
      </c>
      <c r="D15" s="36" t="s">
        <v>435</v>
      </c>
      <c r="E15" s="36">
        <v>329</v>
      </c>
      <c r="F15" s="49">
        <v>-30</v>
      </c>
      <c r="G15" s="37">
        <v>329</v>
      </c>
      <c r="H15" s="36">
        <v>179</v>
      </c>
      <c r="I15" s="38">
        <v>0.54407294832826747</v>
      </c>
      <c r="J15" s="37">
        <v>68.996149553571428</v>
      </c>
      <c r="K15" s="37">
        <v>44.997488839285715</v>
      </c>
      <c r="L15" s="51">
        <f>VLOOKUP($B15,'FY22 w-o SW'!$B$3:$NL$118,373,FALSE)</f>
        <v>5842185.7266699998</v>
      </c>
      <c r="M15">
        <v>5.8999999999999997E-2</v>
      </c>
      <c r="N15" s="51">
        <f t="shared" si="0"/>
        <v>6186874.6845435295</v>
      </c>
      <c r="O15" s="52">
        <f>108451.51*VLOOKUP($B15,'Tchrs 22-23'!$A$2:$U$117,21,FALSE)</f>
        <v>-135071.42609090914</v>
      </c>
      <c r="P15" s="52">
        <f>VLOOKUP($B15,'FY22 w-o SW'!$B$3:$NP$118,378,FALSE)</f>
        <v>328630.98</v>
      </c>
      <c r="Q15" s="52">
        <f>VLOOKUP($B15,'FY22 w-o SW'!$B$3:$NP$118,379,FALSE)</f>
        <v>14361.140000000014</v>
      </c>
      <c r="R15" s="51">
        <f t="shared" si="1"/>
        <v>6529866.8045435296</v>
      </c>
      <c r="S15" s="51">
        <f>VLOOKUP($B15,'FY23 w-o SW'!$B$3:$CH$118,85,FALSE)</f>
        <v>5929593.6425998872</v>
      </c>
      <c r="T15" s="52">
        <f t="shared" si="2"/>
        <v>87407.915929887444</v>
      </c>
      <c r="U15" s="52">
        <f t="shared" si="3"/>
        <v>687681.07787352987</v>
      </c>
      <c r="V15" s="52">
        <f t="shared" si="4"/>
        <v>600273.16194364242</v>
      </c>
    </row>
    <row r="16" spans="1:23" x14ac:dyDescent="0.25">
      <c r="A16" t="s">
        <v>436</v>
      </c>
      <c r="B16" s="35">
        <v>404</v>
      </c>
      <c r="C16" s="36">
        <v>5</v>
      </c>
      <c r="D16" s="36" t="s">
        <v>437</v>
      </c>
      <c r="E16" s="36">
        <v>413</v>
      </c>
      <c r="F16" s="49">
        <v>-23</v>
      </c>
      <c r="G16" s="37">
        <v>348</v>
      </c>
      <c r="H16" s="36">
        <v>269</v>
      </c>
      <c r="I16" s="38">
        <v>0.65133171912832932</v>
      </c>
      <c r="J16" s="37">
        <v>74.995814732142861</v>
      </c>
      <c r="K16" s="37">
        <v>99.994419642857139</v>
      </c>
      <c r="L16" s="51">
        <f>VLOOKUP($B16,'FY22 w-o SW'!$B$3:$NL$118,373,FALSE)</f>
        <v>7462965.7050000001</v>
      </c>
      <c r="M16">
        <v>5.8999999999999997E-2</v>
      </c>
      <c r="N16" s="51">
        <f t="shared" si="0"/>
        <v>7903280.6815949995</v>
      </c>
      <c r="O16" s="52">
        <f>108451.51*VLOOKUP($B16,'Tchrs 22-23'!$A$2:$U$117,21,FALSE)</f>
        <v>-63099.060363636403</v>
      </c>
      <c r="P16" s="52">
        <f>VLOOKUP($B16,'FY22 w-o SW'!$B$3:$NP$118,378,FALSE)</f>
        <v>-34042.460000000196</v>
      </c>
      <c r="Q16" s="52">
        <f>VLOOKUP($B16,'FY22 w-o SW'!$B$3:$NP$118,379,FALSE)</f>
        <v>28722.280000000028</v>
      </c>
      <c r="R16" s="51">
        <f t="shared" si="1"/>
        <v>7897960.5015949998</v>
      </c>
      <c r="S16" s="51">
        <f>VLOOKUP($B16,'FY23 w-o SW'!$B$3:$CH$118,85,FALSE)</f>
        <v>7871455.0740180109</v>
      </c>
      <c r="T16" s="52">
        <f t="shared" si="2"/>
        <v>408489.3690180108</v>
      </c>
      <c r="U16" s="52">
        <f t="shared" si="3"/>
        <v>434994.79659499973</v>
      </c>
      <c r="V16" s="52">
        <f t="shared" si="4"/>
        <v>26505.427576988935</v>
      </c>
    </row>
    <row r="17" spans="1:22" x14ac:dyDescent="0.25">
      <c r="A17" t="s">
        <v>438</v>
      </c>
      <c r="B17" s="35">
        <v>296</v>
      </c>
      <c r="C17" s="36">
        <v>1</v>
      </c>
      <c r="D17" s="36" t="s">
        <v>350</v>
      </c>
      <c r="E17" s="36">
        <v>421</v>
      </c>
      <c r="F17" s="49">
        <v>-64</v>
      </c>
      <c r="G17" s="37">
        <v>328</v>
      </c>
      <c r="H17" s="36">
        <v>140</v>
      </c>
      <c r="I17" s="38">
        <v>0.33254156769596199</v>
      </c>
      <c r="J17" s="37">
        <v>44.997488839285715</v>
      </c>
      <c r="K17" s="37">
        <v>289.98381696428572</v>
      </c>
      <c r="L17" s="51">
        <f>VLOOKUP($B17,'FY22 w-o SW'!$B$3:$NL$118,373,FALSE)</f>
        <v>7644422.79</v>
      </c>
      <c r="M17">
        <v>5.8999999999999997E-2</v>
      </c>
      <c r="N17" s="51">
        <f t="shared" si="0"/>
        <v>8095443.7346099997</v>
      </c>
      <c r="O17" s="52">
        <f>108451.51*VLOOKUP($B17,'Tchrs 22-23'!$A$2:$U$117,21,FALSE)</f>
        <v>-325354.52999999997</v>
      </c>
      <c r="P17" s="52">
        <f>VLOOKUP($B17,'FY22 w-o SW'!$B$3:$NP$118,378,FALSE)</f>
        <v>-40618.360000000102</v>
      </c>
      <c r="Q17" s="52">
        <f>VLOOKUP($B17,'FY22 w-o SW'!$B$3:$NP$118,379,FALSE)</f>
        <v>93346.760000000242</v>
      </c>
      <c r="R17" s="51">
        <f t="shared" si="1"/>
        <v>8148172.1346099991</v>
      </c>
      <c r="S17" s="51">
        <f>VLOOKUP($B17,'FY23 w-o SW'!$B$3:$CH$118,85,FALSE)</f>
        <v>7766110.3444907153</v>
      </c>
      <c r="T17" s="52">
        <f t="shared" si="2"/>
        <v>121687.55449071527</v>
      </c>
      <c r="U17" s="52">
        <f t="shared" si="3"/>
        <v>503749.3446099991</v>
      </c>
      <c r="V17" s="52">
        <f t="shared" si="4"/>
        <v>382061.79011928383</v>
      </c>
    </row>
    <row r="18" spans="1:22" x14ac:dyDescent="0.25">
      <c r="A18" t="s">
        <v>439</v>
      </c>
      <c r="B18" s="35">
        <v>219</v>
      </c>
      <c r="C18" s="36">
        <v>5</v>
      </c>
      <c r="D18" s="36" t="s">
        <v>350</v>
      </c>
      <c r="E18" s="36">
        <v>210</v>
      </c>
      <c r="F18" s="49">
        <v>-21</v>
      </c>
      <c r="G18" s="37">
        <v>154</v>
      </c>
      <c r="H18" s="36">
        <v>96</v>
      </c>
      <c r="I18" s="38">
        <v>0.45714285714285713</v>
      </c>
      <c r="J18" s="37">
        <v>41.997656249999999</v>
      </c>
      <c r="K18" s="37">
        <v>25.998549107142857</v>
      </c>
      <c r="L18" s="51">
        <f>VLOOKUP($B18,'FY22 w-o SW'!$B$3:$NL$118,373,FALSE)</f>
        <v>4598983.6733330004</v>
      </c>
      <c r="M18">
        <v>5.8999999999999997E-2</v>
      </c>
      <c r="N18" s="51">
        <f t="shared" si="0"/>
        <v>4870323.7100596474</v>
      </c>
      <c r="O18" s="52">
        <f>108451.51*VLOOKUP($B18,'Tchrs 22-23'!$A$2:$U$117,21,FALSE)</f>
        <v>0</v>
      </c>
      <c r="P18" s="52">
        <f>VLOOKUP($B18,'FY22 w-o SW'!$B$3:$NP$118,378,FALSE)</f>
        <v>27010.64000000013</v>
      </c>
      <c r="Q18" s="52">
        <f>VLOOKUP($B18,'FY22 w-o SW'!$B$3:$NP$118,379,FALSE)</f>
        <v>7180.070000000007</v>
      </c>
      <c r="R18" s="51">
        <f t="shared" si="1"/>
        <v>4904514.4200596474</v>
      </c>
      <c r="S18" s="51">
        <f>VLOOKUP($B18,'FY23 w-o SW'!$B$3:$CH$118,85,FALSE)</f>
        <v>4463273.0921271816</v>
      </c>
      <c r="T18" s="52">
        <f t="shared" si="2"/>
        <v>-135710.5812058188</v>
      </c>
      <c r="U18" s="52">
        <f t="shared" si="3"/>
        <v>305530.74672664702</v>
      </c>
      <c r="V18" s="52">
        <f t="shared" si="4"/>
        <v>441241.32793246582</v>
      </c>
    </row>
    <row r="19" spans="1:22" x14ac:dyDescent="0.25">
      <c r="A19" t="s">
        <v>440</v>
      </c>
      <c r="B19" s="35">
        <v>220</v>
      </c>
      <c r="C19" s="36">
        <v>5</v>
      </c>
      <c r="D19" s="36" t="s">
        <v>350</v>
      </c>
      <c r="E19" s="36">
        <v>233</v>
      </c>
      <c r="F19" s="49">
        <v>-46</v>
      </c>
      <c r="G19" s="37">
        <v>166</v>
      </c>
      <c r="H19" s="36">
        <v>99</v>
      </c>
      <c r="I19" s="38">
        <v>0.42489270386266093</v>
      </c>
      <c r="J19" s="37">
        <v>43.997544642857143</v>
      </c>
      <c r="K19" s="37">
        <v>25.998549107142857</v>
      </c>
      <c r="L19" s="51">
        <f>VLOOKUP($B19,'FY22 w-o SW'!$B$3:$NL$118,373,FALSE)</f>
        <v>5078112.67</v>
      </c>
      <c r="M19">
        <v>5.8999999999999997E-2</v>
      </c>
      <c r="N19" s="51">
        <f t="shared" si="0"/>
        <v>5377721.3175299997</v>
      </c>
      <c r="O19" s="52">
        <f>108451.51*VLOOKUP($B19,'Tchrs 22-23'!$A$2:$U$117,21,FALSE)</f>
        <v>-108451.51</v>
      </c>
      <c r="P19" s="52">
        <f>VLOOKUP($B19,'FY22 w-o SW'!$B$3:$NP$118,378,FALSE)</f>
        <v>-83084.079999999725</v>
      </c>
      <c r="Q19" s="52">
        <f>VLOOKUP($B19,'FY22 w-o SW'!$B$3:$NP$118,379,FALSE)</f>
        <v>7180.070000000007</v>
      </c>
      <c r="R19" s="51">
        <f t="shared" si="1"/>
        <v>5301817.3075299999</v>
      </c>
      <c r="S19" s="51">
        <f>VLOOKUP($B19,'FY23 w-o SW'!$B$3:$CH$118,85,FALSE)</f>
        <v>4968327.7425998887</v>
      </c>
      <c r="T19" s="52">
        <f t="shared" si="2"/>
        <v>-109784.92740011122</v>
      </c>
      <c r="U19" s="52">
        <f t="shared" si="3"/>
        <v>223704.63752999995</v>
      </c>
      <c r="V19" s="52">
        <f t="shared" si="4"/>
        <v>333489.56493011117</v>
      </c>
    </row>
    <row r="20" spans="1:22" x14ac:dyDescent="0.25">
      <c r="A20" t="s">
        <v>441</v>
      </c>
      <c r="B20" s="35">
        <v>221</v>
      </c>
      <c r="C20" s="36">
        <v>7</v>
      </c>
      <c r="D20" s="36" t="s">
        <v>350</v>
      </c>
      <c r="E20" s="36">
        <v>257</v>
      </c>
      <c r="F20" s="49">
        <v>-48</v>
      </c>
      <c r="G20" s="37">
        <v>185</v>
      </c>
      <c r="H20" s="36">
        <v>182</v>
      </c>
      <c r="I20" s="38">
        <v>0.70817120622568097</v>
      </c>
      <c r="J20" s="37">
        <v>24.998604910714285</v>
      </c>
      <c r="K20" s="37">
        <v>3.9997767857142859</v>
      </c>
      <c r="L20" s="51">
        <f>VLOOKUP($B20,'FY22 w-o SW'!$B$3:$NL$118,373,FALSE)</f>
        <v>4645076.3199612182</v>
      </c>
      <c r="M20">
        <v>5.8999999999999997E-2</v>
      </c>
      <c r="N20" s="51">
        <f t="shared" si="0"/>
        <v>4919135.8228389295</v>
      </c>
      <c r="O20" s="52">
        <f>108451.51*VLOOKUP($B20,'Tchrs 22-23'!$A$2:$U$117,21,FALSE)</f>
        <v>-216903.02</v>
      </c>
      <c r="P20" s="52">
        <f>VLOOKUP($B20,'FY22 w-o SW'!$B$3:$NP$118,378,FALSE)</f>
        <v>7308.8649999999907</v>
      </c>
      <c r="Q20" s="52">
        <f>VLOOKUP($B20,'FY22 w-o SW'!$B$3:$NP$118,379,FALSE)</f>
        <v>4977.8268387825192</v>
      </c>
      <c r="R20" s="51">
        <f t="shared" si="1"/>
        <v>4931422.5146777118</v>
      </c>
      <c r="S20" s="51">
        <f>VLOOKUP($B20,'FY23 w-o SW'!$B$3:$CH$118,85,FALSE)</f>
        <v>4578334.9522653921</v>
      </c>
      <c r="T20" s="52">
        <f t="shared" si="2"/>
        <v>-66741.367695826106</v>
      </c>
      <c r="U20" s="52">
        <f t="shared" si="3"/>
        <v>286346.1947164936</v>
      </c>
      <c r="V20" s="52">
        <f t="shared" si="4"/>
        <v>353087.5624123197</v>
      </c>
    </row>
    <row r="21" spans="1:22" x14ac:dyDescent="0.25">
      <c r="A21" t="s">
        <v>442</v>
      </c>
      <c r="B21" s="35">
        <v>247</v>
      </c>
      <c r="C21" s="36">
        <v>7</v>
      </c>
      <c r="D21" s="36" t="s">
        <v>350</v>
      </c>
      <c r="E21" s="36">
        <v>238</v>
      </c>
      <c r="F21" s="49">
        <v>6</v>
      </c>
      <c r="G21" s="37">
        <v>190</v>
      </c>
      <c r="H21" s="36">
        <v>186</v>
      </c>
      <c r="I21" s="38">
        <v>0.78151260504201681</v>
      </c>
      <c r="J21" s="37">
        <v>45.99743303571428</v>
      </c>
      <c r="K21" s="37">
        <v>2.9998325892857141</v>
      </c>
      <c r="L21" s="51">
        <f>VLOOKUP($B21,'FY22 w-o SW'!$B$3:$NL$118,373,FALSE)</f>
        <v>4667942.7066215212</v>
      </c>
      <c r="M21">
        <v>5.8999999999999997E-2</v>
      </c>
      <c r="N21" s="51">
        <f t="shared" si="0"/>
        <v>4943351.3263121909</v>
      </c>
      <c r="O21" s="52">
        <f>108451.51*VLOOKUP($B21,'Tchrs 22-23'!$A$2:$U$117,21,FALSE)</f>
        <v>0</v>
      </c>
      <c r="P21" s="52">
        <f>VLOOKUP($B21,'FY22 w-o SW'!$B$3:$NP$118,378,FALSE)</f>
        <v>276401.45000000019</v>
      </c>
      <c r="Q21" s="52">
        <f>VLOOKUP($B21,'FY22 w-o SW'!$B$3:$NP$118,379,FALSE)</f>
        <v>10335.39644847815</v>
      </c>
      <c r="R21" s="51">
        <f t="shared" si="1"/>
        <v>5230088.1727606691</v>
      </c>
      <c r="S21" s="51">
        <f>VLOOKUP($B21,'FY23 w-o SW'!$B$3:$CH$118,85,FALSE)</f>
        <v>4996270.8309053462</v>
      </c>
      <c r="T21" s="52">
        <f t="shared" si="2"/>
        <v>328328.12428382505</v>
      </c>
      <c r="U21" s="52">
        <f t="shared" si="3"/>
        <v>562145.46613914799</v>
      </c>
      <c r="V21" s="52">
        <f t="shared" si="4"/>
        <v>233817.34185532294</v>
      </c>
    </row>
    <row r="22" spans="1:22" x14ac:dyDescent="0.25">
      <c r="A22" t="s">
        <v>443</v>
      </c>
      <c r="B22" s="35">
        <v>360</v>
      </c>
      <c r="C22" s="36">
        <v>6</v>
      </c>
      <c r="D22" s="36" t="s">
        <v>437</v>
      </c>
      <c r="E22" s="36">
        <v>396</v>
      </c>
      <c r="F22" s="49">
        <v>41</v>
      </c>
      <c r="G22" s="37">
        <v>288</v>
      </c>
      <c r="H22" s="36">
        <v>79</v>
      </c>
      <c r="I22" s="38">
        <v>0.1994949494949495</v>
      </c>
      <c r="J22" s="37">
        <v>42.997600446428571</v>
      </c>
      <c r="K22" s="37">
        <v>10.999386160714286</v>
      </c>
      <c r="L22" s="51">
        <f>VLOOKUP($B22,'FY22 w-o SW'!$B$3:$NL$118,373,FALSE)</f>
        <v>5371484.7233330002</v>
      </c>
      <c r="M22">
        <v>5.8999999999999997E-2</v>
      </c>
      <c r="N22" s="51">
        <f t="shared" si="0"/>
        <v>5688402.3220096473</v>
      </c>
      <c r="O22" s="52">
        <f>108451.51*VLOOKUP($B22,'Tchrs 22-23'!$A$2:$U$117,21,FALSE)</f>
        <v>126198.12072727272</v>
      </c>
      <c r="P22" s="52">
        <f>VLOOKUP($B22,'FY22 w-o SW'!$B$3:$NP$118,378,FALSE)</f>
        <v>11540.90000000014</v>
      </c>
      <c r="Q22" s="52">
        <f>VLOOKUP($B22,'FY22 w-o SW'!$B$3:$NP$118,379,FALSE)</f>
        <v>-49735.929999999993</v>
      </c>
      <c r="R22" s="51">
        <f t="shared" si="1"/>
        <v>5650207.2920096479</v>
      </c>
      <c r="S22" s="51">
        <f>VLOOKUP($B22,'FY23 w-o SW'!$B$3:$CH$118,85,FALSE)</f>
        <v>5579283.0423635365</v>
      </c>
      <c r="T22" s="52">
        <f t="shared" si="2"/>
        <v>207798.31903053634</v>
      </c>
      <c r="U22" s="52">
        <f t="shared" si="3"/>
        <v>278722.56867664773</v>
      </c>
      <c r="V22" s="52">
        <f t="shared" si="4"/>
        <v>70924.249646111391</v>
      </c>
    </row>
    <row r="23" spans="1:22" x14ac:dyDescent="0.25">
      <c r="A23" t="s">
        <v>444</v>
      </c>
      <c r="B23" s="35">
        <v>454</v>
      </c>
      <c r="C23" s="36">
        <v>1</v>
      </c>
      <c r="D23" s="36" t="s">
        <v>349</v>
      </c>
      <c r="E23" s="36">
        <v>652</v>
      </c>
      <c r="F23" s="49">
        <v>12</v>
      </c>
      <c r="G23" s="37">
        <v>652</v>
      </c>
      <c r="H23" s="36">
        <v>518</v>
      </c>
      <c r="I23" s="38">
        <v>0.79447852760736193</v>
      </c>
      <c r="J23" s="37">
        <v>191.9892857142857</v>
      </c>
      <c r="K23" s="37">
        <v>299.98325892857144</v>
      </c>
      <c r="L23" s="51">
        <f>VLOOKUP($B23,'FY22 w-o SW'!$B$3:$NL$118,373,FALSE)</f>
        <v>14949680.753329994</v>
      </c>
      <c r="M23">
        <v>5.8999999999999997E-2</v>
      </c>
      <c r="N23" s="51">
        <f t="shared" si="0"/>
        <v>15831711.917776464</v>
      </c>
      <c r="O23" s="52">
        <f>108451.51*VLOOKUP($B23,'Tchrs 22-23'!$A$2:$U$117,21,FALSE)</f>
        <v>-280002.08036363637</v>
      </c>
      <c r="P23" s="52">
        <f>VLOOKUP($B23,'FY22 w-o SW'!$B$3:$NP$118,378,FALSE)</f>
        <v>30963.400000000373</v>
      </c>
      <c r="Q23" s="52">
        <f>VLOOKUP($B23,'FY22 w-o SW'!$B$3:$NP$118,379,FALSE)</f>
        <v>-9948.1699999999255</v>
      </c>
      <c r="R23" s="51">
        <f t="shared" si="1"/>
        <v>15852727.147776464</v>
      </c>
      <c r="S23" s="51">
        <f>VLOOKUP($B23,'FY23 w-o SW'!$B$3:$CH$118,85,FALSE)</f>
        <v>15756326.705083713</v>
      </c>
      <c r="T23" s="52">
        <f t="shared" si="2"/>
        <v>806645.95175371878</v>
      </c>
      <c r="U23" s="52">
        <f t="shared" si="3"/>
        <v>903046.39444646984</v>
      </c>
      <c r="V23" s="52">
        <f t="shared" si="4"/>
        <v>96400.442692751065</v>
      </c>
    </row>
    <row r="24" spans="1:22" x14ac:dyDescent="0.25">
      <c r="A24" t="s">
        <v>445</v>
      </c>
      <c r="B24" s="35">
        <v>224</v>
      </c>
      <c r="C24" s="36">
        <v>1</v>
      </c>
      <c r="D24" s="36" t="s">
        <v>350</v>
      </c>
      <c r="E24" s="36">
        <v>277</v>
      </c>
      <c r="F24" s="49">
        <v>-23</v>
      </c>
      <c r="G24" s="37">
        <v>206</v>
      </c>
      <c r="H24" s="36">
        <v>129</v>
      </c>
      <c r="I24" s="38">
        <v>0.46570397111913359</v>
      </c>
      <c r="J24" s="37">
        <v>29.998325892857142</v>
      </c>
      <c r="K24" s="37">
        <v>99.994419642857139</v>
      </c>
      <c r="L24" s="51">
        <f>VLOOKUP($B24,'FY22 w-o SW'!$B$3:$NL$118,373,FALSE)</f>
        <v>5070117.663329999</v>
      </c>
      <c r="M24">
        <v>5.8999999999999997E-2</v>
      </c>
      <c r="N24" s="51">
        <f t="shared" si="0"/>
        <v>5369254.6054664683</v>
      </c>
      <c r="O24" s="52">
        <f>108451.51*VLOOKUP($B24,'Tchrs 22-23'!$A$2:$U$117,21,FALSE)</f>
        <v>0</v>
      </c>
      <c r="P24" s="52">
        <f>VLOOKUP($B24,'FY22 w-o SW'!$B$3:$NP$118,378,FALSE)</f>
        <v>231301.76000000013</v>
      </c>
      <c r="Q24" s="52">
        <f>VLOOKUP($B24,'FY22 w-o SW'!$B$3:$NP$118,379,FALSE)</f>
        <v>135374.21000000002</v>
      </c>
      <c r="R24" s="51">
        <f t="shared" si="1"/>
        <v>5735930.575466468</v>
      </c>
      <c r="S24" s="51">
        <f>VLOOKUP($B24,'FY23 w-o SW'!$B$3:$CH$118,85,FALSE)</f>
        <v>5452023.213308949</v>
      </c>
      <c r="T24" s="52">
        <f t="shared" si="2"/>
        <v>381905.54997895006</v>
      </c>
      <c r="U24" s="52">
        <f t="shared" si="3"/>
        <v>665812.91213646904</v>
      </c>
      <c r="V24" s="52">
        <f t="shared" si="4"/>
        <v>283907.36215751898</v>
      </c>
    </row>
    <row r="25" spans="1:22" x14ac:dyDescent="0.25">
      <c r="A25" t="s">
        <v>446</v>
      </c>
      <c r="B25" s="35">
        <v>442</v>
      </c>
      <c r="C25" s="36">
        <v>1</v>
      </c>
      <c r="D25" s="36" t="s">
        <v>349</v>
      </c>
      <c r="E25" s="36">
        <v>1562</v>
      </c>
      <c r="F25" s="49">
        <v>62</v>
      </c>
      <c r="G25" s="37">
        <v>1562</v>
      </c>
      <c r="H25" s="36">
        <v>865</v>
      </c>
      <c r="I25" s="38">
        <v>0.55377720870678615</v>
      </c>
      <c r="J25" s="37">
        <v>247.98616071428572</v>
      </c>
      <c r="K25" s="37">
        <v>634.96456473214289</v>
      </c>
      <c r="L25" s="51">
        <f>VLOOKUP($B25,'FY22 w-o SW'!$B$3:$NL$118,373,FALSE)</f>
        <v>20227435.909999993</v>
      </c>
      <c r="M25">
        <v>5.8999999999999997E-2</v>
      </c>
      <c r="N25" s="51">
        <f t="shared" si="0"/>
        <v>21420854.628689989</v>
      </c>
      <c r="O25" s="52">
        <f>108451.51*VLOOKUP($B25,'Tchrs 22-23'!$A$2:$U$117,21,FALSE)</f>
        <v>359861.82863636356</v>
      </c>
      <c r="P25" s="52">
        <f>VLOOKUP($B25,'FY22 w-o SW'!$B$3:$NP$118,378,FALSE)</f>
        <v>798977.96999999974</v>
      </c>
      <c r="Q25" s="52">
        <f>VLOOKUP($B25,'FY22 w-o SW'!$B$3:$NP$118,379,FALSE)</f>
        <v>738074.36000000034</v>
      </c>
      <c r="R25" s="51">
        <f t="shared" si="1"/>
        <v>22957906.958689988</v>
      </c>
      <c r="S25" s="51">
        <f>VLOOKUP($B25,'FY23 w-o SW'!$B$3:$CH$118,85,FALSE)</f>
        <v>25783098.366460998</v>
      </c>
      <c r="T25" s="52">
        <f t="shared" si="2"/>
        <v>5555662.4564610049</v>
      </c>
      <c r="U25" s="52">
        <f t="shared" si="3"/>
        <v>2730471.048689995</v>
      </c>
      <c r="V25" s="52">
        <f t="shared" si="4"/>
        <v>-2825191.40777101</v>
      </c>
    </row>
    <row r="26" spans="1:22" x14ac:dyDescent="0.25">
      <c r="A26" t="s">
        <v>447</v>
      </c>
      <c r="B26" s="35">
        <v>455</v>
      </c>
      <c r="C26" s="36">
        <v>4</v>
      </c>
      <c r="D26" s="36" t="s">
        <v>425</v>
      </c>
      <c r="E26" s="36">
        <v>812</v>
      </c>
      <c r="F26" s="49">
        <v>116</v>
      </c>
      <c r="G26" s="37">
        <v>812</v>
      </c>
      <c r="H26" s="36">
        <v>498</v>
      </c>
      <c r="I26" s="38">
        <v>0.61330049261083741</v>
      </c>
      <c r="J26" s="37">
        <v>150.99157366071429</v>
      </c>
      <c r="K26" s="37">
        <v>187.98950892857144</v>
      </c>
      <c r="L26" s="51">
        <f>VLOOKUP($B26,'FY22 w-o SW'!$B$3:$NL$118,373,FALSE)</f>
        <v>11545591.07167</v>
      </c>
      <c r="M26">
        <v>5.8999999999999997E-2</v>
      </c>
      <c r="N26" s="51">
        <f t="shared" si="0"/>
        <v>12226780.944898529</v>
      </c>
      <c r="O26" s="52">
        <f>108451.51*VLOOKUP($B26,'Tchrs 22-23'!$A$2:$U$117,21,FALSE)</f>
        <v>650709.05999999994</v>
      </c>
      <c r="P26" s="52">
        <f>VLOOKUP($B26,'FY22 w-o SW'!$B$3:$NP$118,378,FALSE)</f>
        <v>336984.96999999974</v>
      </c>
      <c r="Q26" s="52">
        <f>VLOOKUP($B26,'FY22 w-o SW'!$B$3:$NP$118,379,FALSE)</f>
        <v>393438.99</v>
      </c>
      <c r="R26" s="51">
        <f t="shared" si="1"/>
        <v>12957204.90489853</v>
      </c>
      <c r="S26" s="51">
        <f>VLOOKUP($B26,'FY23 w-o SW'!$B$3:$CH$118,85,FALSE)</f>
        <v>15339600.406673774</v>
      </c>
      <c r="T26" s="52">
        <f t="shared" si="2"/>
        <v>3794009.3350037746</v>
      </c>
      <c r="U26" s="52">
        <f t="shared" si="3"/>
        <v>1411613.8332285304</v>
      </c>
      <c r="V26" s="52">
        <f t="shared" si="4"/>
        <v>-2382395.5017752443</v>
      </c>
    </row>
    <row r="27" spans="1:22" x14ac:dyDescent="0.25">
      <c r="A27" t="s">
        <v>448</v>
      </c>
      <c r="B27" s="35">
        <v>405</v>
      </c>
      <c r="C27" s="36">
        <v>3</v>
      </c>
      <c r="D27" s="36" t="s">
        <v>435</v>
      </c>
      <c r="E27" s="36">
        <v>1405</v>
      </c>
      <c r="F27" s="49">
        <v>-61</v>
      </c>
      <c r="G27" s="37">
        <v>1405</v>
      </c>
      <c r="H27" s="36">
        <v>147</v>
      </c>
      <c r="I27" s="38">
        <v>0.10462633451957296</v>
      </c>
      <c r="J27" s="37">
        <v>163.99084821428571</v>
      </c>
      <c r="K27" s="37">
        <v>139.9921875</v>
      </c>
      <c r="L27" s="51">
        <f>VLOOKUP($B27,'FY22 w-o SW'!$B$3:$NL$118,373,FALSE)</f>
        <v>15214394.436669994</v>
      </c>
      <c r="M27">
        <v>5.8999999999999997E-2</v>
      </c>
      <c r="N27" s="51">
        <f t="shared" si="0"/>
        <v>16112043.708433524</v>
      </c>
      <c r="O27" s="52">
        <f>108451.51*VLOOKUP($B27,'Tchrs 22-23'!$A$2:$U$117,21,FALSE)</f>
        <v>-296762.76827272744</v>
      </c>
      <c r="P27" s="52">
        <f>VLOOKUP($B27,'FY22 w-o SW'!$B$3:$NP$118,378,FALSE)</f>
        <v>150004.28499999968</v>
      </c>
      <c r="Q27" s="52">
        <f>VLOOKUP($B27,'FY22 w-o SW'!$B$3:$NP$118,379,FALSE)</f>
        <v>43083.420000000042</v>
      </c>
      <c r="R27" s="51">
        <f t="shared" si="1"/>
        <v>16305131.413433524</v>
      </c>
      <c r="S27" s="51">
        <f>VLOOKUP($B27,'FY23 w-o SW'!$B$3:$CH$118,85,FALSE)</f>
        <v>16398777.75614519</v>
      </c>
      <c r="T27" s="52">
        <f t="shared" si="2"/>
        <v>1184383.3194751963</v>
      </c>
      <c r="U27" s="52">
        <f t="shared" si="3"/>
        <v>1090736.9767635297</v>
      </c>
      <c r="V27" s="52">
        <f t="shared" si="4"/>
        <v>-93646.342711666599</v>
      </c>
    </row>
    <row r="28" spans="1:22" x14ac:dyDescent="0.25">
      <c r="A28" t="s">
        <v>449</v>
      </c>
      <c r="B28" s="35">
        <v>349</v>
      </c>
      <c r="C28" s="36">
        <v>4</v>
      </c>
      <c r="D28" s="36" t="s">
        <v>350</v>
      </c>
      <c r="E28" s="36">
        <v>435</v>
      </c>
      <c r="F28" s="49">
        <v>-17</v>
      </c>
      <c r="G28" s="37">
        <v>312</v>
      </c>
      <c r="H28" s="36">
        <v>195</v>
      </c>
      <c r="I28" s="38">
        <v>0.44827586206896552</v>
      </c>
      <c r="J28" s="37">
        <v>59.996651785714285</v>
      </c>
      <c r="K28" s="37">
        <v>219.98772321428572</v>
      </c>
      <c r="L28" s="51">
        <f>VLOOKUP($B28,'FY22 w-o SW'!$B$3:$NL$118,373,FALSE)</f>
        <v>8240109.3049999978</v>
      </c>
      <c r="M28">
        <v>5.8999999999999997E-2</v>
      </c>
      <c r="N28" s="51">
        <f t="shared" si="0"/>
        <v>8726275.7539949976</v>
      </c>
      <c r="O28" s="52">
        <f>108451.51*VLOOKUP($B28,'Tchrs 22-23'!$A$2:$U$117,21,FALSE)</f>
        <v>-325354.52999999997</v>
      </c>
      <c r="P28" s="52">
        <f>VLOOKUP($B28,'FY22 w-o SW'!$B$3:$NP$118,378,FALSE)</f>
        <v>-9421.1999999999534</v>
      </c>
      <c r="Q28" s="52">
        <f>VLOOKUP($B28,'FY22 w-o SW'!$B$3:$NP$118,379,FALSE)</f>
        <v>-40349.299999999814</v>
      </c>
      <c r="R28" s="51">
        <f t="shared" si="1"/>
        <v>8676505.2539949976</v>
      </c>
      <c r="S28" s="51">
        <f>VLOOKUP($B28,'FY23 w-o SW'!$B$3:$CH$118,85,FALSE)</f>
        <v>8370188.6556724841</v>
      </c>
      <c r="T28" s="52">
        <f t="shared" si="2"/>
        <v>130079.35067248624</v>
      </c>
      <c r="U28" s="52">
        <f t="shared" si="3"/>
        <v>436395.94899499975</v>
      </c>
      <c r="V28" s="52">
        <f t="shared" si="4"/>
        <v>306316.59832251351</v>
      </c>
    </row>
    <row r="29" spans="1:22" x14ac:dyDescent="0.25">
      <c r="A29" t="s">
        <v>450</v>
      </c>
      <c r="B29" s="35">
        <v>231</v>
      </c>
      <c r="C29" s="36">
        <v>7</v>
      </c>
      <c r="D29" s="36" t="s">
        <v>350</v>
      </c>
      <c r="E29" s="36">
        <v>192</v>
      </c>
      <c r="F29" s="49">
        <v>-31</v>
      </c>
      <c r="G29" s="37">
        <v>140</v>
      </c>
      <c r="H29" s="36">
        <v>150</v>
      </c>
      <c r="I29" s="38">
        <v>0.78125</v>
      </c>
      <c r="J29" s="37">
        <v>28.99838169642857</v>
      </c>
      <c r="K29" s="37">
        <v>4.9997209821428568</v>
      </c>
      <c r="L29" s="51">
        <f>VLOOKUP($B29,'FY22 w-o SW'!$B$3:$NL$118,373,FALSE)</f>
        <v>4330172.9566603051</v>
      </c>
      <c r="M29">
        <v>5.8999999999999997E-2</v>
      </c>
      <c r="N29" s="51">
        <f t="shared" si="0"/>
        <v>4585653.1611032626</v>
      </c>
      <c r="O29" s="52">
        <f>108451.51*VLOOKUP($B29,'Tchrs 22-23'!$A$2:$U$117,21,FALSE)</f>
        <v>-325354.52999999997</v>
      </c>
      <c r="P29" s="52">
        <f>VLOOKUP($B29,'FY22 w-o SW'!$B$3:$NP$118,378,FALSE)</f>
        <v>18531.850000000093</v>
      </c>
      <c r="Q29" s="52">
        <f>VLOOKUP($B29,'FY22 w-o SW'!$B$3:$NP$118,379,FALSE)</f>
        <v>-18686.48769030437</v>
      </c>
      <c r="R29" s="51">
        <f t="shared" si="1"/>
        <v>4585498.5234129587</v>
      </c>
      <c r="S29" s="51">
        <f>VLOOKUP($B29,'FY23 w-o SW'!$B$3:$CH$118,85,FALSE)</f>
        <v>4141886.0749108624</v>
      </c>
      <c r="T29" s="52">
        <f t="shared" si="2"/>
        <v>-188286.88174944278</v>
      </c>
      <c r="U29" s="52">
        <f t="shared" si="3"/>
        <v>255325.56675265357</v>
      </c>
      <c r="V29" s="52">
        <f t="shared" si="4"/>
        <v>443612.44850209635</v>
      </c>
    </row>
    <row r="30" spans="1:22" x14ac:dyDescent="0.25">
      <c r="A30" t="s">
        <v>451</v>
      </c>
      <c r="B30" s="35">
        <v>467</v>
      </c>
      <c r="C30" s="36">
        <v>5</v>
      </c>
      <c r="D30" s="36" t="s">
        <v>425</v>
      </c>
      <c r="E30" s="36">
        <v>829</v>
      </c>
      <c r="F30" s="49">
        <v>167</v>
      </c>
      <c r="G30" s="37">
        <v>829</v>
      </c>
      <c r="H30" s="36">
        <v>585</v>
      </c>
      <c r="I30" s="38">
        <v>0.7056694813027744</v>
      </c>
      <c r="J30" s="37">
        <v>175.99017857142857</v>
      </c>
      <c r="K30" s="37">
        <v>33.998102678571428</v>
      </c>
      <c r="L30" s="51">
        <f>VLOOKUP($B30,'FY22 w-o SW'!$B$3:$NL$118,373,FALSE)</f>
        <v>10945519.564999999</v>
      </c>
      <c r="M30">
        <v>5.8999999999999997E-2</v>
      </c>
      <c r="N30" s="51">
        <f t="shared" si="0"/>
        <v>11591305.219334999</v>
      </c>
      <c r="O30" s="52">
        <f>108451.51*VLOOKUP($B30,'Tchrs 22-23'!$A$2:$U$117,21,FALSE)</f>
        <v>650709.05999999994</v>
      </c>
      <c r="P30" s="52">
        <f>VLOOKUP($B30,'FY22 w-o SW'!$B$3:$NP$118,378,FALSE)</f>
        <v>715239.54999999981</v>
      </c>
      <c r="Q30" s="52">
        <f>VLOOKUP($B30,'FY22 w-o SW'!$B$3:$NP$118,379,FALSE)</f>
        <v>53527.140000000014</v>
      </c>
      <c r="R30" s="51">
        <f t="shared" si="1"/>
        <v>12360071.909334999</v>
      </c>
      <c r="S30" s="51">
        <f>VLOOKUP($B30,'FY23 w-o SW'!$B$3:$CH$118,85,FALSE)</f>
        <v>14178103.45572836</v>
      </c>
      <c r="T30" s="52">
        <f t="shared" si="2"/>
        <v>3232583.89072836</v>
      </c>
      <c r="U30" s="52">
        <f t="shared" si="3"/>
        <v>1414552.3443349991</v>
      </c>
      <c r="V30" s="52">
        <f t="shared" si="4"/>
        <v>-1818031.5463933609</v>
      </c>
    </row>
    <row r="31" spans="1:22" x14ac:dyDescent="0.25">
      <c r="A31" t="s">
        <v>452</v>
      </c>
      <c r="B31" s="35">
        <v>457</v>
      </c>
      <c r="C31" s="36">
        <v>6</v>
      </c>
      <c r="D31" s="36" t="s">
        <v>425</v>
      </c>
      <c r="E31" s="36">
        <v>768</v>
      </c>
      <c r="F31" s="49">
        <v>-2</v>
      </c>
      <c r="G31" s="37">
        <v>768</v>
      </c>
      <c r="H31" s="36">
        <v>566</v>
      </c>
      <c r="I31" s="38">
        <v>0.73697916666666663</v>
      </c>
      <c r="J31" s="37">
        <v>236.98677455357142</v>
      </c>
      <c r="K31" s="37">
        <v>33.998102678571428</v>
      </c>
      <c r="L31" s="51">
        <f>VLOOKUP($B31,'FY22 w-o SW'!$B$3:$NL$118,373,FALSE)</f>
        <v>11874448.264999999</v>
      </c>
      <c r="M31">
        <v>5.8999999999999997E-2</v>
      </c>
      <c r="N31" s="51">
        <f t="shared" si="0"/>
        <v>12575040.712634997</v>
      </c>
      <c r="O31" s="52">
        <f>108451.51*VLOOKUP($B31,'Tchrs 22-23'!$A$2:$U$117,21,FALSE)</f>
        <v>0</v>
      </c>
      <c r="P31" s="52">
        <f>VLOOKUP($B31,'FY22 w-o SW'!$B$3:$NP$118,378,FALSE)</f>
        <v>707511.55999999959</v>
      </c>
      <c r="Q31" s="52">
        <f>VLOOKUP($B31,'FY22 w-o SW'!$B$3:$NP$118,379,FALSE)</f>
        <v>53527.140000000014</v>
      </c>
      <c r="R31" s="51">
        <f t="shared" si="1"/>
        <v>13336079.412634999</v>
      </c>
      <c r="S31" s="51">
        <f>VLOOKUP($B31,'FY23 w-o SW'!$B$3:$CH$118,85,FALSE)</f>
        <v>14593232.845257593</v>
      </c>
      <c r="T31" s="52">
        <f t="shared" si="2"/>
        <v>2718784.5802575946</v>
      </c>
      <c r="U31" s="52">
        <f t="shared" si="3"/>
        <v>1461631.1476349998</v>
      </c>
      <c r="V31" s="52">
        <f t="shared" si="4"/>
        <v>-1257153.4326225948</v>
      </c>
    </row>
    <row r="32" spans="1:22" x14ac:dyDescent="0.25">
      <c r="A32" t="s">
        <v>453</v>
      </c>
      <c r="B32" s="35">
        <v>232</v>
      </c>
      <c r="C32" s="36">
        <v>3</v>
      </c>
      <c r="D32" s="36" t="s">
        <v>350</v>
      </c>
      <c r="E32" s="36">
        <v>419</v>
      </c>
      <c r="F32" s="49">
        <v>-25</v>
      </c>
      <c r="G32" s="37">
        <v>380</v>
      </c>
      <c r="H32" s="36">
        <v>32</v>
      </c>
      <c r="I32" s="38">
        <v>7.6372315035799526E-2</v>
      </c>
      <c r="J32" s="37">
        <v>45.99743303571428</v>
      </c>
      <c r="K32" s="37">
        <v>55.996874999999996</v>
      </c>
      <c r="L32" s="51">
        <f>VLOOKUP($B32,'FY22 w-o SW'!$B$3:$NL$118,373,FALSE)</f>
        <v>5154780.8583300002</v>
      </c>
      <c r="M32">
        <v>5.8999999999999997E-2</v>
      </c>
      <c r="N32" s="51">
        <f t="shared" si="0"/>
        <v>5458912.9289714703</v>
      </c>
      <c r="O32" s="52">
        <f>108451.51*VLOOKUP($B32,'Tchrs 22-23'!$A$2:$U$117,21,FALSE)</f>
        <v>0</v>
      </c>
      <c r="P32" s="52">
        <f>VLOOKUP($B32,'FY22 w-o SW'!$B$3:$NP$118,378,FALSE)</f>
        <v>70033.480000000214</v>
      </c>
      <c r="Q32" s="52">
        <f>VLOOKUP($B32,'FY22 w-o SW'!$B$3:$NP$118,379,FALSE)</f>
        <v>21541.210000000021</v>
      </c>
      <c r="R32" s="51">
        <f t="shared" si="1"/>
        <v>5550487.6189714707</v>
      </c>
      <c r="S32" s="51">
        <f>VLOOKUP($B32,'FY23 w-o SW'!$B$3:$CH$118,85,FALSE)</f>
        <v>5485776.6614181222</v>
      </c>
      <c r="T32" s="52">
        <f t="shared" si="2"/>
        <v>330995.80308812205</v>
      </c>
      <c r="U32" s="52">
        <f t="shared" si="3"/>
        <v>395706.76064147055</v>
      </c>
      <c r="V32" s="52">
        <f t="shared" si="4"/>
        <v>64710.957553348504</v>
      </c>
    </row>
    <row r="33" spans="1:22" x14ac:dyDescent="0.25">
      <c r="A33" t="s">
        <v>454</v>
      </c>
      <c r="B33" s="35">
        <v>407</v>
      </c>
      <c r="C33" s="36">
        <v>6</v>
      </c>
      <c r="D33" s="36" t="s">
        <v>435</v>
      </c>
      <c r="E33" s="36">
        <v>321</v>
      </c>
      <c r="F33" s="49">
        <v>43</v>
      </c>
      <c r="G33" s="37">
        <v>321</v>
      </c>
      <c r="H33" s="36">
        <v>187</v>
      </c>
      <c r="I33" s="38">
        <v>0.58255451713395634</v>
      </c>
      <c r="J33" s="37">
        <v>71.995982142857144</v>
      </c>
      <c r="K33" s="37">
        <v>2.9998325892857141</v>
      </c>
      <c r="L33" s="51">
        <f>VLOOKUP($B33,'FY22 w-o SW'!$B$3:$NL$118,373,FALSE)</f>
        <v>5126629.5049612168</v>
      </c>
      <c r="M33">
        <v>5.8999999999999997E-2</v>
      </c>
      <c r="N33" s="51">
        <f t="shared" si="0"/>
        <v>5429100.6457539285</v>
      </c>
      <c r="O33" s="52">
        <f>108451.51*VLOOKUP($B33,'Tchrs 22-23'!$A$2:$U$117,21,FALSE)</f>
        <v>215917.09718181816</v>
      </c>
      <c r="P33" s="52">
        <f>VLOOKUP($B33,'FY22 w-o SW'!$B$3:$NP$118,378,FALSE)</f>
        <v>-185915.75999999954</v>
      </c>
      <c r="Q33" s="52">
        <f>VLOOKUP($B33,'FY22 w-o SW'!$B$3:$NP$118,379,FALSE)</f>
        <v>639.76643878252071</v>
      </c>
      <c r="R33" s="51">
        <f t="shared" si="1"/>
        <v>5243824.6521927109</v>
      </c>
      <c r="S33" s="51">
        <f>VLOOKUP($B33,'FY23 w-o SW'!$B$3:$CH$118,85,FALSE)</f>
        <v>5691566.3909053477</v>
      </c>
      <c r="T33" s="52">
        <f t="shared" si="2"/>
        <v>564936.88594413083</v>
      </c>
      <c r="U33" s="52">
        <f t="shared" si="3"/>
        <v>117195.14723149408</v>
      </c>
      <c r="V33" s="52">
        <f t="shared" si="4"/>
        <v>-447741.73871263675</v>
      </c>
    </row>
    <row r="34" spans="1:22" x14ac:dyDescent="0.25">
      <c r="A34" t="s">
        <v>218</v>
      </c>
      <c r="B34" s="35">
        <v>471</v>
      </c>
      <c r="C34" s="36">
        <v>2</v>
      </c>
      <c r="D34" s="36" t="s">
        <v>425</v>
      </c>
      <c r="E34" s="36">
        <v>581</v>
      </c>
      <c r="F34" s="49">
        <v>-30</v>
      </c>
      <c r="G34" s="37">
        <v>581</v>
      </c>
      <c r="H34" s="36">
        <v>178</v>
      </c>
      <c r="I34" s="38">
        <v>0.30636833046471601</v>
      </c>
      <c r="J34" s="37">
        <v>40.997712053571426</v>
      </c>
      <c r="K34" s="37">
        <v>10.999386160714286</v>
      </c>
      <c r="L34" s="51">
        <f>VLOOKUP($B34,'FY22 w-o SW'!$B$3:$NL$118,373,FALSE)</f>
        <v>9971007.6779700015</v>
      </c>
      <c r="M34">
        <v>5.8999999999999997E-2</v>
      </c>
      <c r="N34" s="51">
        <f t="shared" si="0"/>
        <v>10559297.13097023</v>
      </c>
      <c r="O34" s="52">
        <f>108451.51*VLOOKUP($B34,'Tchrs 22-23'!$A$2:$U$117,21,FALSE)</f>
        <v>0</v>
      </c>
      <c r="P34" s="52">
        <f>VLOOKUP($B34,'FY22 w-o SW'!$B$3:$NP$118,378,FALSE)</f>
        <v>159988.745</v>
      </c>
      <c r="Q34" s="52">
        <f>VLOOKUP($B34,'FY22 w-o SW'!$B$3:$NP$118,379,FALSE)</f>
        <v>70104.708700000003</v>
      </c>
      <c r="R34" s="51">
        <f t="shared" si="1"/>
        <v>10789390.584670229</v>
      </c>
      <c r="S34" s="51">
        <f>VLOOKUP($B34,'FY23 w-o SW'!$B$3:$CH$118,85,FALSE)</f>
        <v>9813422.1687773876</v>
      </c>
      <c r="T34" s="52">
        <f t="shared" si="2"/>
        <v>-157585.50919261388</v>
      </c>
      <c r="U34" s="52">
        <f t="shared" si="3"/>
        <v>818382.90670022741</v>
      </c>
      <c r="V34" s="52">
        <f t="shared" ref="V34:V65" si="5">R34-S34</f>
        <v>975968.41589284129</v>
      </c>
    </row>
    <row r="35" spans="1:22" x14ac:dyDescent="0.25">
      <c r="A35" t="s">
        <v>219</v>
      </c>
      <c r="B35" s="35">
        <v>318</v>
      </c>
      <c r="C35" s="36">
        <v>8</v>
      </c>
      <c r="D35" s="36" t="s">
        <v>437</v>
      </c>
      <c r="E35" s="36">
        <v>498</v>
      </c>
      <c r="F35" s="49">
        <v>42</v>
      </c>
      <c r="G35" s="37">
        <v>422</v>
      </c>
      <c r="H35" s="36">
        <v>394</v>
      </c>
      <c r="I35" s="38">
        <v>0.79116465863453811</v>
      </c>
      <c r="J35" s="37">
        <v>30.998270089285715</v>
      </c>
      <c r="K35" s="37">
        <v>0.99994419642857146</v>
      </c>
      <c r="L35" s="51">
        <f>VLOOKUP($B35,'FY22 w-o SW'!$B$3:$NL$118,373,FALSE)</f>
        <v>7102251.8849515188</v>
      </c>
      <c r="M35">
        <v>5.8999999999999997E-2</v>
      </c>
      <c r="N35" s="51">
        <f t="shared" si="0"/>
        <v>7521284.7461636579</v>
      </c>
      <c r="O35" s="52">
        <f>108451.51*VLOOKUP($B35,'Tchrs 22-23'!$A$2:$U$117,21,FALSE)</f>
        <v>-11831.073818181845</v>
      </c>
      <c r="P35" s="52">
        <f>VLOOKUP($B35,'FY22 w-o SW'!$B$3:$NP$118,378,FALSE)</f>
        <v>172327.31000000029</v>
      </c>
      <c r="Q35" s="52">
        <f>VLOOKUP($B35,'FY22 w-o SW'!$B$3:$NP$118,379,FALSE)</f>
        <v>574.76054847815067</v>
      </c>
      <c r="R35" s="51">
        <f t="shared" si="1"/>
        <v>7694186.8167121364</v>
      </c>
      <c r="S35" s="51">
        <f>VLOOKUP($B35,'FY23 w-o SW'!$B$3:$CH$118,85,FALSE)</f>
        <v>8059482.136190773</v>
      </c>
      <c r="T35" s="52">
        <f t="shared" si="2"/>
        <v>957230.25123925414</v>
      </c>
      <c r="U35" s="52">
        <f t="shared" si="3"/>
        <v>591934.93176061753</v>
      </c>
      <c r="V35" s="52">
        <f t="shared" si="5"/>
        <v>-365295.31947863661</v>
      </c>
    </row>
    <row r="36" spans="1:22" x14ac:dyDescent="0.25">
      <c r="A36" t="s">
        <v>455</v>
      </c>
      <c r="B36" s="35">
        <v>238</v>
      </c>
      <c r="C36" s="36">
        <v>8</v>
      </c>
      <c r="D36" s="36" t="s">
        <v>350</v>
      </c>
      <c r="E36" s="36">
        <v>251</v>
      </c>
      <c r="F36" s="49">
        <v>12</v>
      </c>
      <c r="G36" s="37">
        <v>202</v>
      </c>
      <c r="H36" s="36">
        <v>211</v>
      </c>
      <c r="I36" s="38">
        <v>0.84063745019920322</v>
      </c>
      <c r="J36" s="37">
        <v>47.997321428571425</v>
      </c>
      <c r="K36" s="37">
        <v>0.99994419642857146</v>
      </c>
      <c r="L36" s="51">
        <f>VLOOKUP($B36,'FY22 w-o SW'!$B$3:$NL$118,373,FALSE)</f>
        <v>4674803.3216185207</v>
      </c>
      <c r="M36">
        <v>5.8999999999999997E-2</v>
      </c>
      <c r="N36" s="51">
        <f t="shared" si="0"/>
        <v>4950616.7175940135</v>
      </c>
      <c r="O36" s="52">
        <f>108451.51*VLOOKUP($B36,'Tchrs 22-23'!$A$2:$U$117,21,FALSE)</f>
        <v>108451.51</v>
      </c>
      <c r="P36" s="52">
        <f>VLOOKUP($B36,'FY22 w-o SW'!$B$3:$NP$118,378,FALSE)</f>
        <v>24467.64000000013</v>
      </c>
      <c r="Q36" s="52">
        <f>VLOOKUP($B36,'FY22 w-o SW'!$B$3:$NP$118,379,FALSE)</f>
        <v>574.76054847815067</v>
      </c>
      <c r="R36" s="51">
        <f t="shared" si="1"/>
        <v>4975659.1181424912</v>
      </c>
      <c r="S36" s="51">
        <f>VLOOKUP($B36,'FY23 w-o SW'!$B$3:$CH$118,85,FALSE)</f>
        <v>4880192.9740635911</v>
      </c>
      <c r="T36" s="52">
        <f t="shared" si="2"/>
        <v>205389.65244507045</v>
      </c>
      <c r="U36" s="52">
        <f t="shared" si="3"/>
        <v>300855.79652397055</v>
      </c>
      <c r="V36" s="52">
        <f t="shared" si="5"/>
        <v>95466.144078900106</v>
      </c>
    </row>
    <row r="37" spans="1:22" x14ac:dyDescent="0.25">
      <c r="A37" t="s">
        <v>456</v>
      </c>
      <c r="B37" s="35">
        <v>239</v>
      </c>
      <c r="C37" s="36">
        <v>2</v>
      </c>
      <c r="D37" s="36" t="s">
        <v>350</v>
      </c>
      <c r="E37" s="36">
        <v>354</v>
      </c>
      <c r="F37" s="49">
        <v>18</v>
      </c>
      <c r="G37" s="37">
        <v>277</v>
      </c>
      <c r="H37" s="36">
        <v>148</v>
      </c>
      <c r="I37" s="38">
        <v>0.41807909604519772</v>
      </c>
      <c r="J37" s="37">
        <v>78.99559151785715</v>
      </c>
      <c r="K37" s="37">
        <v>99.994419642857139</v>
      </c>
      <c r="L37" s="51">
        <f>VLOOKUP($B37,'FY22 w-o SW'!$B$3:$NL$118,373,FALSE)</f>
        <v>5668987.1299999999</v>
      </c>
      <c r="M37">
        <v>5.8999999999999997E-2</v>
      </c>
      <c r="N37" s="51">
        <f t="shared" si="0"/>
        <v>6003457.3706699992</v>
      </c>
      <c r="O37" s="52">
        <f>108451.51*VLOOKUP($B37,'Tchrs 22-23'!$A$2:$U$117,21,FALSE)</f>
        <v>0</v>
      </c>
      <c r="P37" s="52">
        <f>VLOOKUP($B37,'FY22 w-o SW'!$B$3:$NP$118,378,FALSE)</f>
        <v>30609.800000000279</v>
      </c>
      <c r="Q37" s="52">
        <f>VLOOKUP($B37,'FY22 w-o SW'!$B$3:$NP$118,379,FALSE)</f>
        <v>142554.28000000003</v>
      </c>
      <c r="R37" s="51">
        <f t="shared" si="1"/>
        <v>6176621.4506699992</v>
      </c>
      <c r="S37" s="51">
        <f>VLOOKUP($B37,'FY23 w-o SW'!$B$3:$CH$118,85,FALSE)</f>
        <v>6039721.8037816547</v>
      </c>
      <c r="T37" s="52">
        <f t="shared" si="2"/>
        <v>370734.6737816548</v>
      </c>
      <c r="U37" s="52">
        <f t="shared" si="3"/>
        <v>507634.32066999935</v>
      </c>
      <c r="V37" s="52">
        <f t="shared" si="5"/>
        <v>136899.64688834455</v>
      </c>
    </row>
    <row r="38" spans="1:22" x14ac:dyDescent="0.25">
      <c r="A38" t="s">
        <v>457</v>
      </c>
      <c r="B38" s="35">
        <v>227</v>
      </c>
      <c r="C38" s="36">
        <v>1</v>
      </c>
      <c r="D38" s="36" t="s">
        <v>350</v>
      </c>
      <c r="E38" s="36">
        <v>366</v>
      </c>
      <c r="F38" s="49">
        <v>-44</v>
      </c>
      <c r="G38" s="37">
        <v>293</v>
      </c>
      <c r="H38" s="36">
        <v>181</v>
      </c>
      <c r="I38" s="38">
        <v>0.49453551912568305</v>
      </c>
      <c r="J38" s="37">
        <v>77.995647321428578</v>
      </c>
      <c r="K38" s="37">
        <v>187.98950892857144</v>
      </c>
      <c r="L38" s="51">
        <f>VLOOKUP($B38,'FY22 w-o SW'!$B$3:$NL$118,373,FALSE)</f>
        <v>7118349.5033299997</v>
      </c>
      <c r="M38">
        <v>5.8999999999999997E-2</v>
      </c>
      <c r="N38" s="51">
        <f t="shared" si="0"/>
        <v>7538332.124026469</v>
      </c>
      <c r="O38" s="52">
        <f>108451.51*VLOOKUP($B38,'Tchrs 22-23'!$A$2:$U$117,21,FALSE)</f>
        <v>-216903.02</v>
      </c>
      <c r="P38" s="52">
        <f>VLOOKUP($B38,'FY22 w-o SW'!$B$3:$NP$118,378,FALSE)</f>
        <v>-154605.70999999996</v>
      </c>
      <c r="Q38" s="52">
        <f>VLOOKUP($B38,'FY22 w-o SW'!$B$3:$NP$118,379,FALSE)</f>
        <v>64624.630000000121</v>
      </c>
      <c r="R38" s="51">
        <f t="shared" si="1"/>
        <v>7448351.0440264689</v>
      </c>
      <c r="S38" s="51">
        <f>VLOOKUP($B38,'FY23 w-o SW'!$B$3:$CH$118,85,FALSE)</f>
        <v>7496231.2737816563</v>
      </c>
      <c r="T38" s="52">
        <f t="shared" si="2"/>
        <v>377881.77045165654</v>
      </c>
      <c r="U38" s="52">
        <f t="shared" si="3"/>
        <v>330001.54069646914</v>
      </c>
      <c r="V38" s="52">
        <f t="shared" si="5"/>
        <v>-47880.229755187407</v>
      </c>
    </row>
    <row r="39" spans="1:22" x14ac:dyDescent="0.25">
      <c r="A39" t="s">
        <v>458</v>
      </c>
      <c r="B39" s="35">
        <v>246</v>
      </c>
      <c r="C39" s="36">
        <v>2</v>
      </c>
      <c r="D39" s="36" t="s">
        <v>435</v>
      </c>
      <c r="E39" s="36">
        <v>556</v>
      </c>
      <c r="F39" s="49">
        <v>31</v>
      </c>
      <c r="G39" s="37">
        <v>556</v>
      </c>
      <c r="H39" s="36">
        <v>77</v>
      </c>
      <c r="I39" s="38">
        <v>0.13848920863309352</v>
      </c>
      <c r="J39" s="37">
        <v>59.996651785714285</v>
      </c>
      <c r="K39" s="37">
        <v>33.998102678571428</v>
      </c>
      <c r="L39" s="51">
        <f>VLOOKUP($B39,'FY22 w-o SW'!$B$3:$NL$118,373,FALSE)</f>
        <v>6303545.5266699987</v>
      </c>
      <c r="M39">
        <v>5.8999999999999997E-2</v>
      </c>
      <c r="N39" s="51">
        <f t="shared" si="0"/>
        <v>6675454.7127435282</v>
      </c>
      <c r="O39" s="52">
        <f>108451.51*VLOOKUP($B39,'Tchrs 22-23'!$A$2:$U$117,21,FALSE)</f>
        <v>148874.34554545468</v>
      </c>
      <c r="P39" s="52">
        <f>VLOOKUP($B39,'FY22 w-o SW'!$B$3:$NP$118,378,FALSE)</f>
        <v>307695.98000000045</v>
      </c>
      <c r="Q39" s="52">
        <f>VLOOKUP($B39,'FY22 w-o SW'!$B$3:$NP$118,379,FALSE)</f>
        <v>-46145.89499999999</v>
      </c>
      <c r="R39" s="51">
        <f t="shared" si="1"/>
        <v>6937004.7977435291</v>
      </c>
      <c r="S39" s="51">
        <f>VLOOKUP($B39,'FY23 w-o SW'!$B$3:$CH$118,85,FALSE)</f>
        <v>6698605.3830725951</v>
      </c>
      <c r="T39" s="52">
        <f t="shared" si="2"/>
        <v>395059.85640259646</v>
      </c>
      <c r="U39" s="52">
        <f t="shared" si="3"/>
        <v>633459.27107353043</v>
      </c>
      <c r="V39" s="52">
        <f t="shared" si="5"/>
        <v>238399.41467093397</v>
      </c>
    </row>
    <row r="40" spans="1:22" x14ac:dyDescent="0.25">
      <c r="A40" t="s">
        <v>459</v>
      </c>
      <c r="B40" s="35">
        <v>413</v>
      </c>
      <c r="C40" s="36">
        <v>8</v>
      </c>
      <c r="D40" s="36" t="s">
        <v>435</v>
      </c>
      <c r="E40" s="36">
        <v>431</v>
      </c>
      <c r="F40" s="49">
        <v>-44</v>
      </c>
      <c r="G40" s="37">
        <v>431</v>
      </c>
      <c r="H40" s="36">
        <v>341</v>
      </c>
      <c r="I40" s="38">
        <v>0.79118329466357307</v>
      </c>
      <c r="J40" s="37">
        <v>72.995926339285717</v>
      </c>
      <c r="K40" s="37">
        <v>5.9996651785714281</v>
      </c>
      <c r="L40" s="51">
        <f>VLOOKUP($B40,'FY22 w-o SW'!$B$3:$NL$118,373,FALSE)</f>
        <v>7223233.1950290855</v>
      </c>
      <c r="M40">
        <v>5.8999999999999997E-2</v>
      </c>
      <c r="N40" s="51">
        <f t="shared" si="0"/>
        <v>7649403.9535358008</v>
      </c>
      <c r="O40" s="52">
        <f>108451.51*VLOOKUP($B40,'Tchrs 22-23'!$A$2:$U$117,21,FALSE)</f>
        <v>-217888.94281818188</v>
      </c>
      <c r="P40" s="52">
        <f>VLOOKUP($B40,'FY22 w-o SW'!$B$3:$NP$118,378,FALSE)</f>
        <v>-16221.299999999814</v>
      </c>
      <c r="Q40" s="52">
        <f>VLOOKUP($B40,'FY22 w-o SW'!$B$3:$NP$118,379,FALSE)</f>
        <v>195.01767091311194</v>
      </c>
      <c r="R40" s="51">
        <f t="shared" si="1"/>
        <v>7633377.6712067137</v>
      </c>
      <c r="S40" s="51">
        <f>VLOOKUP($B40,'FY23 w-o SW'!$B$3:$CH$118,85,FALSE)</f>
        <v>7210987.7793435026</v>
      </c>
      <c r="T40" s="52">
        <f t="shared" si="2"/>
        <v>-12245.415685582906</v>
      </c>
      <c r="U40" s="52">
        <f t="shared" si="3"/>
        <v>410144.47617762815</v>
      </c>
      <c r="V40" s="52">
        <f t="shared" si="5"/>
        <v>422389.89186321106</v>
      </c>
    </row>
    <row r="41" spans="1:22" x14ac:dyDescent="0.25">
      <c r="A41" t="s">
        <v>460</v>
      </c>
      <c r="B41" s="35">
        <v>258</v>
      </c>
      <c r="C41" s="36">
        <v>3</v>
      </c>
      <c r="D41" s="36" t="s">
        <v>350</v>
      </c>
      <c r="E41" s="36">
        <v>354</v>
      </c>
      <c r="F41" s="49">
        <v>0</v>
      </c>
      <c r="G41" s="37">
        <v>313</v>
      </c>
      <c r="H41" s="36">
        <v>30</v>
      </c>
      <c r="I41" s="38">
        <v>8.4745762711864403E-2</v>
      </c>
      <c r="J41" s="37">
        <v>44.997488839285715</v>
      </c>
      <c r="K41" s="37">
        <v>66.996261160714283</v>
      </c>
      <c r="L41" s="51">
        <f>VLOOKUP($B41,'FY22 w-o SW'!$B$3:$NL$118,373,FALSE)</f>
        <v>5133836.6799999988</v>
      </c>
      <c r="M41">
        <v>5.8999999999999997E-2</v>
      </c>
      <c r="N41" s="51">
        <f t="shared" si="0"/>
        <v>5436733.0441199988</v>
      </c>
      <c r="O41" s="52">
        <f>108451.51*VLOOKUP($B41,'Tchrs 22-23'!$A$2:$U$117,21,FALSE)</f>
        <v>108451.51</v>
      </c>
      <c r="P41" s="52">
        <f>VLOOKUP($B41,'FY22 w-o SW'!$B$3:$NP$118,378,FALSE)</f>
        <v>131119.57000000018</v>
      </c>
      <c r="Q41" s="52">
        <f>VLOOKUP($B41,'FY22 w-o SW'!$B$3:$NP$118,379,FALSE)</f>
        <v>-85110.719999999972</v>
      </c>
      <c r="R41" s="51">
        <f t="shared" si="1"/>
        <v>5482741.8941199994</v>
      </c>
      <c r="S41" s="51">
        <f>VLOOKUP($B41,'FY23 w-o SW'!$B$3:$CH$118,85,FALSE)</f>
        <v>5278278.6721271817</v>
      </c>
      <c r="T41" s="52">
        <f t="shared" si="2"/>
        <v>144441.99212718289</v>
      </c>
      <c r="U41" s="52">
        <f t="shared" si="3"/>
        <v>348905.2141200006</v>
      </c>
      <c r="V41" s="52">
        <f t="shared" si="5"/>
        <v>204463.22199281771</v>
      </c>
    </row>
    <row r="42" spans="1:22" x14ac:dyDescent="0.25">
      <c r="A42" t="s">
        <v>461</v>
      </c>
      <c r="B42" s="35">
        <v>249</v>
      </c>
      <c r="C42" s="36">
        <v>8</v>
      </c>
      <c r="D42" s="36" t="s">
        <v>350</v>
      </c>
      <c r="E42" s="36">
        <v>290</v>
      </c>
      <c r="F42" s="49">
        <v>-20</v>
      </c>
      <c r="G42" s="37">
        <v>235</v>
      </c>
      <c r="H42" s="36">
        <v>265</v>
      </c>
      <c r="I42" s="38">
        <v>0.91379310344827591</v>
      </c>
      <c r="J42" s="37">
        <v>37.99787946428571</v>
      </c>
      <c r="K42" s="37">
        <v>0.99994419642857146</v>
      </c>
      <c r="L42" s="51">
        <f>VLOOKUP($B42,'FY22 w-o SW'!$B$3:$NL$118,373,FALSE)</f>
        <v>5773980.4432845209</v>
      </c>
      <c r="M42">
        <v>5.8999999999999997E-2</v>
      </c>
      <c r="N42" s="51">
        <f t="shared" si="0"/>
        <v>6114645.2894383073</v>
      </c>
      <c r="O42" s="52">
        <f>108451.51*VLOOKUP($B42,'Tchrs 22-23'!$A$2:$U$117,21,FALSE)</f>
        <v>0</v>
      </c>
      <c r="P42" s="52">
        <f>VLOOKUP($B42,'FY22 w-o SW'!$B$3:$NP$118,378,FALSE)</f>
        <v>1834.0600000000559</v>
      </c>
      <c r="Q42" s="52">
        <f>VLOOKUP($B42,'FY22 w-o SW'!$B$3:$NP$118,379,FALSE)</f>
        <v>574.76054847815067</v>
      </c>
      <c r="R42" s="51">
        <f t="shared" si="1"/>
        <v>6117054.1099867858</v>
      </c>
      <c r="S42" s="51">
        <f>VLOOKUP($B42,'FY23 w-o SW'!$B$3:$CH$118,85,FALSE)</f>
        <v>5755724.0050090048</v>
      </c>
      <c r="T42" s="52">
        <f t="shared" si="2"/>
        <v>-18256.438275516033</v>
      </c>
      <c r="U42" s="52">
        <f t="shared" si="3"/>
        <v>343073.66670226492</v>
      </c>
      <c r="V42" s="52">
        <f t="shared" si="5"/>
        <v>361330.10497778095</v>
      </c>
    </row>
    <row r="43" spans="1:22" x14ac:dyDescent="0.25">
      <c r="A43" t="s">
        <v>462</v>
      </c>
      <c r="B43" s="35">
        <v>251</v>
      </c>
      <c r="C43" s="36">
        <v>7</v>
      </c>
      <c r="D43" s="36" t="s">
        <v>350</v>
      </c>
      <c r="E43" s="36">
        <v>280</v>
      </c>
      <c r="F43" s="49">
        <v>-2</v>
      </c>
      <c r="G43" s="37">
        <v>213</v>
      </c>
      <c r="H43" s="36">
        <v>197</v>
      </c>
      <c r="I43" s="38">
        <v>0.70357142857142863</v>
      </c>
      <c r="J43" s="37">
        <v>67.996205357142856</v>
      </c>
      <c r="K43" s="37">
        <v>5.9996651785714281</v>
      </c>
      <c r="L43" s="51">
        <f>VLOOKUP($B43,'FY22 w-o SW'!$B$3:$NL$118,373,FALSE)</f>
        <v>5333499.7766893916</v>
      </c>
      <c r="M43">
        <v>5.8999999999999997E-2</v>
      </c>
      <c r="N43" s="51">
        <f t="shared" si="0"/>
        <v>5648176.2635140652</v>
      </c>
      <c r="O43" s="52">
        <f>108451.51*VLOOKUP($B43,'Tchrs 22-23'!$A$2:$U$117,21,FALSE)</f>
        <v>-325354.52999999997</v>
      </c>
      <c r="P43" s="52">
        <f>VLOOKUP($B43,'FY22 w-o SW'!$B$3:$NP$118,378,FALSE)</f>
        <v>-78950.199999999721</v>
      </c>
      <c r="Q43" s="52">
        <f>VLOOKUP($B43,'FY22 w-o SW'!$B$3:$NP$118,379,FALSE)</f>
        <v>9890.6476806087412</v>
      </c>
      <c r="R43" s="51">
        <f t="shared" si="1"/>
        <v>5579116.7111946736</v>
      </c>
      <c r="S43" s="51">
        <f>VLOOKUP($B43,'FY23 w-o SW'!$B$3:$CH$118,85,FALSE)</f>
        <v>5821344.5686344421</v>
      </c>
      <c r="T43" s="52">
        <f t="shared" si="2"/>
        <v>487844.79194505047</v>
      </c>
      <c r="U43" s="52">
        <f t="shared" si="3"/>
        <v>245616.93450528197</v>
      </c>
      <c r="V43" s="52">
        <f t="shared" si="5"/>
        <v>-242227.8574397685</v>
      </c>
    </row>
    <row r="44" spans="1:22" x14ac:dyDescent="0.25">
      <c r="A44" t="s">
        <v>463</v>
      </c>
      <c r="B44" s="35">
        <v>252</v>
      </c>
      <c r="C44" s="36">
        <v>2</v>
      </c>
      <c r="D44" s="36" t="s">
        <v>350</v>
      </c>
      <c r="E44" s="36">
        <v>379</v>
      </c>
      <c r="F44" s="49">
        <v>-25</v>
      </c>
      <c r="G44" s="37">
        <v>341</v>
      </c>
      <c r="H44" s="36">
        <v>43</v>
      </c>
      <c r="I44" s="38">
        <v>0.11345646437994723</v>
      </c>
      <c r="J44" s="37">
        <v>35.997991071428572</v>
      </c>
      <c r="K44" s="37">
        <v>33.998102678571428</v>
      </c>
      <c r="L44" s="51">
        <f>VLOOKUP($B44,'FY22 w-o SW'!$B$3:$NL$118,373,FALSE)</f>
        <v>4999900.7006669985</v>
      </c>
      <c r="M44">
        <v>5.8999999999999997E-2</v>
      </c>
      <c r="N44" s="51">
        <f t="shared" si="0"/>
        <v>5294894.8420063509</v>
      </c>
      <c r="O44" s="52">
        <f>108451.51*VLOOKUP($B44,'Tchrs 22-23'!$A$2:$U$117,21,FALSE)</f>
        <v>-325354.52999999997</v>
      </c>
      <c r="P44" s="52">
        <f>VLOOKUP($B44,'FY22 w-o SW'!$B$3:$NP$118,378,FALSE)</f>
        <v>11540.90000000014</v>
      </c>
      <c r="Q44" s="52">
        <f>VLOOKUP($B44,'FY22 w-o SW'!$B$3:$NP$118,379,FALSE)</f>
        <v>14361.140000000014</v>
      </c>
      <c r="R44" s="51">
        <f t="shared" si="1"/>
        <v>5320796.8820063509</v>
      </c>
      <c r="S44" s="51">
        <f>VLOOKUP($B44,'FY23 w-o SW'!$B$3:$CH$118,85,FALSE)</f>
        <v>5173366.4214181202</v>
      </c>
      <c r="T44" s="52">
        <f t="shared" si="2"/>
        <v>173465.72075112164</v>
      </c>
      <c r="U44" s="52">
        <f t="shared" si="3"/>
        <v>320896.18133935239</v>
      </c>
      <c r="V44" s="52">
        <f t="shared" si="5"/>
        <v>147430.46058823075</v>
      </c>
    </row>
    <row r="45" spans="1:22" x14ac:dyDescent="0.25">
      <c r="A45" t="s">
        <v>464</v>
      </c>
      <c r="B45" s="35">
        <v>1071</v>
      </c>
      <c r="C45" s="36">
        <v>4</v>
      </c>
      <c r="D45" s="36" t="s">
        <v>435</v>
      </c>
      <c r="E45" s="36">
        <v>550</v>
      </c>
      <c r="F45" s="49">
        <v>-1</v>
      </c>
      <c r="G45" s="37">
        <v>550</v>
      </c>
      <c r="H45" s="36">
        <v>305</v>
      </c>
      <c r="I45" s="38">
        <v>0.55454545454545456</v>
      </c>
      <c r="J45" s="37">
        <v>120.99324776785714</v>
      </c>
      <c r="K45" s="37">
        <v>197.98895089285716</v>
      </c>
      <c r="L45" s="51">
        <f>VLOOKUP($B45,'FY22 w-o SW'!$B$3:$NL$118,373,FALSE)</f>
        <v>8015207.6899999995</v>
      </c>
      <c r="M45">
        <v>5.8999999999999997E-2</v>
      </c>
      <c r="N45" s="51">
        <f t="shared" si="0"/>
        <v>8488104.9437099993</v>
      </c>
      <c r="O45" s="52">
        <f>108451.51*VLOOKUP($B45,'Tchrs 22-23'!$A$2:$U$117,21,FALSE)</f>
        <v>-10845.150999999962</v>
      </c>
      <c r="P45" s="52">
        <f>VLOOKUP($B45,'FY22 w-o SW'!$B$3:$NP$118,378,FALSE)</f>
        <v>409858.14000000036</v>
      </c>
      <c r="Q45" s="52">
        <f>VLOOKUP($B45,'FY22 w-o SW'!$B$3:$NP$118,379,FALSE)</f>
        <v>171276.6100000001</v>
      </c>
      <c r="R45" s="51">
        <f t="shared" si="1"/>
        <v>9069239.6937099993</v>
      </c>
      <c r="S45" s="51">
        <f>VLOOKUP($B45,'FY23 w-o SW'!$B$3:$CH$118,85,FALSE)</f>
        <v>9025016.644490717</v>
      </c>
      <c r="T45" s="52">
        <f t="shared" si="2"/>
        <v>1009808.9544907175</v>
      </c>
      <c r="U45" s="52">
        <f t="shared" si="3"/>
        <v>1054032.0037099998</v>
      </c>
      <c r="V45" s="52">
        <f t="shared" si="5"/>
        <v>44223.049219282344</v>
      </c>
    </row>
    <row r="46" spans="1:22" x14ac:dyDescent="0.25">
      <c r="A46" t="s">
        <v>465</v>
      </c>
      <c r="B46" s="35">
        <v>339</v>
      </c>
      <c r="C46" s="36">
        <v>6</v>
      </c>
      <c r="D46" s="36" t="s">
        <v>350</v>
      </c>
      <c r="E46" s="36">
        <v>431</v>
      </c>
      <c r="F46" s="49">
        <v>-8</v>
      </c>
      <c r="G46" s="37">
        <v>325</v>
      </c>
      <c r="H46" s="36">
        <v>237</v>
      </c>
      <c r="I46" s="38">
        <v>0.54988399071925753</v>
      </c>
      <c r="J46" s="37">
        <v>93.99475446428572</v>
      </c>
      <c r="K46" s="37">
        <v>16.999051339285714</v>
      </c>
      <c r="L46" s="51">
        <f>VLOOKUP($B46,'FY22 w-o SW'!$B$3:$NL$118,373,FALSE)</f>
        <v>7112733.3599999994</v>
      </c>
      <c r="M46">
        <v>5.8999999999999997E-2</v>
      </c>
      <c r="N46" s="51">
        <f t="shared" si="0"/>
        <v>7532384.6282399986</v>
      </c>
      <c r="O46" s="52">
        <f>108451.51*VLOOKUP($B46,'Tchrs 22-23'!$A$2:$U$117,21,FALSE)</f>
        <v>0</v>
      </c>
      <c r="P46" s="52">
        <f>VLOOKUP($B46,'FY22 w-o SW'!$B$3:$NP$118,378,FALSE)</f>
        <v>-3388.0400000000373</v>
      </c>
      <c r="Q46" s="52">
        <f>VLOOKUP($B46,'FY22 w-o SW'!$B$3:$NP$118,379,FALSE)</f>
        <v>7180.070000000007</v>
      </c>
      <c r="R46" s="51">
        <f t="shared" si="1"/>
        <v>7536176.6582399989</v>
      </c>
      <c r="S46" s="51">
        <f>VLOOKUP($B46,'FY23 w-o SW'!$B$3:$CH$118,85,FALSE)</f>
        <v>7178911.4233089481</v>
      </c>
      <c r="T46" s="52">
        <f t="shared" si="2"/>
        <v>66178.063308948651</v>
      </c>
      <c r="U46" s="52">
        <f t="shared" si="3"/>
        <v>423443.29823999945</v>
      </c>
      <c r="V46" s="52">
        <f t="shared" si="5"/>
        <v>357265.2349310508</v>
      </c>
    </row>
    <row r="47" spans="1:22" x14ac:dyDescent="0.25">
      <c r="A47" t="s">
        <v>466</v>
      </c>
      <c r="B47" s="35">
        <v>254</v>
      </c>
      <c r="C47" s="36">
        <v>3</v>
      </c>
      <c r="D47" s="36" t="s">
        <v>350</v>
      </c>
      <c r="E47" s="36">
        <v>678</v>
      </c>
      <c r="F47" s="49">
        <v>-40</v>
      </c>
      <c r="G47" s="37">
        <v>600</v>
      </c>
      <c r="H47" s="36">
        <v>14</v>
      </c>
      <c r="I47" s="38">
        <v>2.0648967551622419E-2</v>
      </c>
      <c r="J47" s="37">
        <v>54.996930803571431</v>
      </c>
      <c r="K47" s="37">
        <v>16.999051339285714</v>
      </c>
      <c r="L47" s="51">
        <f>VLOOKUP($B47,'FY22 w-o SW'!$B$3:$NL$118,373,FALSE)</f>
        <v>7497486.9733329983</v>
      </c>
      <c r="M47">
        <v>5.8999999999999997E-2</v>
      </c>
      <c r="N47" s="51">
        <f t="shared" si="0"/>
        <v>7939838.7047596443</v>
      </c>
      <c r="O47" s="52">
        <f>108451.51*VLOOKUP($B47,'Tchrs 22-23'!$A$2:$U$117,21,FALSE)</f>
        <v>0</v>
      </c>
      <c r="P47" s="52">
        <f>VLOOKUP($B47,'FY22 w-o SW'!$B$3:$NP$118,378,FALSE)</f>
        <v>21594.960000000196</v>
      </c>
      <c r="Q47" s="52">
        <f>VLOOKUP($B47,'FY22 w-o SW'!$B$3:$NP$118,379,FALSE)</f>
        <v>7180.070000000007</v>
      </c>
      <c r="R47" s="51">
        <f t="shared" si="1"/>
        <v>7968613.7347596446</v>
      </c>
      <c r="S47" s="51">
        <f>VLOOKUP($B47,'FY23 w-o SW'!$B$3:$CH$118,85,FALSE)</f>
        <v>8061463.2318908265</v>
      </c>
      <c r="T47" s="52">
        <f t="shared" si="2"/>
        <v>563976.25855782814</v>
      </c>
      <c r="U47" s="52">
        <f t="shared" si="3"/>
        <v>471126.76142664626</v>
      </c>
      <c r="V47" s="52">
        <f t="shared" si="5"/>
        <v>-92849.497131181881</v>
      </c>
    </row>
    <row r="48" spans="1:22" x14ac:dyDescent="0.25">
      <c r="A48" t="s">
        <v>232</v>
      </c>
      <c r="B48" s="35">
        <v>433</v>
      </c>
      <c r="C48" s="36">
        <v>6</v>
      </c>
      <c r="D48" s="36" t="s">
        <v>435</v>
      </c>
      <c r="E48" s="36">
        <v>389</v>
      </c>
      <c r="F48" s="49">
        <v>0</v>
      </c>
      <c r="G48" s="37">
        <v>389</v>
      </c>
      <c r="H48" s="36">
        <v>213</v>
      </c>
      <c r="I48" s="38">
        <v>0.54755784061696655</v>
      </c>
      <c r="J48" s="37">
        <v>97.994531250000009</v>
      </c>
      <c r="K48" s="37">
        <v>10.999386160714286</v>
      </c>
      <c r="L48" s="51">
        <f>VLOOKUP($B48,'FY22 w-o SW'!$B$3:$NL$118,373,FALSE)</f>
        <v>5685660.9016893897</v>
      </c>
      <c r="M48">
        <v>5.8999999999999997E-2</v>
      </c>
      <c r="N48" s="51">
        <f t="shared" si="0"/>
        <v>6021114.8948890632</v>
      </c>
      <c r="O48" s="52">
        <f>108451.51*VLOOKUP($B48,'Tchrs 22-23'!$A$2:$U$117,21,FALSE)</f>
        <v>-1971.8456363637695</v>
      </c>
      <c r="P48" s="52">
        <f>VLOOKUP($B48,'FY22 w-o SW'!$B$3:$NP$118,378,FALSE)</f>
        <v>31982.875</v>
      </c>
      <c r="Q48" s="52">
        <f>VLOOKUP($B48,'FY22 w-o SW'!$B$3:$NP$118,379,FALSE)</f>
        <v>94440.739980608749</v>
      </c>
      <c r="R48" s="51">
        <f t="shared" si="1"/>
        <v>6147538.5098696724</v>
      </c>
      <c r="S48" s="51">
        <f>VLOOKUP($B48,'FY23 w-o SW'!$B$3:$CH$118,85,FALSE)</f>
        <v>6150825.6418908285</v>
      </c>
      <c r="T48" s="52">
        <f t="shared" si="2"/>
        <v>465164.74020143878</v>
      </c>
      <c r="U48" s="52">
        <f t="shared" si="3"/>
        <v>461877.60818028264</v>
      </c>
      <c r="V48" s="52">
        <f t="shared" si="5"/>
        <v>-3287.1320211561397</v>
      </c>
    </row>
    <row r="49" spans="1:22" x14ac:dyDescent="0.25">
      <c r="A49" t="s">
        <v>467</v>
      </c>
      <c r="B49" s="35">
        <v>336</v>
      </c>
      <c r="C49" s="36">
        <v>4</v>
      </c>
      <c r="D49" s="36" t="s">
        <v>350</v>
      </c>
      <c r="E49" s="36">
        <v>401</v>
      </c>
      <c r="F49" s="49">
        <v>46</v>
      </c>
      <c r="G49" s="37">
        <v>303</v>
      </c>
      <c r="H49" s="36">
        <v>156</v>
      </c>
      <c r="I49" s="38">
        <v>0.38902743142144636</v>
      </c>
      <c r="J49" s="37">
        <v>54.996930803571431</v>
      </c>
      <c r="K49" s="37">
        <v>69.99609375</v>
      </c>
      <c r="L49" s="51">
        <f>VLOOKUP($B49,'FY22 w-o SW'!$B$3:$NL$118,373,FALSE)</f>
        <v>5761829.1433299985</v>
      </c>
      <c r="M49">
        <v>5.8999999999999997E-2</v>
      </c>
      <c r="N49" s="51">
        <f t="shared" si="0"/>
        <v>6101777.0627864683</v>
      </c>
      <c r="O49" s="52">
        <f>108451.51*VLOOKUP($B49,'Tchrs 22-23'!$A$2:$U$117,21,FALSE)</f>
        <v>108451.51</v>
      </c>
      <c r="P49" s="52">
        <f>VLOOKUP($B49,'FY22 w-o SW'!$B$3:$NP$118,378,FALSE)</f>
        <v>117081.18500000029</v>
      </c>
      <c r="Q49" s="52">
        <f>VLOOKUP($B49,'FY22 w-o SW'!$B$3:$NP$118,379,FALSE)</f>
        <v>14361.140000000014</v>
      </c>
      <c r="R49" s="51">
        <f t="shared" si="1"/>
        <v>6233219.3877864685</v>
      </c>
      <c r="S49" s="51">
        <f>VLOOKUP($B49,'FY23 w-o SW'!$B$3:$CH$118,85,FALSE)</f>
        <v>6395504.0935453018</v>
      </c>
      <c r="T49" s="52">
        <f t="shared" si="2"/>
        <v>633674.95021530334</v>
      </c>
      <c r="U49" s="52">
        <f t="shared" si="3"/>
        <v>471390.24445647001</v>
      </c>
      <c r="V49" s="52">
        <f t="shared" si="5"/>
        <v>-162284.70575883333</v>
      </c>
    </row>
    <row r="50" spans="1:22" x14ac:dyDescent="0.25">
      <c r="A50" t="s">
        <v>468</v>
      </c>
      <c r="B50" s="35">
        <v>416</v>
      </c>
      <c r="C50" s="36">
        <v>8</v>
      </c>
      <c r="D50" s="36" t="s">
        <v>435</v>
      </c>
      <c r="E50" s="36">
        <v>332</v>
      </c>
      <c r="F50" s="49">
        <v>-39</v>
      </c>
      <c r="G50" s="37">
        <v>332</v>
      </c>
      <c r="H50" s="36">
        <v>272</v>
      </c>
      <c r="I50" s="38">
        <v>0.81927710843373491</v>
      </c>
      <c r="J50" s="37">
        <v>87.995089285714286</v>
      </c>
      <c r="K50" s="37">
        <v>0.99994419642857146</v>
      </c>
      <c r="L50" s="51">
        <f>VLOOKUP($B50,'FY22 w-o SW'!$B$3:$NL$118,373,FALSE)</f>
        <v>5891128.6050096927</v>
      </c>
      <c r="M50">
        <v>5.8999999999999997E-2</v>
      </c>
      <c r="N50" s="51">
        <f t="shared" si="0"/>
        <v>6238705.1927052643</v>
      </c>
      <c r="O50" s="52">
        <f>108451.51*VLOOKUP($B50,'Tchrs 22-23'!$A$2:$U$117,21,FALSE)</f>
        <v>-185353.48981818178</v>
      </c>
      <c r="P50" s="52">
        <f>VLOOKUP($B50,'FY22 w-o SW'!$B$3:$NP$118,378,FALSE)</f>
        <v>-425015.90000000014</v>
      </c>
      <c r="Q50" s="52">
        <f>VLOOKUP($B50,'FY22 w-o SW'!$B$3:$NP$118,379,FALSE)</f>
        <v>-4273.0545096956293</v>
      </c>
      <c r="R50" s="51">
        <f t="shared" si="1"/>
        <v>5809416.2381955683</v>
      </c>
      <c r="S50" s="51">
        <f>VLOOKUP($B50,'FY23 w-o SW'!$B$3:$CH$118,85,FALSE)</f>
        <v>6104081.7654817132</v>
      </c>
      <c r="T50" s="52">
        <f t="shared" si="2"/>
        <v>212953.16047202051</v>
      </c>
      <c r="U50" s="52">
        <f t="shared" si="3"/>
        <v>-81712.366814124398</v>
      </c>
      <c r="V50" s="52">
        <f t="shared" si="5"/>
        <v>-294665.5272861449</v>
      </c>
    </row>
    <row r="51" spans="1:22" x14ac:dyDescent="0.25">
      <c r="A51" t="s">
        <v>469</v>
      </c>
      <c r="B51" s="35">
        <v>421</v>
      </c>
      <c r="C51" s="36">
        <v>7</v>
      </c>
      <c r="D51" s="36" t="s">
        <v>435</v>
      </c>
      <c r="E51" s="36">
        <v>375</v>
      </c>
      <c r="F51" s="49">
        <v>-75</v>
      </c>
      <c r="G51" s="37">
        <v>375</v>
      </c>
      <c r="H51" s="36">
        <v>273</v>
      </c>
      <c r="I51" s="38">
        <v>0.72799999999999998</v>
      </c>
      <c r="J51" s="37">
        <v>51.997098214285714</v>
      </c>
      <c r="K51" s="37">
        <v>17.998995535714286</v>
      </c>
      <c r="L51" s="51">
        <f>VLOOKUP($B51,'FY22 w-o SW'!$B$3:$NL$118,373,FALSE)</f>
        <v>7394234.9366700007</v>
      </c>
      <c r="M51">
        <v>5.8999999999999997E-2</v>
      </c>
      <c r="N51" s="51">
        <f t="shared" si="0"/>
        <v>7830494.7979335301</v>
      </c>
      <c r="O51" s="52">
        <f>108451.51*VLOOKUP($B51,'Tchrs 22-23'!$A$2:$U$117,21,FALSE)</f>
        <v>-363805.519909091</v>
      </c>
      <c r="P51" s="52">
        <f>VLOOKUP($B51,'FY22 w-o SW'!$B$3:$NP$118,378,FALSE)</f>
        <v>-62028.810000000056</v>
      </c>
      <c r="Q51" s="52">
        <f>VLOOKUP($B51,'FY22 w-o SW'!$B$3:$NP$118,379,FALSE)</f>
        <v>7180.070000000007</v>
      </c>
      <c r="R51" s="51">
        <f t="shared" si="1"/>
        <v>7775646.0579335298</v>
      </c>
      <c r="S51" s="51">
        <f>VLOOKUP($B51,'FY23 w-o SW'!$B$3:$CH$118,85,FALSE)</f>
        <v>7373474.4528362406</v>
      </c>
      <c r="T51" s="52">
        <f t="shared" si="2"/>
        <v>-20760.483833760023</v>
      </c>
      <c r="U51" s="52">
        <f t="shared" si="3"/>
        <v>381411.12126352917</v>
      </c>
      <c r="V51" s="52">
        <f t="shared" si="5"/>
        <v>402171.6050972892</v>
      </c>
    </row>
    <row r="52" spans="1:22" x14ac:dyDescent="0.25">
      <c r="A52" t="s">
        <v>470</v>
      </c>
      <c r="B52" s="35">
        <v>257</v>
      </c>
      <c r="C52" s="36">
        <v>8</v>
      </c>
      <c r="D52" s="36" t="s">
        <v>350</v>
      </c>
      <c r="E52" s="36">
        <v>292</v>
      </c>
      <c r="F52" s="49">
        <v>-44</v>
      </c>
      <c r="G52" s="37">
        <v>224</v>
      </c>
      <c r="H52" s="36">
        <v>239</v>
      </c>
      <c r="I52" s="38">
        <v>0.81849315068493156</v>
      </c>
      <c r="J52" s="37">
        <v>33.998102678571428</v>
      </c>
      <c r="K52" s="37">
        <v>5.9996651785714281</v>
      </c>
      <c r="L52" s="51">
        <f>VLOOKUP($B52,'FY22 w-o SW'!$B$3:$NL$118,373,FALSE)</f>
        <v>5249600.6250387812</v>
      </c>
      <c r="M52">
        <v>5.8999999999999997E-2</v>
      </c>
      <c r="N52" s="51">
        <f t="shared" si="0"/>
        <v>5559327.0619160691</v>
      </c>
      <c r="O52" s="52">
        <f>108451.51*VLOOKUP($B52,'Tchrs 22-23'!$A$2:$U$117,21,FALSE)</f>
        <v>-108451.51</v>
      </c>
      <c r="P52" s="52">
        <f>VLOOKUP($B52,'FY22 w-o SW'!$B$3:$NP$118,378,FALSE)</f>
        <v>-28490.099999999977</v>
      </c>
      <c r="Q52" s="52">
        <f>VLOOKUP($B52,'FY22 w-o SW'!$B$3:$NP$118,379,FALSE)</f>
        <v>-9500.6123387825173</v>
      </c>
      <c r="R52" s="51">
        <f t="shared" si="1"/>
        <v>5521336.3495772872</v>
      </c>
      <c r="S52" s="51">
        <f>VLOOKUP($B52,'FY23 w-o SW'!$B$3:$CH$118,85,FALSE)</f>
        <v>5126081.137689027</v>
      </c>
      <c r="T52" s="52">
        <f t="shared" si="2"/>
        <v>-123519.4873497542</v>
      </c>
      <c r="U52" s="52">
        <f t="shared" si="3"/>
        <v>271735.72453850601</v>
      </c>
      <c r="V52" s="52">
        <f t="shared" si="5"/>
        <v>395255.21188826021</v>
      </c>
    </row>
    <row r="53" spans="1:22" x14ac:dyDescent="0.25">
      <c r="A53" t="s">
        <v>471</v>
      </c>
      <c r="B53" s="35">
        <v>272</v>
      </c>
      <c r="C53" s="36">
        <v>3</v>
      </c>
      <c r="D53" s="36" t="s">
        <v>350</v>
      </c>
      <c r="E53" s="36">
        <v>350</v>
      </c>
      <c r="F53" s="49">
        <v>-10</v>
      </c>
      <c r="G53" s="37">
        <v>292</v>
      </c>
      <c r="H53" s="36">
        <v>6</v>
      </c>
      <c r="I53" s="38">
        <v>1.7142857142857144E-2</v>
      </c>
      <c r="J53" s="37">
        <v>19.998883928571427</v>
      </c>
      <c r="K53" s="37">
        <v>23.998660714285712</v>
      </c>
      <c r="L53" s="51">
        <f>VLOOKUP($B53,'FY22 w-o SW'!$B$3:$NL$118,373,FALSE)</f>
        <v>4243006.9350000005</v>
      </c>
      <c r="M53">
        <v>5.8999999999999997E-2</v>
      </c>
      <c r="N53" s="51">
        <f t="shared" si="0"/>
        <v>4493344.3441650001</v>
      </c>
      <c r="O53" s="52">
        <f>108451.51*VLOOKUP($B53,'Tchrs 22-23'!$A$2:$U$117,21,FALSE)</f>
        <v>0</v>
      </c>
      <c r="P53" s="52">
        <f>VLOOKUP($B53,'FY22 w-o SW'!$B$3:$NP$118,378,FALSE)</f>
        <v>60524.284999999974</v>
      </c>
      <c r="Q53" s="52">
        <f>VLOOKUP($B53,'FY22 w-o SW'!$B$3:$NP$118,379,FALSE)</f>
        <v>46346.070000000007</v>
      </c>
      <c r="R53" s="51">
        <f t="shared" si="1"/>
        <v>4600214.6991650006</v>
      </c>
      <c r="S53" s="51">
        <f>VLOOKUP($B53,'FY23 w-o SW'!$B$3:$CH$118,85,FALSE)</f>
        <v>4498775.5011817683</v>
      </c>
      <c r="T53" s="52">
        <f t="shared" si="2"/>
        <v>255768.56618176773</v>
      </c>
      <c r="U53" s="52">
        <f t="shared" si="3"/>
        <v>357207.76416500006</v>
      </c>
      <c r="V53" s="52">
        <f t="shared" si="5"/>
        <v>101439.19798323233</v>
      </c>
    </row>
    <row r="54" spans="1:22" x14ac:dyDescent="0.25">
      <c r="A54" t="s">
        <v>472</v>
      </c>
      <c r="B54" s="35">
        <v>259</v>
      </c>
      <c r="C54" s="36">
        <v>7</v>
      </c>
      <c r="D54" s="36" t="s">
        <v>350</v>
      </c>
      <c r="E54" s="36">
        <v>427</v>
      </c>
      <c r="F54" s="49">
        <v>29</v>
      </c>
      <c r="G54" s="37">
        <v>354</v>
      </c>
      <c r="H54" s="36">
        <v>335</v>
      </c>
      <c r="I54" s="38">
        <v>0.78454332552693207</v>
      </c>
      <c r="J54" s="37">
        <v>53.996986607142858</v>
      </c>
      <c r="K54" s="37">
        <v>1.9998883928571429</v>
      </c>
      <c r="L54" s="51">
        <f>VLOOKUP($B54,'FY22 w-o SW'!$B$3:$NL$118,373,FALSE)</f>
        <v>5364614.9749612175</v>
      </c>
      <c r="M54">
        <v>5.8999999999999997E-2</v>
      </c>
      <c r="N54" s="51">
        <f t="shared" si="0"/>
        <v>5681127.2584839286</v>
      </c>
      <c r="O54" s="52">
        <f>108451.51*VLOOKUP($B54,'Tchrs 22-23'!$A$2:$U$117,21,FALSE)</f>
        <v>325354.52999999997</v>
      </c>
      <c r="P54" s="52">
        <f>VLOOKUP($B54,'FY22 w-o SW'!$B$3:$NP$118,378,FALSE)</f>
        <v>-209373.06500000006</v>
      </c>
      <c r="Q54" s="52">
        <f>VLOOKUP($B54,'FY22 w-o SW'!$B$3:$NP$118,379,FALSE)</f>
        <v>-4782.8090612174801</v>
      </c>
      <c r="R54" s="51">
        <f t="shared" si="1"/>
        <v>5466971.3844227111</v>
      </c>
      <c r="S54" s="51">
        <f>VLOOKUP($B54,'FY23 w-o SW'!$B$3:$CH$118,85,FALSE)</f>
        <v>6272651.0877871709</v>
      </c>
      <c r="T54" s="52">
        <f t="shared" si="2"/>
        <v>908036.1128259534</v>
      </c>
      <c r="U54" s="52">
        <f t="shared" si="3"/>
        <v>102356.4094614936</v>
      </c>
      <c r="V54" s="52">
        <f t="shared" si="5"/>
        <v>-805679.7033644598</v>
      </c>
    </row>
    <row r="55" spans="1:22" x14ac:dyDescent="0.25">
      <c r="A55" t="s">
        <v>473</v>
      </c>
      <c r="B55" s="35">
        <v>344</v>
      </c>
      <c r="C55" s="36">
        <v>8</v>
      </c>
      <c r="D55" s="36" t="s">
        <v>350</v>
      </c>
      <c r="E55" s="36">
        <v>218</v>
      </c>
      <c r="F55" s="49">
        <v>-52</v>
      </c>
      <c r="G55" s="37">
        <v>164</v>
      </c>
      <c r="H55" s="36">
        <v>183</v>
      </c>
      <c r="I55" s="38">
        <v>0.83944954128440363</v>
      </c>
      <c r="J55" s="37">
        <v>47.997321428571425</v>
      </c>
      <c r="K55" s="37">
        <v>1.9998883928571429</v>
      </c>
      <c r="L55" s="51">
        <f>VLOOKUP($B55,'FY22 w-o SW'!$B$3:$NL$118,373,FALSE)</f>
        <v>5325908.24995152</v>
      </c>
      <c r="M55">
        <v>5.8999999999999997E-2</v>
      </c>
      <c r="N55" s="51">
        <f t="shared" si="0"/>
        <v>5640136.8366986597</v>
      </c>
      <c r="O55" s="52">
        <f>108451.51*VLOOKUP($B55,'Tchrs 22-23'!$A$2:$U$117,21,FALSE)</f>
        <v>-433806.04</v>
      </c>
      <c r="P55" s="52">
        <f>VLOOKUP($B55,'FY22 w-o SW'!$B$3:$NP$118,378,FALSE)</f>
        <v>-78897.869999999879</v>
      </c>
      <c r="Q55" s="52">
        <f>VLOOKUP($B55,'FY22 w-o SW'!$B$3:$NP$118,379,FALSE)</f>
        <v>4912.8209484781501</v>
      </c>
      <c r="R55" s="51">
        <f t="shared" si="1"/>
        <v>5566151.7876471374</v>
      </c>
      <c r="S55" s="51">
        <f>VLOOKUP($B55,'FY23 w-o SW'!$B$3:$CH$118,85,FALSE)</f>
        <v>5256771.2873144634</v>
      </c>
      <c r="T55" s="52">
        <f t="shared" si="2"/>
        <v>-69136.962637056597</v>
      </c>
      <c r="U55" s="52">
        <f t="shared" si="3"/>
        <v>240243.53769561742</v>
      </c>
      <c r="V55" s="52">
        <f t="shared" si="5"/>
        <v>309380.50033267401</v>
      </c>
    </row>
    <row r="56" spans="1:22" x14ac:dyDescent="0.25">
      <c r="A56" t="s">
        <v>474</v>
      </c>
      <c r="B56" s="35">
        <v>417</v>
      </c>
      <c r="C56" s="36">
        <v>8</v>
      </c>
      <c r="D56" s="36" t="s">
        <v>435</v>
      </c>
      <c r="E56" s="36">
        <v>289</v>
      </c>
      <c r="F56" s="49">
        <v>43</v>
      </c>
      <c r="G56" s="37">
        <v>289</v>
      </c>
      <c r="H56" s="36">
        <v>246</v>
      </c>
      <c r="I56" s="38">
        <v>0.85121107266435991</v>
      </c>
      <c r="J56" s="37">
        <v>79.995535714285708</v>
      </c>
      <c r="K56" s="37">
        <v>5.9996651785714281</v>
      </c>
      <c r="L56" s="51">
        <f>VLOOKUP($B56,'FY22 w-o SW'!$B$3:$NL$118,373,FALSE)</f>
        <v>5327689.5733396942</v>
      </c>
      <c r="M56">
        <v>5.8999999999999997E-2</v>
      </c>
      <c r="N56" s="51">
        <f t="shared" si="0"/>
        <v>5642023.258166736</v>
      </c>
      <c r="O56" s="52">
        <f>108451.51*VLOOKUP($B56,'Tchrs 22-23'!$A$2:$U$117,21,FALSE)</f>
        <v>210001.56027272742</v>
      </c>
      <c r="P56" s="52">
        <f>VLOOKUP($B56,'FY22 w-o SW'!$B$3:$NP$118,378,FALSE)</f>
        <v>-205234.89999999991</v>
      </c>
      <c r="Q56" s="52">
        <f>VLOOKUP($B56,'FY22 w-o SW'!$B$3:$NP$118,379,FALSE)</f>
        <v>19586.27769030437</v>
      </c>
      <c r="R56" s="51">
        <f t="shared" si="1"/>
        <v>5456374.6358570401</v>
      </c>
      <c r="S56" s="51">
        <f>VLOOKUP($B56,'FY23 w-o SW'!$B$3:$CH$118,85,FALSE)</f>
        <v>5563282.238634442</v>
      </c>
      <c r="T56" s="52">
        <f t="shared" si="2"/>
        <v>235592.6652947478</v>
      </c>
      <c r="U56" s="52">
        <f t="shared" si="3"/>
        <v>128685.06251734588</v>
      </c>
      <c r="V56" s="52">
        <f t="shared" si="5"/>
        <v>-106907.60277740192</v>
      </c>
    </row>
    <row r="57" spans="1:22" x14ac:dyDescent="0.25">
      <c r="A57" t="s">
        <v>475</v>
      </c>
      <c r="B57" s="35">
        <v>261</v>
      </c>
      <c r="C57" s="36">
        <v>4</v>
      </c>
      <c r="D57" s="36" t="s">
        <v>350</v>
      </c>
      <c r="E57" s="36">
        <v>884</v>
      </c>
      <c r="F57" s="49">
        <v>-58</v>
      </c>
      <c r="G57" s="37">
        <v>823</v>
      </c>
      <c r="H57" s="36">
        <v>27</v>
      </c>
      <c r="I57" s="38">
        <v>3.0542986425339366E-2</v>
      </c>
      <c r="J57" s="37">
        <v>99.994419642857139</v>
      </c>
      <c r="K57" s="37">
        <v>77.995647321428578</v>
      </c>
      <c r="L57" s="51">
        <f>VLOOKUP($B57,'FY22 w-o SW'!$B$3:$NL$118,373,FALSE)</f>
        <v>10956669.506669996</v>
      </c>
      <c r="M57">
        <v>5.8999999999999997E-2</v>
      </c>
      <c r="N57" s="51">
        <f t="shared" si="0"/>
        <v>11603113.007563526</v>
      </c>
      <c r="O57" s="52">
        <f>108451.51*VLOOKUP($B57,'Tchrs 22-23'!$A$2:$U$117,21,FALSE)</f>
        <v>-108451.51</v>
      </c>
      <c r="P57" s="52">
        <f>VLOOKUP($B57,'FY22 w-o SW'!$B$3:$NP$118,378,FALSE)</f>
        <v>-108754.22999999975</v>
      </c>
      <c r="Q57" s="52">
        <f>VLOOKUP($B57,'FY22 w-o SW'!$B$3:$NP$118,379,FALSE)</f>
        <v>82048.244999999995</v>
      </c>
      <c r="R57" s="51">
        <f t="shared" si="1"/>
        <v>11576407.022563525</v>
      </c>
      <c r="S57" s="51">
        <f>VLOOKUP($B57,'FY23 w-o SW'!$B$3:$CH$118,85,FALSE)</f>
        <v>10945072.844254363</v>
      </c>
      <c r="T57" s="52">
        <f t="shared" si="2"/>
        <v>-11596.662415632978</v>
      </c>
      <c r="U57" s="52">
        <f t="shared" si="3"/>
        <v>619737.51589352824</v>
      </c>
      <c r="V57" s="52">
        <f t="shared" si="5"/>
        <v>631334.17830916122</v>
      </c>
    </row>
    <row r="58" spans="1:22" x14ac:dyDescent="0.25">
      <c r="A58" t="s">
        <v>476</v>
      </c>
      <c r="B58" s="35">
        <v>262</v>
      </c>
      <c r="C58" s="36">
        <v>5</v>
      </c>
      <c r="D58" s="36" t="s">
        <v>350</v>
      </c>
      <c r="E58" s="36">
        <v>354</v>
      </c>
      <c r="F58" s="49">
        <v>-4</v>
      </c>
      <c r="G58" s="37">
        <v>277</v>
      </c>
      <c r="H58" s="36">
        <v>194</v>
      </c>
      <c r="I58" s="38">
        <v>0.54802259887005644</v>
      </c>
      <c r="J58" s="37">
        <v>39.997767857142854</v>
      </c>
      <c r="K58" s="37">
        <v>16.999051339285714</v>
      </c>
      <c r="L58" s="51">
        <f>VLOOKUP($B58,'FY22 w-o SW'!$B$3:$NL$118,373,FALSE)</f>
        <v>5834789.0633300003</v>
      </c>
      <c r="M58">
        <v>5.8999999999999997E-2</v>
      </c>
      <c r="N58" s="51">
        <f t="shared" si="0"/>
        <v>6179041.6180664701</v>
      </c>
      <c r="O58" s="52">
        <f>108451.51*VLOOKUP($B58,'Tchrs 22-23'!$A$2:$U$117,21,FALSE)</f>
        <v>0</v>
      </c>
      <c r="P58" s="52">
        <f>VLOOKUP($B58,'FY22 w-o SW'!$B$3:$NP$118,378,FALSE)</f>
        <v>-29758.114999999991</v>
      </c>
      <c r="Q58" s="52">
        <f>VLOOKUP($B58,'FY22 w-o SW'!$B$3:$NP$118,379,FALSE)</f>
        <v>7180.070000000007</v>
      </c>
      <c r="R58" s="51">
        <f t="shared" si="1"/>
        <v>6156463.5730664702</v>
      </c>
      <c r="S58" s="51">
        <f>VLOOKUP($B58,'FY23 w-o SW'!$B$3:$CH$118,85,FALSE)</f>
        <v>5693646.8418908278</v>
      </c>
      <c r="T58" s="52">
        <f t="shared" si="2"/>
        <v>-141142.22143917251</v>
      </c>
      <c r="U58" s="52">
        <f t="shared" si="3"/>
        <v>321674.50973646995</v>
      </c>
      <c r="V58" s="52">
        <f t="shared" si="5"/>
        <v>462816.73117564246</v>
      </c>
    </row>
    <row r="59" spans="1:22" x14ac:dyDescent="0.25">
      <c r="A59" t="s">
        <v>477</v>
      </c>
      <c r="B59" s="35">
        <v>370</v>
      </c>
      <c r="C59" s="36">
        <v>5</v>
      </c>
      <c r="D59" s="36" t="s">
        <v>350</v>
      </c>
      <c r="E59" s="36">
        <v>312</v>
      </c>
      <c r="F59" s="49">
        <v>-5</v>
      </c>
      <c r="G59" s="37">
        <v>232</v>
      </c>
      <c r="H59" s="36">
        <v>165</v>
      </c>
      <c r="I59" s="38">
        <v>0.52884615384615385</v>
      </c>
      <c r="J59" s="37">
        <v>64.996372767857139</v>
      </c>
      <c r="K59" s="37">
        <v>33.998102678571428</v>
      </c>
      <c r="L59" s="51">
        <f>VLOOKUP($B59,'FY22 w-o SW'!$B$3:$NL$118,373,FALSE)</f>
        <v>5964367.8366699992</v>
      </c>
      <c r="M59">
        <v>5.8999999999999997E-2</v>
      </c>
      <c r="N59" s="51">
        <f t="shared" si="0"/>
        <v>6316265.5390335284</v>
      </c>
      <c r="O59" s="52">
        <f>108451.51*VLOOKUP($B59,'Tchrs 22-23'!$A$2:$U$117,21,FALSE)</f>
        <v>108451.51</v>
      </c>
      <c r="P59" s="52">
        <f>VLOOKUP($B59,'FY22 w-o SW'!$B$3:$NP$118,378,FALSE)</f>
        <v>-214161.47999999975</v>
      </c>
      <c r="Q59" s="52">
        <f>VLOOKUP($B59,'FY22 w-o SW'!$B$3:$NP$118,379,FALSE)</f>
        <v>14361.140000000014</v>
      </c>
      <c r="R59" s="51">
        <f t="shared" si="1"/>
        <v>6116465.1990335286</v>
      </c>
      <c r="S59" s="51">
        <f>VLOOKUP($B59,'FY23 w-o SW'!$B$3:$CH$118,85,FALSE)</f>
        <v>6215289.6237816559</v>
      </c>
      <c r="T59" s="52">
        <f t="shared" si="2"/>
        <v>250921.78711165674</v>
      </c>
      <c r="U59" s="52">
        <f t="shared" si="3"/>
        <v>152097.36236352939</v>
      </c>
      <c r="V59" s="52">
        <f t="shared" si="5"/>
        <v>-98824.424748127349</v>
      </c>
    </row>
    <row r="60" spans="1:22" x14ac:dyDescent="0.25">
      <c r="A60" t="s">
        <v>478</v>
      </c>
      <c r="B60" s="35">
        <v>264</v>
      </c>
      <c r="C60" s="36">
        <v>4</v>
      </c>
      <c r="D60" s="36" t="s">
        <v>350</v>
      </c>
      <c r="E60" s="36">
        <v>267</v>
      </c>
      <c r="F60" s="49">
        <v>15</v>
      </c>
      <c r="G60" s="37">
        <v>208</v>
      </c>
      <c r="H60" s="36">
        <v>130</v>
      </c>
      <c r="I60" s="38">
        <v>0.48689138576779029</v>
      </c>
      <c r="J60" s="37">
        <v>39.997767857142854</v>
      </c>
      <c r="K60" s="37">
        <v>133.99252232142857</v>
      </c>
      <c r="L60" s="51">
        <f>VLOOKUP($B60,'FY22 w-o SW'!$B$3:$NL$118,373,FALSE)</f>
        <v>6828863.7133299988</v>
      </c>
      <c r="M60">
        <v>5.8999999999999997E-2</v>
      </c>
      <c r="N60" s="51">
        <f t="shared" si="0"/>
        <v>7231766.6724164682</v>
      </c>
      <c r="O60" s="52">
        <f>108451.51*VLOOKUP($B60,'Tchrs 22-23'!$A$2:$U$117,21,FALSE)</f>
        <v>0</v>
      </c>
      <c r="P60" s="52">
        <f>VLOOKUP($B60,'FY22 w-o SW'!$B$3:$NP$118,378,FALSE)</f>
        <v>-43489.619999999879</v>
      </c>
      <c r="Q60" s="52">
        <f>VLOOKUP($B60,'FY22 w-o SW'!$B$3:$NP$118,379,FALSE)</f>
        <v>94464.489999999991</v>
      </c>
      <c r="R60" s="51">
        <f t="shared" si="1"/>
        <v>7282741.5424164683</v>
      </c>
      <c r="S60" s="51">
        <f>VLOOKUP($B60,'FY23 w-o SW'!$B$3:$CH$118,85,FALSE)</f>
        <v>6660130.2930725962</v>
      </c>
      <c r="T60" s="52">
        <f t="shared" si="2"/>
        <v>-168733.42025740258</v>
      </c>
      <c r="U60" s="52">
        <f t="shared" si="3"/>
        <v>453877.82908646949</v>
      </c>
      <c r="V60" s="52">
        <f t="shared" si="5"/>
        <v>622611.24934387207</v>
      </c>
    </row>
    <row r="61" spans="1:22" x14ac:dyDescent="0.25">
      <c r="A61" t="s">
        <v>479</v>
      </c>
      <c r="B61" s="35">
        <v>266</v>
      </c>
      <c r="C61" s="36">
        <v>8</v>
      </c>
      <c r="D61" s="36" t="s">
        <v>437</v>
      </c>
      <c r="E61" s="36">
        <v>421</v>
      </c>
      <c r="F61" s="49">
        <v>-66</v>
      </c>
      <c r="G61" s="37">
        <v>361</v>
      </c>
      <c r="H61" s="36">
        <v>241</v>
      </c>
      <c r="I61" s="38">
        <v>0.57244655581947745</v>
      </c>
      <c r="J61" s="37">
        <v>57.99676339285714</v>
      </c>
      <c r="K61" s="37">
        <v>16.999051339285714</v>
      </c>
      <c r="L61" s="51">
        <f>VLOOKUP($B61,'FY22 w-o SW'!$B$3:$NL$118,373,FALSE)</f>
        <v>7085092.5299999993</v>
      </c>
      <c r="M61">
        <v>5.8999999999999997E-2</v>
      </c>
      <c r="N61" s="51">
        <f t="shared" si="0"/>
        <v>7503112.9892699989</v>
      </c>
      <c r="O61" s="52">
        <f>108451.51*VLOOKUP($B61,'Tchrs 22-23'!$A$2:$U$117,21,FALSE)</f>
        <v>-336199.68099999992</v>
      </c>
      <c r="P61" s="52">
        <f>VLOOKUP($B61,'FY22 w-o SW'!$B$3:$NP$118,378,FALSE)</f>
        <v>200752.38000000035</v>
      </c>
      <c r="Q61" s="52">
        <f>VLOOKUP($B61,'FY22 w-o SW'!$B$3:$NP$118,379,FALSE)</f>
        <v>7180.070000000007</v>
      </c>
      <c r="R61" s="51">
        <f t="shared" si="1"/>
        <v>7711045.439269999</v>
      </c>
      <c r="S61" s="51">
        <f>VLOOKUP($B61,'FY23 w-o SW'!$B$3:$CH$118,85,FALSE)</f>
        <v>7205980.7430725945</v>
      </c>
      <c r="T61" s="52">
        <f t="shared" si="2"/>
        <v>120888.21307259519</v>
      </c>
      <c r="U61" s="52">
        <f t="shared" si="3"/>
        <v>625952.90926999971</v>
      </c>
      <c r="V61" s="52">
        <f t="shared" si="5"/>
        <v>505064.69619740453</v>
      </c>
    </row>
    <row r="62" spans="1:22" x14ac:dyDescent="0.25">
      <c r="A62" t="s">
        <v>480</v>
      </c>
      <c r="B62" s="35">
        <v>271</v>
      </c>
      <c r="C62" s="36">
        <v>6</v>
      </c>
      <c r="D62" s="36" t="s">
        <v>350</v>
      </c>
      <c r="E62" s="36">
        <v>451</v>
      </c>
      <c r="F62" s="49">
        <v>2</v>
      </c>
      <c r="G62" s="37">
        <v>353</v>
      </c>
      <c r="H62" s="36">
        <v>108</v>
      </c>
      <c r="I62" s="38">
        <v>0.23946784922394679</v>
      </c>
      <c r="J62" s="37">
        <v>54.996930803571431</v>
      </c>
      <c r="K62" s="37">
        <v>10.999386160714286</v>
      </c>
      <c r="L62" s="51">
        <f>VLOOKUP($B62,'FY22 w-o SW'!$B$3:$NL$118,373,FALSE)</f>
        <v>6278055.6283299997</v>
      </c>
      <c r="M62">
        <v>5.8999999999999997E-2</v>
      </c>
      <c r="N62" s="51">
        <f t="shared" si="0"/>
        <v>6648460.9104014691</v>
      </c>
      <c r="O62" s="52">
        <f>108451.51*VLOOKUP($B62,'Tchrs 22-23'!$A$2:$U$117,21,FALSE)</f>
        <v>0</v>
      </c>
      <c r="P62" s="52">
        <f>VLOOKUP($B62,'FY22 w-o SW'!$B$3:$NP$118,378,FALSE)</f>
        <v>66333.010000000009</v>
      </c>
      <c r="Q62" s="52">
        <f>VLOOKUP($B62,'FY22 w-o SW'!$B$3:$NP$118,379,FALSE)</f>
        <v>-30384.929999999993</v>
      </c>
      <c r="R62" s="51">
        <f t="shared" si="1"/>
        <v>6684408.9904014692</v>
      </c>
      <c r="S62" s="51">
        <f>VLOOKUP($B62,'FY23 w-o SW'!$B$3:$CH$118,85,FALSE)</f>
        <v>6298317.9423635351</v>
      </c>
      <c r="T62" s="52">
        <f t="shared" si="2"/>
        <v>20262.314033535309</v>
      </c>
      <c r="U62" s="52">
        <f t="shared" si="3"/>
        <v>406353.36207146943</v>
      </c>
      <c r="V62" s="52">
        <f t="shared" si="5"/>
        <v>386091.04803793412</v>
      </c>
    </row>
    <row r="63" spans="1:22" x14ac:dyDescent="0.25">
      <c r="A63" t="s">
        <v>481</v>
      </c>
      <c r="B63" s="35">
        <v>884</v>
      </c>
      <c r="C63" s="36">
        <v>5</v>
      </c>
      <c r="D63" s="36" t="s">
        <v>425</v>
      </c>
      <c r="E63" s="36">
        <v>189</v>
      </c>
      <c r="F63" s="49">
        <v>-15</v>
      </c>
      <c r="G63" s="37">
        <v>189</v>
      </c>
      <c r="H63" s="36">
        <v>189</v>
      </c>
      <c r="I63" s="38">
        <v>1</v>
      </c>
      <c r="J63" s="37">
        <v>53.996986607142858</v>
      </c>
      <c r="K63" s="37">
        <v>0.99994419642857146</v>
      </c>
      <c r="L63" s="51">
        <f>VLOOKUP($B63,'FY22 w-o SW'!$B$3:$NL$118,373,FALSE)</f>
        <v>4517764.6400193917</v>
      </c>
      <c r="M63">
        <v>5.8999999999999997E-2</v>
      </c>
      <c r="N63" s="51">
        <f t="shared" si="0"/>
        <v>4784312.7537805354</v>
      </c>
      <c r="O63" s="52">
        <f>108451.51*VLOOKUP($B63,'Tchrs 22-23'!$A$2:$U$117,21,FALSE)</f>
        <v>0</v>
      </c>
      <c r="P63" s="52">
        <f>VLOOKUP($B63,'FY22 w-o SW'!$B$3:$NP$118,378,FALSE)</f>
        <v>140811.37999999989</v>
      </c>
      <c r="Q63" s="52">
        <f>VLOOKUP($B63,'FY22 w-o SW'!$B$3:$NP$118,379,FALSE)</f>
        <v>-13968.68451939126</v>
      </c>
      <c r="R63" s="51">
        <f t="shared" si="1"/>
        <v>4911155.4492611438</v>
      </c>
      <c r="S63" s="51">
        <f>VLOOKUP($B63,'FY23 w-o SW'!$B$3:$CH$118,85,FALSE)</f>
        <v>4761959.4084146749</v>
      </c>
      <c r="T63" s="52">
        <f t="shared" si="2"/>
        <v>244194.76839528326</v>
      </c>
      <c r="U63" s="52">
        <f t="shared" si="3"/>
        <v>393390.80924175214</v>
      </c>
      <c r="V63" s="52">
        <f t="shared" si="5"/>
        <v>149196.04084646888</v>
      </c>
    </row>
    <row r="64" spans="1:22" x14ac:dyDescent="0.25">
      <c r="A64" t="s">
        <v>482</v>
      </c>
      <c r="B64" s="35">
        <v>420</v>
      </c>
      <c r="C64" s="36">
        <v>4</v>
      </c>
      <c r="D64" s="36" t="s">
        <v>435</v>
      </c>
      <c r="E64" s="36">
        <v>587</v>
      </c>
      <c r="F64" s="49">
        <v>-54</v>
      </c>
      <c r="G64" s="37">
        <v>587</v>
      </c>
      <c r="H64" s="36">
        <v>239</v>
      </c>
      <c r="I64" s="38">
        <v>0.40715502555366268</v>
      </c>
      <c r="J64" s="37">
        <v>103.99419642857143</v>
      </c>
      <c r="K64" s="37">
        <v>309.98270089285717</v>
      </c>
      <c r="L64" s="51">
        <f>VLOOKUP($B64,'FY22 w-o SW'!$B$3:$NL$118,373,FALSE)</f>
        <v>10037850.458329996</v>
      </c>
      <c r="M64">
        <v>5.8999999999999997E-2</v>
      </c>
      <c r="N64" s="51">
        <f t="shared" si="0"/>
        <v>10630083.635371465</v>
      </c>
      <c r="O64" s="52">
        <f>108451.51*VLOOKUP($B64,'Tchrs 22-23'!$A$2:$U$117,21,FALSE)</f>
        <v>-273100.62063636357</v>
      </c>
      <c r="P64" s="52">
        <f>VLOOKUP($B64,'FY22 w-o SW'!$B$3:$NP$118,378,FALSE)</f>
        <v>216587.34999999986</v>
      </c>
      <c r="Q64" s="52">
        <f>VLOOKUP($B64,'FY22 w-o SW'!$B$3:$NP$118,379,FALSE)</f>
        <v>313831.14000000036</v>
      </c>
      <c r="R64" s="51">
        <f t="shared" si="1"/>
        <v>11160502.125371465</v>
      </c>
      <c r="S64" s="51">
        <f>VLOOKUP($B64,'FY23 w-o SW'!$B$3:$CH$118,85,FALSE)</f>
        <v>10071863.345672484</v>
      </c>
      <c r="T64" s="52">
        <f t="shared" si="2"/>
        <v>34012.887342488393</v>
      </c>
      <c r="U64" s="52">
        <f t="shared" si="3"/>
        <v>1122651.6670414694</v>
      </c>
      <c r="V64" s="52">
        <f t="shared" si="5"/>
        <v>1088638.779698981</v>
      </c>
    </row>
    <row r="65" spans="1:22" x14ac:dyDescent="0.25">
      <c r="A65" t="s">
        <v>483</v>
      </c>
      <c r="B65" s="35">
        <v>308</v>
      </c>
      <c r="C65" s="36">
        <v>8</v>
      </c>
      <c r="D65" s="36" t="s">
        <v>350</v>
      </c>
      <c r="E65" s="36">
        <v>199</v>
      </c>
      <c r="F65" s="49">
        <v>-34</v>
      </c>
      <c r="G65" s="37">
        <v>150</v>
      </c>
      <c r="H65" s="36">
        <v>162</v>
      </c>
      <c r="I65" s="38">
        <v>0.81407035175879394</v>
      </c>
      <c r="J65" s="37">
        <v>26.998493303571429</v>
      </c>
      <c r="K65" s="37">
        <v>1.9998883928571429</v>
      </c>
      <c r="L65" s="51">
        <f>VLOOKUP($B65,'FY22 w-o SW'!$B$3:$NL$118,373,FALSE)</f>
        <v>4507172.7066215212</v>
      </c>
      <c r="M65">
        <v>5.8999999999999997E-2</v>
      </c>
      <c r="N65" s="51">
        <f t="shared" si="0"/>
        <v>4773095.8963121902</v>
      </c>
      <c r="O65" s="52">
        <f>108451.51*VLOOKUP($B65,'Tchrs 22-23'!$A$2:$U$117,21,FALSE)</f>
        <v>-216903.02</v>
      </c>
      <c r="P65" s="52">
        <f>VLOOKUP($B65,'FY22 w-o SW'!$B$3:$NP$118,378,FALSE)</f>
        <v>-179793.86999999988</v>
      </c>
      <c r="Q65" s="52">
        <f>VLOOKUP($B65,'FY22 w-o SW'!$B$3:$NP$118,379,FALSE)</f>
        <v>4912.8209484781501</v>
      </c>
      <c r="R65" s="51">
        <f t="shared" si="1"/>
        <v>4598214.8472606679</v>
      </c>
      <c r="S65" s="51">
        <f>VLOOKUP($B65,'FY23 w-o SW'!$B$3:$CH$118,85,FALSE)</f>
        <v>4630593.7673144639</v>
      </c>
      <c r="T65" s="52">
        <f t="shared" si="2"/>
        <v>123421.0606929427</v>
      </c>
      <c r="U65" s="52">
        <f t="shared" si="3"/>
        <v>91042.14063914679</v>
      </c>
      <c r="V65" s="52">
        <f t="shared" si="5"/>
        <v>-32378.920053795911</v>
      </c>
    </row>
    <row r="66" spans="1:22" x14ac:dyDescent="0.25">
      <c r="A66" t="s">
        <v>484</v>
      </c>
      <c r="B66" s="35">
        <v>273</v>
      </c>
      <c r="C66" s="36">
        <v>3</v>
      </c>
      <c r="D66" s="36" t="s">
        <v>350</v>
      </c>
      <c r="E66" s="36">
        <v>367</v>
      </c>
      <c r="F66" s="49">
        <v>-35</v>
      </c>
      <c r="G66" s="37">
        <v>331</v>
      </c>
      <c r="H66" s="36">
        <v>9</v>
      </c>
      <c r="I66" s="38">
        <v>2.4523160762942781E-2</v>
      </c>
      <c r="J66" s="37">
        <v>27.998437499999998</v>
      </c>
      <c r="K66" s="37">
        <v>55.996874999999996</v>
      </c>
      <c r="L66" s="51">
        <f>VLOOKUP($B66,'FY22 w-o SW'!$B$3:$NL$118,373,FALSE)</f>
        <v>4700445.926669999</v>
      </c>
      <c r="M66">
        <v>5.8999999999999997E-2</v>
      </c>
      <c r="N66" s="51">
        <f t="shared" si="0"/>
        <v>4977772.2363435291</v>
      </c>
      <c r="O66" s="52">
        <f>108451.51*VLOOKUP($B66,'Tchrs 22-23'!$A$2:$U$117,21,FALSE)</f>
        <v>-108451.51</v>
      </c>
      <c r="P66" s="52">
        <f>VLOOKUP($B66,'FY22 w-o SW'!$B$3:$NP$118,378,FALSE)</f>
        <v>8997.9000000000233</v>
      </c>
      <c r="Q66" s="52">
        <f>VLOOKUP($B66,'FY22 w-o SW'!$B$3:$NP$118,379,FALSE)</f>
        <v>128193.14000000001</v>
      </c>
      <c r="R66" s="51">
        <f t="shared" si="1"/>
        <v>5114963.2763435291</v>
      </c>
      <c r="S66" s="51">
        <f>VLOOKUP($B66,'FY23 w-o SW'!$B$3:$CH$118,85,FALSE)</f>
        <v>4985244.4414181206</v>
      </c>
      <c r="T66" s="52">
        <f t="shared" si="2"/>
        <v>284798.51474812161</v>
      </c>
      <c r="U66" s="52">
        <f t="shared" si="3"/>
        <v>414517.34967353009</v>
      </c>
      <c r="V66" s="52">
        <f t="shared" ref="V66:V97" si="6">R66-S66</f>
        <v>129718.83492540848</v>
      </c>
    </row>
    <row r="67" spans="1:22" x14ac:dyDescent="0.25">
      <c r="A67" t="s">
        <v>485</v>
      </c>
      <c r="B67" s="35">
        <v>284</v>
      </c>
      <c r="C67" s="36">
        <v>1</v>
      </c>
      <c r="D67" s="36" t="s">
        <v>350</v>
      </c>
      <c r="E67" s="36">
        <v>439</v>
      </c>
      <c r="F67" s="49">
        <v>-18</v>
      </c>
      <c r="G67" s="37">
        <v>343</v>
      </c>
      <c r="H67" s="36">
        <v>121</v>
      </c>
      <c r="I67" s="38">
        <v>0.27562642369020501</v>
      </c>
      <c r="J67" s="37">
        <v>58.99670758928572</v>
      </c>
      <c r="K67" s="37">
        <v>199.98883928571428</v>
      </c>
      <c r="L67" s="51">
        <f>VLOOKUP($B67,'FY22 w-o SW'!$B$3:$NL$118,373,FALSE)</f>
        <v>8102779.9199999971</v>
      </c>
      <c r="M67">
        <v>5.8999999999999997E-2</v>
      </c>
      <c r="N67" s="51">
        <f t="shared" ref="N67:N117" si="7">(1+M67)*L67</f>
        <v>8580843.9352799971</v>
      </c>
      <c r="O67" s="52">
        <f>108451.51*VLOOKUP($B67,'Tchrs 22-23'!$A$2:$U$117,21,FALSE)</f>
        <v>-216903.02</v>
      </c>
      <c r="P67" s="52">
        <f>VLOOKUP($B67,'FY22 w-o SW'!$B$3:$NP$118,378,FALSE)</f>
        <v>-48416.620000000112</v>
      </c>
      <c r="Q67" s="52">
        <f>VLOOKUP($B67,'FY22 w-o SW'!$B$3:$NP$118,379,FALSE)</f>
        <v>71805.200000000186</v>
      </c>
      <c r="R67" s="51">
        <f t="shared" ref="R67:R117" si="8">L67*(1+M67)+P67+Q67</f>
        <v>8604232.5152799971</v>
      </c>
      <c r="S67" s="51">
        <f>VLOOKUP($B67,'FY23 w-o SW'!$B$3:$CH$118,85,FALSE)</f>
        <v>8507118.4644907154</v>
      </c>
      <c r="T67" s="52">
        <f t="shared" ref="T67:T118" si="9">S67-L67</f>
        <v>404338.54449071828</v>
      </c>
      <c r="U67" s="52">
        <f t="shared" ref="U67:U117" si="10">R67-L67</f>
        <v>501452.59528000001</v>
      </c>
      <c r="V67" s="52">
        <f t="shared" si="6"/>
        <v>97114.050789281726</v>
      </c>
    </row>
    <row r="68" spans="1:22" x14ac:dyDescent="0.25">
      <c r="A68" t="s">
        <v>486</v>
      </c>
      <c r="B68" s="35">
        <v>274</v>
      </c>
      <c r="C68" s="36">
        <v>6</v>
      </c>
      <c r="D68" s="36" t="s">
        <v>350</v>
      </c>
      <c r="E68" s="36">
        <v>547</v>
      </c>
      <c r="F68" s="49">
        <v>38</v>
      </c>
      <c r="G68" s="37">
        <v>464</v>
      </c>
      <c r="H68" s="36">
        <v>64</v>
      </c>
      <c r="I68" s="38">
        <v>0.1170018281535649</v>
      </c>
      <c r="J68" s="37">
        <v>51.997098214285714</v>
      </c>
      <c r="K68" s="37">
        <v>3.9997767857142859</v>
      </c>
      <c r="L68" s="51">
        <f>VLOOKUP($B68,'FY22 w-o SW'!$B$3:$NL$118,373,FALSE)</f>
        <v>5635543.2516669994</v>
      </c>
      <c r="M68">
        <v>5.8999999999999997E-2</v>
      </c>
      <c r="N68" s="51">
        <f t="shared" si="7"/>
        <v>5968040.3035153523</v>
      </c>
      <c r="O68" s="52">
        <f>108451.51*VLOOKUP($B68,'Tchrs 22-23'!$A$2:$U$117,21,FALSE)</f>
        <v>325354.52999999997</v>
      </c>
      <c r="P68" s="52">
        <f>VLOOKUP($B68,'FY22 w-o SW'!$B$3:$NP$118,378,FALSE)</f>
        <v>68355.480000000098</v>
      </c>
      <c r="Q68" s="52">
        <f>VLOOKUP($B68,'FY22 w-o SW'!$B$3:$NP$118,379,FALSE)</f>
        <v>-87130.658199999991</v>
      </c>
      <c r="R68" s="51">
        <f t="shared" si="8"/>
        <v>5949265.1253153523</v>
      </c>
      <c r="S68" s="51">
        <f>VLOOKUP($B68,'FY23 w-o SW'!$B$3:$CH$118,85,FALSE)</f>
        <v>5928732.1822653906</v>
      </c>
      <c r="T68" s="52">
        <f t="shared" si="9"/>
        <v>293188.93059839122</v>
      </c>
      <c r="U68" s="52">
        <f t="shared" si="10"/>
        <v>313721.87364835292</v>
      </c>
      <c r="V68" s="52">
        <f t="shared" si="6"/>
        <v>20532.943049961701</v>
      </c>
    </row>
    <row r="69" spans="1:22" x14ac:dyDescent="0.25">
      <c r="A69" t="s">
        <v>487</v>
      </c>
      <c r="B69" s="35">
        <v>435</v>
      </c>
      <c r="C69" s="36">
        <v>5</v>
      </c>
      <c r="D69" s="36" t="s">
        <v>435</v>
      </c>
      <c r="E69" s="36">
        <v>281</v>
      </c>
      <c r="F69" s="49">
        <v>-19</v>
      </c>
      <c r="G69" s="37">
        <v>281</v>
      </c>
      <c r="H69" s="36">
        <v>174</v>
      </c>
      <c r="I69" s="38">
        <v>0.61921708185053381</v>
      </c>
      <c r="J69" s="37">
        <v>87.995089285714286</v>
      </c>
      <c r="K69" s="37">
        <v>12.999274553571428</v>
      </c>
      <c r="L69" s="51">
        <f>VLOOKUP($B69,'FY22 w-o SW'!$B$3:$NL$118,373,FALSE)</f>
        <v>4847705.2633329993</v>
      </c>
      <c r="M69">
        <v>5.8999999999999997E-2</v>
      </c>
      <c r="N69" s="51">
        <f t="shared" si="7"/>
        <v>5133719.8738696463</v>
      </c>
      <c r="O69" s="52">
        <f>108451.51*VLOOKUP($B69,'Tchrs 22-23'!$A$2:$U$117,21,FALSE)</f>
        <v>-78873.825454545426</v>
      </c>
      <c r="P69" s="52">
        <f>VLOOKUP($B69,'FY22 w-o SW'!$B$3:$NP$118,378,FALSE)</f>
        <v>-244323.54999999981</v>
      </c>
      <c r="Q69" s="52">
        <f>VLOOKUP($B69,'FY22 w-o SW'!$B$3:$NP$118,379,FALSE)</f>
        <v>7180.070000000007</v>
      </c>
      <c r="R69" s="51">
        <f t="shared" si="8"/>
        <v>4896576.3938696468</v>
      </c>
      <c r="S69" s="51">
        <f>VLOOKUP($B69,'FY23 w-o SW'!$B$3:$CH$118,85,FALSE)</f>
        <v>4962254.7718908284</v>
      </c>
      <c r="T69" s="52">
        <f t="shared" si="9"/>
        <v>114549.50855782907</v>
      </c>
      <c r="U69" s="52">
        <f t="shared" si="10"/>
        <v>48871.130536647514</v>
      </c>
      <c r="V69" s="52">
        <f t="shared" si="6"/>
        <v>-65678.378021181561</v>
      </c>
    </row>
    <row r="70" spans="1:22" x14ac:dyDescent="0.25">
      <c r="A70" t="s">
        <v>488</v>
      </c>
      <c r="B70" s="35">
        <v>458</v>
      </c>
      <c r="C70" s="36">
        <v>5</v>
      </c>
      <c r="D70" s="36" t="s">
        <v>425</v>
      </c>
      <c r="E70" s="36">
        <v>702</v>
      </c>
      <c r="F70" s="49">
        <v>6</v>
      </c>
      <c r="G70" s="37">
        <v>702</v>
      </c>
      <c r="H70" s="36">
        <v>250</v>
      </c>
      <c r="I70" s="38">
        <v>0.35612535612535612</v>
      </c>
      <c r="J70" s="37">
        <v>15.999107142857143</v>
      </c>
      <c r="K70" s="37">
        <v>10.999386160714286</v>
      </c>
      <c r="L70" s="51">
        <f>VLOOKUP($B70,'FY22 w-o SW'!$B$3:$NL$118,373,FALSE)</f>
        <v>8888964.7800000012</v>
      </c>
      <c r="M70">
        <v>5.8999999999999997E-2</v>
      </c>
      <c r="N70" s="51">
        <f t="shared" si="7"/>
        <v>9413413.7020200007</v>
      </c>
      <c r="O70" s="52">
        <f>108451.51*VLOOKUP($B70,'Tchrs 22-23'!$A$2:$U$117,21,FALSE)</f>
        <v>0</v>
      </c>
      <c r="P70" s="52">
        <f>VLOOKUP($B70,'FY22 w-o SW'!$B$3:$NP$118,378,FALSE)</f>
        <v>119992.41000000003</v>
      </c>
      <c r="Q70" s="52">
        <f>VLOOKUP($B70,'FY22 w-o SW'!$B$3:$NP$118,379,FALSE)</f>
        <v>7180.070000000007</v>
      </c>
      <c r="R70" s="51">
        <f t="shared" si="8"/>
        <v>9540586.1820200011</v>
      </c>
      <c r="S70" s="51">
        <f>VLOOKUP($B70,'FY23 w-o SW'!$B$3:$CH$118,85,FALSE)</f>
        <v>9861552.499178756</v>
      </c>
      <c r="T70" s="52">
        <f t="shared" si="9"/>
        <v>972587.71917875484</v>
      </c>
      <c r="U70" s="52">
        <f t="shared" si="10"/>
        <v>651621.40201999992</v>
      </c>
      <c r="V70" s="52">
        <f t="shared" si="6"/>
        <v>-320966.31715875491</v>
      </c>
    </row>
    <row r="71" spans="1:22" x14ac:dyDescent="0.25">
      <c r="A71" t="s">
        <v>489</v>
      </c>
      <c r="B71" s="35">
        <v>1165</v>
      </c>
      <c r="C71" s="36">
        <v>5</v>
      </c>
      <c r="D71" s="36" t="s">
        <v>490</v>
      </c>
      <c r="E71" s="36">
        <v>66</v>
      </c>
      <c r="F71" s="49">
        <v>-7</v>
      </c>
      <c r="G71" s="37">
        <v>0</v>
      </c>
      <c r="H71" s="36">
        <v>18</v>
      </c>
      <c r="I71" s="38">
        <v>0.27272727272727271</v>
      </c>
      <c r="J71" s="37">
        <v>11.999330357142856</v>
      </c>
      <c r="K71" s="37">
        <v>16.999051339285714</v>
      </c>
      <c r="L71" s="51">
        <f>VLOOKUP($B71,'FY22 w-o SW'!$B$3:$NL$118,373,FALSE)</f>
        <v>2341047.7848</v>
      </c>
      <c r="M71">
        <v>5.8999999999999997E-2</v>
      </c>
      <c r="N71" s="51">
        <f t="shared" si="7"/>
        <v>2479169.6041031997</v>
      </c>
      <c r="O71" s="52">
        <f>108451.51*VLOOKUP($B71,'Tchrs 22-23'!$A$2:$U$117,21,FALSE)</f>
        <v>0</v>
      </c>
      <c r="P71" s="52">
        <f>VLOOKUP($B71,'FY22 w-o SW'!$B$3:$NP$118,378,FALSE)</f>
        <v>161651.41000000015</v>
      </c>
      <c r="Q71" s="52">
        <f>VLOOKUP($B71,'FY22 w-o SW'!$B$3:$NP$118,379,FALSE)</f>
        <v>75437.305200000003</v>
      </c>
      <c r="R71" s="51">
        <f t="shared" si="8"/>
        <v>2716258.3193031996</v>
      </c>
      <c r="S71" s="51">
        <f>VLOOKUP($B71,'FY23 w-o SW'!$B$3:$CH$118,85,FALSE)</f>
        <v>2719254.7618908272</v>
      </c>
      <c r="T71" s="52">
        <f t="shared" si="9"/>
        <v>378206.97709082719</v>
      </c>
      <c r="U71" s="52">
        <f t="shared" si="10"/>
        <v>375210.53450319963</v>
      </c>
      <c r="V71" s="52">
        <f t="shared" si="6"/>
        <v>-2996.4425876275636</v>
      </c>
    </row>
    <row r="72" spans="1:22" x14ac:dyDescent="0.25">
      <c r="A72" t="s">
        <v>491</v>
      </c>
      <c r="B72" s="35">
        <v>280</v>
      </c>
      <c r="C72" s="36">
        <v>6</v>
      </c>
      <c r="D72" s="36" t="s">
        <v>350</v>
      </c>
      <c r="E72" s="36">
        <v>395</v>
      </c>
      <c r="F72" s="49">
        <v>-23</v>
      </c>
      <c r="G72" s="37">
        <v>283</v>
      </c>
      <c r="H72" s="36">
        <v>252</v>
      </c>
      <c r="I72" s="38">
        <v>0.63797468354430376</v>
      </c>
      <c r="J72" s="37">
        <v>72.995926339285717</v>
      </c>
      <c r="K72" s="37">
        <v>16.999051339285714</v>
      </c>
      <c r="L72" s="51">
        <f>VLOOKUP($B72,'FY22 w-o SW'!$B$3:$NL$118,373,FALSE)</f>
        <v>7141107.0266699968</v>
      </c>
      <c r="M72">
        <v>5.8999999999999997E-2</v>
      </c>
      <c r="N72" s="51">
        <f t="shared" si="7"/>
        <v>7562432.341243526</v>
      </c>
      <c r="O72" s="52">
        <f>108451.51*VLOOKUP($B72,'Tchrs 22-23'!$A$2:$U$117,21,FALSE)</f>
        <v>-108451.51</v>
      </c>
      <c r="P72" s="52">
        <f>VLOOKUP($B72,'FY22 w-o SW'!$B$3:$NP$118,378,FALSE)</f>
        <v>53868.380000000354</v>
      </c>
      <c r="Q72" s="52">
        <f>VLOOKUP($B72,'FY22 w-o SW'!$B$3:$NP$118,379,FALSE)</f>
        <v>7180.070000000007</v>
      </c>
      <c r="R72" s="51">
        <f t="shared" si="8"/>
        <v>7623480.7912435271</v>
      </c>
      <c r="S72" s="51">
        <f>VLOOKUP($B72,'FY23 w-o SW'!$B$3:$CH$118,85,FALSE)</f>
        <v>7164541.5837816549</v>
      </c>
      <c r="T72" s="52">
        <f t="shared" si="9"/>
        <v>23434.557111658156</v>
      </c>
      <c r="U72" s="52">
        <f t="shared" si="10"/>
        <v>482373.76457353029</v>
      </c>
      <c r="V72" s="52">
        <f t="shared" si="6"/>
        <v>458939.20746187214</v>
      </c>
    </row>
    <row r="73" spans="1:22" x14ac:dyDescent="0.25">
      <c r="A73" t="s">
        <v>492</v>
      </c>
      <c r="B73" s="35">
        <v>285</v>
      </c>
      <c r="C73" s="36">
        <v>8</v>
      </c>
      <c r="D73" s="36" t="s">
        <v>350</v>
      </c>
      <c r="E73" s="36">
        <v>211</v>
      </c>
      <c r="F73" s="49">
        <v>-27</v>
      </c>
      <c r="G73" s="37">
        <v>143</v>
      </c>
      <c r="H73" s="36">
        <v>189</v>
      </c>
      <c r="I73" s="38">
        <v>0.89573459715639814</v>
      </c>
      <c r="J73" s="37">
        <v>46.99737723214286</v>
      </c>
      <c r="K73" s="37">
        <v>0.99994419642857146</v>
      </c>
      <c r="L73" s="51">
        <f>VLOOKUP($B73,'FY22 w-o SW'!$B$3:$NL$118,373,FALSE)</f>
        <v>4978395.2032815227</v>
      </c>
      <c r="M73">
        <v>5.8999999999999997E-2</v>
      </c>
      <c r="N73" s="51">
        <f t="shared" si="7"/>
        <v>5272120.5202751327</v>
      </c>
      <c r="O73" s="52">
        <f>108451.51*VLOOKUP($B73,'Tchrs 22-23'!$A$2:$U$117,21,FALSE)</f>
        <v>-108451.51</v>
      </c>
      <c r="P73" s="52">
        <f>VLOOKUP($B73,'FY22 w-o SW'!$B$3:$NP$118,378,FALSE)</f>
        <v>291752.95500000007</v>
      </c>
      <c r="Q73" s="52">
        <f>VLOOKUP($B73,'FY22 w-o SW'!$B$3:$NP$118,379,FALSE)</f>
        <v>574.76054847815067</v>
      </c>
      <c r="R73" s="51">
        <f t="shared" si="8"/>
        <v>5564448.2358236108</v>
      </c>
      <c r="S73" s="51">
        <f>VLOOKUP($B73,'FY23 w-o SW'!$B$3:$CH$118,85,FALSE)</f>
        <v>4726538.9250090038</v>
      </c>
      <c r="T73" s="52">
        <f t="shared" si="9"/>
        <v>-251856.27827251889</v>
      </c>
      <c r="U73" s="52">
        <f t="shared" si="10"/>
        <v>586053.03254208807</v>
      </c>
      <c r="V73" s="52">
        <f t="shared" si="6"/>
        <v>837909.31081460696</v>
      </c>
    </row>
    <row r="74" spans="1:22" x14ac:dyDescent="0.25">
      <c r="A74" t="s">
        <v>493</v>
      </c>
      <c r="B74" s="35">
        <v>287</v>
      </c>
      <c r="C74" s="36">
        <v>3</v>
      </c>
      <c r="D74" s="36" t="s">
        <v>350</v>
      </c>
      <c r="E74" s="36">
        <v>622</v>
      </c>
      <c r="F74" s="49">
        <v>8</v>
      </c>
      <c r="G74" s="37">
        <v>559</v>
      </c>
      <c r="H74" s="36">
        <v>36</v>
      </c>
      <c r="I74" s="38">
        <v>5.7877813504823149E-2</v>
      </c>
      <c r="J74" s="37">
        <v>48.997265625000004</v>
      </c>
      <c r="K74" s="37">
        <v>77.995647321428578</v>
      </c>
      <c r="L74" s="51">
        <f>VLOOKUP($B74,'FY22 w-o SW'!$B$3:$NL$118,373,FALSE)</f>
        <v>7022421.4066669969</v>
      </c>
      <c r="M74">
        <v>5.8999999999999997E-2</v>
      </c>
      <c r="N74" s="51">
        <f t="shared" si="7"/>
        <v>7436744.269660349</v>
      </c>
      <c r="O74" s="52">
        <f>108451.51*VLOOKUP($B74,'Tchrs 22-23'!$A$2:$U$117,21,FALSE)</f>
        <v>0</v>
      </c>
      <c r="P74" s="52">
        <f>VLOOKUP($B74,'FY22 w-o SW'!$B$3:$NP$118,378,FALSE)</f>
        <v>104842.38000000035</v>
      </c>
      <c r="Q74" s="52">
        <f>VLOOKUP($B74,'FY22 w-o SW'!$B$3:$NP$118,379,FALSE)</f>
        <v>28722.280000000028</v>
      </c>
      <c r="R74" s="51">
        <f t="shared" si="8"/>
        <v>7570308.9296603492</v>
      </c>
      <c r="S74" s="51">
        <f>VLOOKUP($B74,'FY23 w-o SW'!$B$3:$CH$118,85,FALSE)</f>
        <v>7363371.4237816539</v>
      </c>
      <c r="T74" s="52">
        <f t="shared" si="9"/>
        <v>340950.01711465698</v>
      </c>
      <c r="U74" s="52">
        <f t="shared" si="10"/>
        <v>547887.52299335226</v>
      </c>
      <c r="V74" s="52">
        <f t="shared" si="6"/>
        <v>206937.50587869529</v>
      </c>
    </row>
    <row r="75" spans="1:22" x14ac:dyDescent="0.25">
      <c r="A75" t="s">
        <v>494</v>
      </c>
      <c r="B75" s="35">
        <v>288</v>
      </c>
      <c r="C75" s="36">
        <v>7</v>
      </c>
      <c r="D75" s="36" t="s">
        <v>350</v>
      </c>
      <c r="E75" s="36">
        <v>309</v>
      </c>
      <c r="F75" s="49">
        <v>-17</v>
      </c>
      <c r="G75" s="37">
        <v>225</v>
      </c>
      <c r="H75" s="36">
        <v>224</v>
      </c>
      <c r="I75" s="38">
        <v>0.72491909385113273</v>
      </c>
      <c r="J75" s="37">
        <v>64.996372767857139</v>
      </c>
      <c r="K75" s="37">
        <v>33.998102678571428</v>
      </c>
      <c r="L75" s="51">
        <f>VLOOKUP($B75,'FY22 w-o SW'!$B$3:$NL$118,373,FALSE)</f>
        <v>5085457.0133299986</v>
      </c>
      <c r="M75">
        <v>5.8999999999999997E-2</v>
      </c>
      <c r="N75" s="51">
        <f t="shared" si="7"/>
        <v>5385498.9771164684</v>
      </c>
      <c r="O75" s="52">
        <f>108451.51*VLOOKUP($B75,'Tchrs 22-23'!$A$2:$U$117,21,FALSE)</f>
        <v>0</v>
      </c>
      <c r="P75" s="52">
        <f>VLOOKUP($B75,'FY22 w-o SW'!$B$3:$NP$118,378,FALSE)</f>
        <v>279392.57000000007</v>
      </c>
      <c r="Q75" s="52">
        <f>VLOOKUP($B75,'FY22 w-o SW'!$B$3:$NP$118,379,FALSE)</f>
        <v>14361.140000000014</v>
      </c>
      <c r="R75" s="51">
        <f t="shared" si="8"/>
        <v>5679252.6871164683</v>
      </c>
      <c r="S75" s="51">
        <f>VLOOKUP($B75,'FY23 w-o SW'!$B$3:$CH$118,85,FALSE)</f>
        <v>5576744.0123635354</v>
      </c>
      <c r="T75" s="52">
        <f t="shared" si="9"/>
        <v>491286.99903353676</v>
      </c>
      <c r="U75" s="52">
        <f t="shared" si="10"/>
        <v>593795.67378646974</v>
      </c>
      <c r="V75" s="52">
        <f t="shared" si="6"/>
        <v>102508.67475293297</v>
      </c>
    </row>
    <row r="76" spans="1:22" x14ac:dyDescent="0.25">
      <c r="A76" t="s">
        <v>495</v>
      </c>
      <c r="B76" s="35">
        <v>290</v>
      </c>
      <c r="C76" s="36">
        <v>5</v>
      </c>
      <c r="D76" s="36" t="s">
        <v>350</v>
      </c>
      <c r="E76" s="36">
        <v>264</v>
      </c>
      <c r="F76" s="49">
        <v>40</v>
      </c>
      <c r="G76" s="37">
        <v>215</v>
      </c>
      <c r="H76" s="36">
        <v>184</v>
      </c>
      <c r="I76" s="38">
        <v>0.69696969696969702</v>
      </c>
      <c r="J76" s="37">
        <v>47.997321428571425</v>
      </c>
      <c r="K76" s="37">
        <v>33.998102678571428</v>
      </c>
      <c r="L76" s="51">
        <f>VLOOKUP($B76,'FY22 w-o SW'!$B$3:$NL$118,373,FALSE)</f>
        <v>4416299.6516700014</v>
      </c>
      <c r="M76">
        <v>5.8999999999999997E-2</v>
      </c>
      <c r="N76" s="51">
        <f t="shared" si="7"/>
        <v>4676861.3311185315</v>
      </c>
      <c r="O76" s="52">
        <f>108451.51*VLOOKUP($B76,'Tchrs 22-23'!$A$2:$U$117,21,FALSE)</f>
        <v>108451.51</v>
      </c>
      <c r="P76" s="52">
        <f>VLOOKUP($B76,'FY22 w-o SW'!$B$3:$NP$118,378,FALSE)</f>
        <v>63352.220000000205</v>
      </c>
      <c r="Q76" s="52">
        <f>VLOOKUP($B76,'FY22 w-o SW'!$B$3:$NP$118,379,FALSE)</f>
        <v>14361.140000000014</v>
      </c>
      <c r="R76" s="51">
        <f t="shared" si="8"/>
        <v>4754574.6911185319</v>
      </c>
      <c r="S76" s="51">
        <f>VLOOKUP($B76,'FY23 w-o SW'!$B$3:$CH$118,85,FALSE)</f>
        <v>5158687.7623635344</v>
      </c>
      <c r="T76" s="52">
        <f t="shared" si="9"/>
        <v>742388.11069353297</v>
      </c>
      <c r="U76" s="52">
        <f t="shared" si="10"/>
        <v>338275.03944853041</v>
      </c>
      <c r="V76" s="52">
        <f t="shared" si="6"/>
        <v>-404113.07124500256</v>
      </c>
    </row>
    <row r="77" spans="1:22" x14ac:dyDescent="0.25">
      <c r="A77" t="s">
        <v>496</v>
      </c>
      <c r="B77" s="35">
        <v>292</v>
      </c>
      <c r="C77" s="36">
        <v>3</v>
      </c>
      <c r="D77" s="36" t="s">
        <v>437</v>
      </c>
      <c r="E77" s="36">
        <v>755</v>
      </c>
      <c r="F77" s="49">
        <v>-6</v>
      </c>
      <c r="G77" s="37">
        <v>716</v>
      </c>
      <c r="H77" s="36">
        <v>73</v>
      </c>
      <c r="I77" s="38">
        <v>9.6688741721854307E-2</v>
      </c>
      <c r="J77" s="37">
        <v>63.996428571428574</v>
      </c>
      <c r="K77" s="37">
        <v>234.98688616071428</v>
      </c>
      <c r="L77" s="51">
        <f>VLOOKUP($B77,'FY22 w-o SW'!$B$3:$NL$118,373,FALSE)</f>
        <v>10438100.494999995</v>
      </c>
      <c r="M77">
        <v>5.8999999999999997E-2</v>
      </c>
      <c r="N77" s="51">
        <f t="shared" si="7"/>
        <v>11053948.424204994</v>
      </c>
      <c r="O77" s="52">
        <f>108451.51*VLOOKUP($B77,'Tchrs 22-23'!$A$2:$U$117,21,FALSE)</f>
        <v>-44366.526818181825</v>
      </c>
      <c r="P77" s="52">
        <f>VLOOKUP($B77,'FY22 w-o SW'!$B$3:$NP$118,378,FALSE)</f>
        <v>-40039.879999999655</v>
      </c>
      <c r="Q77" s="52">
        <f>VLOOKUP($B77,'FY22 w-o SW'!$B$3:$NP$118,379,FALSE)</f>
        <v>74695.680000000168</v>
      </c>
      <c r="R77" s="51">
        <f t="shared" si="8"/>
        <v>11088604.224204995</v>
      </c>
      <c r="S77" s="51">
        <f>VLOOKUP($B77,'FY23 w-o SW'!$B$3:$CH$118,85,FALSE)</f>
        <v>11052167.164727069</v>
      </c>
      <c r="T77" s="52">
        <f t="shared" si="9"/>
        <v>614066.66972707398</v>
      </c>
      <c r="U77" s="52">
        <f t="shared" si="10"/>
        <v>650503.72920499928</v>
      </c>
      <c r="V77" s="52">
        <f t="shared" si="6"/>
        <v>36437.059477925301</v>
      </c>
    </row>
    <row r="78" spans="1:22" x14ac:dyDescent="0.25">
      <c r="A78" t="s">
        <v>497</v>
      </c>
      <c r="B78" s="35">
        <v>294</v>
      </c>
      <c r="C78" s="36">
        <v>8</v>
      </c>
      <c r="D78" s="36" t="s">
        <v>350</v>
      </c>
      <c r="E78" s="36">
        <v>271</v>
      </c>
      <c r="F78" s="49">
        <v>-43</v>
      </c>
      <c r="G78" s="37">
        <v>210</v>
      </c>
      <c r="H78" s="36">
        <v>239</v>
      </c>
      <c r="I78" s="38">
        <v>0.88191881918819193</v>
      </c>
      <c r="J78" s="37">
        <v>47.997321428571425</v>
      </c>
      <c r="K78" s="37">
        <v>1.9998883928571429</v>
      </c>
      <c r="L78" s="51">
        <f>VLOOKUP($B78,'FY22 w-o SW'!$B$3:$NL$118,373,FALSE)</f>
        <v>6237019.1066185208</v>
      </c>
      <c r="M78">
        <v>5.8999999999999997E-2</v>
      </c>
      <c r="N78" s="51">
        <f t="shared" si="7"/>
        <v>6605003.2339090127</v>
      </c>
      <c r="O78" s="52">
        <f>108451.51*VLOOKUP($B78,'Tchrs 22-23'!$A$2:$U$117,21,FALSE)</f>
        <v>-108451.51</v>
      </c>
      <c r="P78" s="52">
        <f>VLOOKUP($B78,'FY22 w-o SW'!$B$3:$NP$118,378,FALSE)</f>
        <v>-171088.12999999966</v>
      </c>
      <c r="Q78" s="52">
        <f>VLOOKUP($B78,'FY22 w-o SW'!$B$3:$NP$118,379,FALSE)</f>
        <v>4912.8209484781501</v>
      </c>
      <c r="R78" s="51">
        <f t="shared" si="8"/>
        <v>6438827.9248574907</v>
      </c>
      <c r="S78" s="51">
        <f>VLOOKUP($B78,'FY23 w-o SW'!$B$3:$CH$118,85,FALSE)</f>
        <v>6295432.7375508174</v>
      </c>
      <c r="T78" s="52">
        <f t="shared" si="9"/>
        <v>58413.630932296626</v>
      </c>
      <c r="U78" s="52">
        <f t="shared" si="10"/>
        <v>201808.81823896989</v>
      </c>
      <c r="V78" s="52">
        <f t="shared" si="6"/>
        <v>143395.18730667327</v>
      </c>
    </row>
    <row r="79" spans="1:22" x14ac:dyDescent="0.25">
      <c r="A79" t="s">
        <v>498</v>
      </c>
      <c r="B79" s="35">
        <v>295</v>
      </c>
      <c r="C79" s="36">
        <v>6</v>
      </c>
      <c r="D79" s="36" t="s">
        <v>350</v>
      </c>
      <c r="E79" s="36">
        <v>308</v>
      </c>
      <c r="F79" s="49">
        <v>-16</v>
      </c>
      <c r="G79" s="37">
        <v>227</v>
      </c>
      <c r="H79" s="36">
        <v>135</v>
      </c>
      <c r="I79" s="38">
        <v>0.43831168831168832</v>
      </c>
      <c r="J79" s="37">
        <v>39.997767857142854</v>
      </c>
      <c r="K79" s="37">
        <v>3.9997767857142859</v>
      </c>
      <c r="L79" s="51">
        <f>VLOOKUP($B79,'FY22 w-o SW'!$B$3:$NL$118,373,FALSE)</f>
        <v>5468667.3866960863</v>
      </c>
      <c r="M79">
        <v>5.8999999999999997E-2</v>
      </c>
      <c r="N79" s="51">
        <f t="shared" si="7"/>
        <v>5791318.7625111546</v>
      </c>
      <c r="O79" s="52">
        <f>108451.51*VLOOKUP($B79,'Tchrs 22-23'!$A$2:$U$117,21,FALSE)</f>
        <v>108451.51</v>
      </c>
      <c r="P79" s="52">
        <f>VLOOKUP($B79,'FY22 w-o SW'!$B$3:$NP$118,378,FALSE)</f>
        <v>-5892.6199999998789</v>
      </c>
      <c r="Q79" s="52">
        <f>VLOOKUP($B79,'FY22 w-o SW'!$B$3:$NP$118,379,FALSE)</f>
        <v>-9565.6182290868892</v>
      </c>
      <c r="R79" s="51">
        <f t="shared" si="8"/>
        <v>5775860.524282068</v>
      </c>
      <c r="S79" s="51">
        <f>VLOOKUP($B79,'FY23 w-o SW'!$B$3:$CH$118,85,FALSE)</f>
        <v>5553262.4536835123</v>
      </c>
      <c r="T79" s="52">
        <f t="shared" si="9"/>
        <v>84595.06698742602</v>
      </c>
      <c r="U79" s="52">
        <f t="shared" si="10"/>
        <v>307193.13758598175</v>
      </c>
      <c r="V79" s="52">
        <f t="shared" si="6"/>
        <v>222598.07059855573</v>
      </c>
    </row>
    <row r="80" spans="1:22" x14ac:dyDescent="0.25">
      <c r="A80" t="s">
        <v>499</v>
      </c>
      <c r="B80" s="35">
        <v>301</v>
      </c>
      <c r="C80" s="36">
        <v>6</v>
      </c>
      <c r="D80" s="36" t="s">
        <v>490</v>
      </c>
      <c r="E80" s="36">
        <v>210</v>
      </c>
      <c r="F80" s="49">
        <v>-9</v>
      </c>
      <c r="G80" s="37">
        <v>72</v>
      </c>
      <c r="H80" s="36">
        <v>17</v>
      </c>
      <c r="I80" s="38">
        <v>8.0952380952380956E-2</v>
      </c>
      <c r="J80" s="37">
        <v>13.999218749999999</v>
      </c>
      <c r="K80" s="37">
        <v>0.99994419642857146</v>
      </c>
      <c r="L80" s="51">
        <f>VLOOKUP($B80,'FY22 w-o SW'!$B$3:$NL$118,373,FALSE)</f>
        <v>2979827.8432848216</v>
      </c>
      <c r="M80">
        <v>5.8999999999999997E-2</v>
      </c>
      <c r="N80" s="51">
        <f t="shared" si="7"/>
        <v>3155637.6860386259</v>
      </c>
      <c r="O80" s="52">
        <f>108451.51*VLOOKUP($B80,'Tchrs 22-23'!$A$2:$U$117,21,FALSE)</f>
        <v>-108451.51</v>
      </c>
      <c r="P80" s="52">
        <f>VLOOKUP($B80,'FY22 w-o SW'!$B$3:$NP$118,378,FALSE)</f>
        <v>56925.125</v>
      </c>
      <c r="Q80" s="52">
        <f>VLOOKUP($B80,'FY22 w-o SW'!$B$3:$NP$118,379,FALSE)</f>
        <v>574.76054847815067</v>
      </c>
      <c r="R80" s="51">
        <f t="shared" si="8"/>
        <v>3213137.5715871039</v>
      </c>
      <c r="S80" s="51">
        <f>VLOOKUP($B80,'FY23 w-o SW'!$B$3:$CH$118,85,FALSE)</f>
        <v>3131061.8752453579</v>
      </c>
      <c r="T80" s="52">
        <f t="shared" si="9"/>
        <v>151234.03196053626</v>
      </c>
      <c r="U80" s="52">
        <f t="shared" si="10"/>
        <v>233309.72830228228</v>
      </c>
      <c r="V80" s="52">
        <f t="shared" si="6"/>
        <v>82075.696341746021</v>
      </c>
    </row>
    <row r="81" spans="1:22" x14ac:dyDescent="0.25">
      <c r="A81" t="s">
        <v>500</v>
      </c>
      <c r="B81" s="35">
        <v>478</v>
      </c>
      <c r="C81" s="36">
        <v>5</v>
      </c>
      <c r="D81" s="36" t="s">
        <v>425</v>
      </c>
      <c r="E81" s="36">
        <v>352</v>
      </c>
      <c r="F81" s="49">
        <v>46</v>
      </c>
      <c r="G81" s="37">
        <v>352</v>
      </c>
      <c r="H81" s="36">
        <v>221</v>
      </c>
      <c r="I81" s="38">
        <v>0.62784090909090906</v>
      </c>
      <c r="J81" s="37">
        <v>48.997265625000004</v>
      </c>
      <c r="K81" s="37">
        <v>10.999386160714286</v>
      </c>
      <c r="L81" s="51">
        <f>VLOOKUP($B81,'FY22 w-o SW'!$B$3:$NL$118,373,FALSE)</f>
        <v>5348472.2749999994</v>
      </c>
      <c r="M81">
        <v>5.8999999999999997E-2</v>
      </c>
      <c r="N81" s="51">
        <f t="shared" si="7"/>
        <v>5664032.1392249987</v>
      </c>
      <c r="O81" s="52">
        <f>108451.51*VLOOKUP($B81,'Tchrs 22-23'!$A$2:$U$117,21,FALSE)</f>
        <v>0</v>
      </c>
      <c r="P81" s="52">
        <f>VLOOKUP($B81,'FY22 w-o SW'!$B$3:$NP$118,378,FALSE)</f>
        <v>-42417.939999999944</v>
      </c>
      <c r="Q81" s="52">
        <f>VLOOKUP($B81,'FY22 w-o SW'!$B$3:$NP$118,379,FALSE)</f>
        <v>60506.035000000003</v>
      </c>
      <c r="R81" s="51">
        <f t="shared" si="8"/>
        <v>5682120.2342249993</v>
      </c>
      <c r="S81" s="51">
        <f>VLOOKUP($B81,'FY23 w-o SW'!$B$3:$CH$118,85,FALSE)</f>
        <v>6345348.6623049481</v>
      </c>
      <c r="T81" s="52">
        <f t="shared" si="9"/>
        <v>996876.38730494864</v>
      </c>
      <c r="U81" s="52">
        <f t="shared" si="10"/>
        <v>333647.95922499988</v>
      </c>
      <c r="V81" s="52">
        <f t="shared" si="6"/>
        <v>-663228.42807994876</v>
      </c>
    </row>
    <row r="82" spans="1:22" x14ac:dyDescent="0.25">
      <c r="A82" t="s">
        <v>501</v>
      </c>
      <c r="B82" s="35">
        <v>299</v>
      </c>
      <c r="C82" s="36">
        <v>7</v>
      </c>
      <c r="D82" s="36" t="s">
        <v>350</v>
      </c>
      <c r="E82" s="36">
        <v>221</v>
      </c>
      <c r="F82" s="49">
        <v>-18</v>
      </c>
      <c r="G82" s="37">
        <v>157</v>
      </c>
      <c r="H82" s="36">
        <v>177</v>
      </c>
      <c r="I82" s="38">
        <v>0.80090497737556565</v>
      </c>
      <c r="J82" s="37">
        <v>51.997098214285714</v>
      </c>
      <c r="K82" s="37">
        <v>16.999051339285714</v>
      </c>
      <c r="L82" s="51">
        <f>VLOOKUP($B82,'FY22 w-o SW'!$B$3:$NL$118,373,FALSE)</f>
        <v>5173886.1849999987</v>
      </c>
      <c r="M82">
        <v>5.8999999999999997E-2</v>
      </c>
      <c r="N82" s="51">
        <f t="shared" si="7"/>
        <v>5479145.4699149979</v>
      </c>
      <c r="O82" s="52">
        <f>108451.51*VLOOKUP($B82,'Tchrs 22-23'!$A$2:$U$117,21,FALSE)</f>
        <v>-216903.02</v>
      </c>
      <c r="P82" s="52">
        <f>VLOOKUP($B82,'FY22 w-o SW'!$B$3:$NP$118,378,FALSE)</f>
        <v>-26315.324999999953</v>
      </c>
      <c r="Q82" s="52">
        <f>VLOOKUP($B82,'FY22 w-o SW'!$B$3:$NP$118,379,FALSE)</f>
        <v>7180.070000000007</v>
      </c>
      <c r="R82" s="51">
        <f t="shared" si="8"/>
        <v>5460010.214914998</v>
      </c>
      <c r="S82" s="51">
        <f>VLOOKUP($B82,'FY23 w-o SW'!$B$3:$CH$118,85,FALSE)</f>
        <v>5072937.5521271806</v>
      </c>
      <c r="T82" s="52">
        <f t="shared" si="9"/>
        <v>-100948.63287281804</v>
      </c>
      <c r="U82" s="52">
        <f t="shared" si="10"/>
        <v>286124.02991499938</v>
      </c>
      <c r="V82" s="52">
        <f t="shared" si="6"/>
        <v>387072.66278781742</v>
      </c>
    </row>
    <row r="83" spans="1:22" x14ac:dyDescent="0.25">
      <c r="A83" t="s">
        <v>502</v>
      </c>
      <c r="B83" s="35">
        <v>300</v>
      </c>
      <c r="C83" s="36">
        <v>4</v>
      </c>
      <c r="D83" s="36" t="s">
        <v>350</v>
      </c>
      <c r="E83" s="36">
        <v>501</v>
      </c>
      <c r="F83" s="49">
        <v>-13</v>
      </c>
      <c r="G83" s="37">
        <v>421</v>
      </c>
      <c r="H83" s="36">
        <v>197</v>
      </c>
      <c r="I83" s="38">
        <v>0.39321357285429143</v>
      </c>
      <c r="J83" s="37">
        <v>56.996819196428575</v>
      </c>
      <c r="K83" s="37">
        <v>319.98214285714283</v>
      </c>
      <c r="L83" s="51">
        <f>VLOOKUP($B83,'FY22 w-o SW'!$B$3:$NL$118,373,FALSE)</f>
        <v>8575049.75667</v>
      </c>
      <c r="M83">
        <v>5.8999999999999997E-2</v>
      </c>
      <c r="N83" s="51">
        <f t="shared" si="7"/>
        <v>9080977.6923135296</v>
      </c>
      <c r="O83" s="52">
        <f>108451.51*VLOOKUP($B83,'Tchrs 22-23'!$A$2:$U$117,21,FALSE)</f>
        <v>108451.51</v>
      </c>
      <c r="P83" s="52">
        <f>VLOOKUP($B83,'FY22 w-o SW'!$B$3:$NP$118,378,FALSE)</f>
        <v>-219657.46499999985</v>
      </c>
      <c r="Q83" s="52">
        <f>VLOOKUP($B83,'FY22 w-o SW'!$B$3:$NP$118,379,FALSE)</f>
        <v>146873.80000000028</v>
      </c>
      <c r="R83" s="51">
        <f t="shared" si="8"/>
        <v>9008194.0273135304</v>
      </c>
      <c r="S83" s="51">
        <f>VLOOKUP($B83,'FY23 w-o SW'!$B$3:$CH$118,85,FALSE)</f>
        <v>8906446.965199776</v>
      </c>
      <c r="T83" s="52">
        <f t="shared" si="9"/>
        <v>331397.20852977596</v>
      </c>
      <c r="U83" s="52">
        <f t="shared" si="10"/>
        <v>433144.27064353041</v>
      </c>
      <c r="V83" s="52">
        <f t="shared" si="6"/>
        <v>101747.06211375445</v>
      </c>
    </row>
    <row r="84" spans="1:22" x14ac:dyDescent="0.25">
      <c r="A84" t="s">
        <v>503</v>
      </c>
      <c r="B84" s="35">
        <v>316</v>
      </c>
      <c r="C84" s="36">
        <v>7</v>
      </c>
      <c r="D84" s="36" t="s">
        <v>350</v>
      </c>
      <c r="E84" s="36">
        <v>304</v>
      </c>
      <c r="F84" s="49">
        <v>-27</v>
      </c>
      <c r="G84" s="37">
        <v>220</v>
      </c>
      <c r="H84" s="36">
        <v>176</v>
      </c>
      <c r="I84" s="38">
        <v>0.57894736842105265</v>
      </c>
      <c r="J84" s="37">
        <v>51.997098214285714</v>
      </c>
      <c r="K84" s="37">
        <v>1.9998883928571429</v>
      </c>
      <c r="L84" s="51">
        <f>VLOOKUP($B84,'FY22 w-o SW'!$B$3:$NL$118,373,FALSE)</f>
        <v>4692969.131631216</v>
      </c>
      <c r="M84">
        <v>5.8999999999999997E-2</v>
      </c>
      <c r="N84" s="51">
        <f t="shared" si="7"/>
        <v>4969854.3103974573</v>
      </c>
      <c r="O84" s="52">
        <f>108451.51*VLOOKUP($B84,'Tchrs 22-23'!$A$2:$U$117,21,FALSE)</f>
        <v>0</v>
      </c>
      <c r="P84" s="52">
        <f>VLOOKUP($B84,'FY22 w-o SW'!$B$3:$NP$118,378,FALSE)</f>
        <v>123591.57000000018</v>
      </c>
      <c r="Q84" s="52">
        <f>VLOOKUP($B84,'FY22 w-o SW'!$B$3:$NP$118,379,FALSE)</f>
        <v>-4782.8090612174801</v>
      </c>
      <c r="R84" s="51">
        <f t="shared" si="8"/>
        <v>5088663.0713362405</v>
      </c>
      <c r="S84" s="51">
        <f>VLOOKUP($B84,'FY23 w-o SW'!$B$3:$CH$118,85,FALSE)</f>
        <v>5243827.6877871696</v>
      </c>
      <c r="T84" s="52">
        <f t="shared" si="9"/>
        <v>550858.55615595356</v>
      </c>
      <c r="U84" s="52">
        <f t="shared" si="10"/>
        <v>395693.93970502447</v>
      </c>
      <c r="V84" s="52">
        <f t="shared" si="6"/>
        <v>-155164.61645092908</v>
      </c>
    </row>
    <row r="85" spans="1:22" x14ac:dyDescent="0.25">
      <c r="A85" t="s">
        <v>504</v>
      </c>
      <c r="B85" s="35">
        <v>302</v>
      </c>
      <c r="C85" s="36">
        <v>4</v>
      </c>
      <c r="D85" s="36" t="s">
        <v>350</v>
      </c>
      <c r="E85" s="36">
        <v>394</v>
      </c>
      <c r="F85" s="49">
        <v>-79</v>
      </c>
      <c r="G85" s="37">
        <v>304</v>
      </c>
      <c r="H85" s="36">
        <v>209</v>
      </c>
      <c r="I85" s="38">
        <v>0.53045685279187815</v>
      </c>
      <c r="J85" s="37">
        <v>77.995647321428578</v>
      </c>
      <c r="K85" s="37">
        <v>209.98828125</v>
      </c>
      <c r="L85" s="51">
        <f>VLOOKUP($B85,'FY22 w-o SW'!$B$3:$NL$118,373,FALSE)</f>
        <v>8259937.92667</v>
      </c>
      <c r="M85">
        <v>5.8999999999999997E-2</v>
      </c>
      <c r="N85" s="51">
        <f t="shared" si="7"/>
        <v>8747274.2643435299</v>
      </c>
      <c r="O85" s="52">
        <f>108451.51*VLOOKUP($B85,'Tchrs 22-23'!$A$2:$U$117,21,FALSE)</f>
        <v>-325354.52999999997</v>
      </c>
      <c r="P85" s="52">
        <f>VLOOKUP($B85,'FY22 w-o SW'!$B$3:$NP$118,378,FALSE)</f>
        <v>-196085.12999999989</v>
      </c>
      <c r="Q85" s="52">
        <f>VLOOKUP($B85,'FY22 w-o SW'!$B$3:$NP$118,379,FALSE)</f>
        <v>-54740.689999999711</v>
      </c>
      <c r="R85" s="51">
        <f t="shared" si="8"/>
        <v>8496448.4443435315</v>
      </c>
      <c r="S85" s="51">
        <f>VLOOKUP($B85,'FY23 w-o SW'!$B$3:$CH$118,85,FALSE)</f>
        <v>8350991.844727071</v>
      </c>
      <c r="T85" s="52">
        <f t="shared" si="9"/>
        <v>91053.918057071045</v>
      </c>
      <c r="U85" s="52">
        <f t="shared" si="10"/>
        <v>236510.51767353155</v>
      </c>
      <c r="V85" s="52">
        <f t="shared" si="6"/>
        <v>145456.5996164605</v>
      </c>
    </row>
    <row r="86" spans="1:22" x14ac:dyDescent="0.25">
      <c r="A86" t="s">
        <v>505</v>
      </c>
      <c r="B86" s="35">
        <v>304</v>
      </c>
      <c r="C86" s="36">
        <v>7</v>
      </c>
      <c r="D86" s="36" t="s">
        <v>506</v>
      </c>
      <c r="E86" s="36">
        <v>106</v>
      </c>
      <c r="F86" s="49">
        <v>-26</v>
      </c>
      <c r="G86" s="37">
        <v>106</v>
      </c>
      <c r="H86" s="36">
        <v>53</v>
      </c>
      <c r="I86" s="38">
        <v>0.5</v>
      </c>
      <c r="J86" s="37">
        <v>105.99408482142857</v>
      </c>
      <c r="K86" s="37">
        <v>12.999274553571428</v>
      </c>
      <c r="L86" s="51">
        <f>VLOOKUP($B86,'FY22 w-o SW'!$B$3:$NL$118,373,FALSE)</f>
        <v>6028184.04</v>
      </c>
      <c r="M86">
        <v>5.8999999999999997E-2</v>
      </c>
      <c r="N86" s="51">
        <f t="shared" si="7"/>
        <v>6383846.89836</v>
      </c>
      <c r="O86" s="52">
        <f>108451.51*VLOOKUP($B86,'Tchrs 22-23'!$A$2:$U$117,21,FALSE)</f>
        <v>0</v>
      </c>
      <c r="P86" s="52">
        <f>VLOOKUP($B86,'FY22 w-o SW'!$B$3:$NP$118,378,FALSE)</f>
        <v>-446876.90999999968</v>
      </c>
      <c r="Q86" s="52">
        <f>VLOOKUP($B86,'FY22 w-o SW'!$B$3:$NP$118,379,FALSE)</f>
        <v>7180.070000000007</v>
      </c>
      <c r="R86" s="51">
        <f t="shared" si="8"/>
        <v>5944150.0583600011</v>
      </c>
      <c r="S86" s="51">
        <f>VLOOKUP($B86,'FY23 w-o SW'!$B$3:$CH$118,85,FALSE)</f>
        <v>6189245.6737816557</v>
      </c>
      <c r="T86" s="52">
        <f t="shared" si="9"/>
        <v>161061.63378165569</v>
      </c>
      <c r="U86" s="52">
        <f t="shared" si="10"/>
        <v>-84033.981639998965</v>
      </c>
      <c r="V86" s="52">
        <f t="shared" si="6"/>
        <v>-245095.61542165466</v>
      </c>
    </row>
    <row r="87" spans="1:22" x14ac:dyDescent="0.25">
      <c r="A87" t="s">
        <v>270</v>
      </c>
      <c r="B87" s="35">
        <v>436</v>
      </c>
      <c r="C87" s="36">
        <v>7</v>
      </c>
      <c r="D87" s="36" t="s">
        <v>425</v>
      </c>
      <c r="E87" s="36">
        <v>200</v>
      </c>
      <c r="F87" s="49">
        <v>-16</v>
      </c>
      <c r="G87" s="37">
        <v>200</v>
      </c>
      <c r="H87" s="36">
        <v>160</v>
      </c>
      <c r="I87" s="38">
        <v>0.8</v>
      </c>
      <c r="J87" s="37">
        <v>48.997265625000004</v>
      </c>
      <c r="K87" s="37">
        <v>0.99994419642857146</v>
      </c>
      <c r="L87" s="51">
        <f>VLOOKUP($B87,'FY22 w-o SW'!$B$3:$NL$118,373,FALSE)</f>
        <v>6146877.3332815217</v>
      </c>
      <c r="M87">
        <v>5.8999999999999997E-2</v>
      </c>
      <c r="N87" s="51">
        <f t="shared" si="7"/>
        <v>6509543.095945131</v>
      </c>
      <c r="O87" s="52">
        <f>108451.51*VLOOKUP($B87,'Tchrs 22-23'!$A$2:$U$117,21,FALSE)</f>
        <v>0</v>
      </c>
      <c r="P87" s="52">
        <f>VLOOKUP($B87,'FY22 w-o SW'!$B$3:$NP$118,378,FALSE)</f>
        <v>-82780.885000000009</v>
      </c>
      <c r="Q87" s="52">
        <f>VLOOKUP($B87,'FY22 w-o SW'!$B$3:$NP$118,379,FALSE)</f>
        <v>574.76054847815067</v>
      </c>
      <c r="R87" s="51">
        <f t="shared" si="8"/>
        <v>6427336.9714936092</v>
      </c>
      <c r="S87" s="51">
        <f>VLOOKUP($B87,'FY23 w-o SW'!$B$3:$CH$118,85,FALSE)</f>
        <v>6376627.0679419674</v>
      </c>
      <c r="T87" s="52">
        <f t="shared" si="9"/>
        <v>229749.73466044571</v>
      </c>
      <c r="U87" s="52">
        <f t="shared" si="10"/>
        <v>280459.63821208756</v>
      </c>
      <c r="V87" s="52">
        <f t="shared" si="6"/>
        <v>50709.903551641852</v>
      </c>
    </row>
    <row r="88" spans="1:22" x14ac:dyDescent="0.25">
      <c r="A88" t="s">
        <v>507</v>
      </c>
      <c r="B88" s="35">
        <v>459</v>
      </c>
      <c r="C88" s="36">
        <v>4</v>
      </c>
      <c r="D88" s="36" t="s">
        <v>425</v>
      </c>
      <c r="E88" s="36">
        <v>868</v>
      </c>
      <c r="F88" s="49">
        <v>78</v>
      </c>
      <c r="G88" s="37">
        <v>868</v>
      </c>
      <c r="H88" s="36">
        <v>626</v>
      </c>
      <c r="I88" s="38">
        <v>0.72119815668202769</v>
      </c>
      <c r="J88" s="37">
        <v>154.99135044642858</v>
      </c>
      <c r="K88" s="37">
        <v>329.98158482142856</v>
      </c>
      <c r="L88" s="51">
        <f>VLOOKUP($B88,'FY22 w-o SW'!$B$3:$NL$118,373,FALSE)</f>
        <v>13694637.816666992</v>
      </c>
      <c r="M88">
        <v>5.8999999999999997E-2</v>
      </c>
      <c r="N88" s="51">
        <f t="shared" si="7"/>
        <v>14502621.447850345</v>
      </c>
      <c r="O88" s="52">
        <f>108451.51*VLOOKUP($B88,'Tchrs 22-23'!$A$2:$U$117,21,FALSE)</f>
        <v>650709.05999999994</v>
      </c>
      <c r="P88" s="52">
        <f>VLOOKUP($B88,'FY22 w-o SW'!$B$3:$NP$118,378,FALSE)</f>
        <v>420017.65999999968</v>
      </c>
      <c r="Q88" s="52">
        <f>VLOOKUP($B88,'FY22 w-o SW'!$B$3:$NP$118,379,FALSE)</f>
        <v>-117452.53999999957</v>
      </c>
      <c r="R88" s="51">
        <f t="shared" si="8"/>
        <v>14805186.567850346</v>
      </c>
      <c r="S88" s="51">
        <f>VLOOKUP($B88,'FY23 w-o SW'!$B$3:$CH$118,85,FALSE)</f>
        <v>16679338.798091892</v>
      </c>
      <c r="T88" s="52">
        <f t="shared" si="9"/>
        <v>2984700.9814248998</v>
      </c>
      <c r="U88" s="52">
        <f t="shared" si="10"/>
        <v>1110548.7511833534</v>
      </c>
      <c r="V88" s="52">
        <f t="shared" si="6"/>
        <v>-1874152.2302415464</v>
      </c>
    </row>
    <row r="89" spans="1:22" x14ac:dyDescent="0.25">
      <c r="A89" t="s">
        <v>272</v>
      </c>
      <c r="B89" s="35">
        <v>456</v>
      </c>
      <c r="C89" s="36">
        <v>4</v>
      </c>
      <c r="D89" s="36" t="s">
        <v>425</v>
      </c>
      <c r="E89" s="36">
        <v>590</v>
      </c>
      <c r="F89" s="49">
        <v>-105</v>
      </c>
      <c r="G89" s="37">
        <v>590</v>
      </c>
      <c r="H89" s="36">
        <v>390</v>
      </c>
      <c r="I89" s="38">
        <v>0.66101694915254239</v>
      </c>
      <c r="J89" s="37">
        <v>67.996205357142856</v>
      </c>
      <c r="K89" s="37">
        <v>199.98883928571428</v>
      </c>
      <c r="L89" s="51">
        <f>VLOOKUP($B89,'FY22 w-o SW'!$B$3:$NL$118,373,FALSE)</f>
        <v>7849392.4833300011</v>
      </c>
      <c r="M89">
        <v>5.8999999999999997E-2</v>
      </c>
      <c r="N89" s="51">
        <f t="shared" si="7"/>
        <v>8312506.6398464711</v>
      </c>
      <c r="O89" s="52">
        <f>108451.51*VLOOKUP($B89,'Tchrs 22-23'!$A$2:$U$117,21,FALSE)</f>
        <v>0</v>
      </c>
      <c r="P89" s="52">
        <f>VLOOKUP($B89,'FY22 w-o SW'!$B$3:$NP$118,378,FALSE)</f>
        <v>252451.46999999997</v>
      </c>
      <c r="Q89" s="52">
        <f>VLOOKUP($B89,'FY22 w-o SW'!$B$3:$NP$118,379,FALSE)</f>
        <v>430926.99</v>
      </c>
      <c r="R89" s="51">
        <f t="shared" si="8"/>
        <v>8995885.0998464711</v>
      </c>
      <c r="S89" s="51">
        <f>VLOOKUP($B89,'FY23 w-o SW'!$B$3:$CH$118,85,FALSE)</f>
        <v>9961720.7275242861</v>
      </c>
      <c r="T89" s="52">
        <f t="shared" si="9"/>
        <v>2112328.244194285</v>
      </c>
      <c r="U89" s="52">
        <f t="shared" si="10"/>
        <v>1146492.61651647</v>
      </c>
      <c r="V89" s="52">
        <f t="shared" si="6"/>
        <v>-965835.62767781503</v>
      </c>
    </row>
    <row r="90" spans="1:22" x14ac:dyDescent="0.25">
      <c r="A90" t="s">
        <v>508</v>
      </c>
      <c r="B90" s="35">
        <v>305</v>
      </c>
      <c r="C90" s="36">
        <v>2</v>
      </c>
      <c r="D90" s="36" t="s">
        <v>350</v>
      </c>
      <c r="E90" s="36">
        <v>171</v>
      </c>
      <c r="F90" s="49">
        <v>-10</v>
      </c>
      <c r="G90" s="37">
        <v>152</v>
      </c>
      <c r="H90" s="36">
        <v>6</v>
      </c>
      <c r="I90" s="38">
        <v>3.5087719298245612E-2</v>
      </c>
      <c r="J90" s="37">
        <v>12.999274553571428</v>
      </c>
      <c r="K90" s="37">
        <v>33.998102678571428</v>
      </c>
      <c r="L90" s="51">
        <f>VLOOKUP($B90,'FY22 w-o SW'!$B$3:$NL$118,373,FALSE)</f>
        <v>3196452.6483329991</v>
      </c>
      <c r="M90">
        <v>5.8999999999999997E-2</v>
      </c>
      <c r="N90" s="51">
        <f t="shared" si="7"/>
        <v>3385043.3545846459</v>
      </c>
      <c r="O90" s="52">
        <f>108451.51*VLOOKUP($B90,'Tchrs 22-23'!$A$2:$U$117,21,FALSE)</f>
        <v>-108451.51</v>
      </c>
      <c r="P90" s="52">
        <f>VLOOKUP($B90,'FY22 w-o SW'!$B$3:$NP$118,378,FALSE)</f>
        <v>7198.320000000007</v>
      </c>
      <c r="Q90" s="52">
        <f>VLOOKUP($B90,'FY22 w-o SW'!$B$3:$NP$118,379,FALSE)</f>
        <v>14361.140000000014</v>
      </c>
      <c r="R90" s="51">
        <f t="shared" si="8"/>
        <v>3406602.8145846459</v>
      </c>
      <c r="S90" s="51">
        <f>VLOOKUP($B90,'FY23 w-o SW'!$B$3:$CH$118,85,FALSE)</f>
        <v>3222765.9209454143</v>
      </c>
      <c r="T90" s="52">
        <f t="shared" si="9"/>
        <v>26313.272612415254</v>
      </c>
      <c r="U90" s="52">
        <f t="shared" si="10"/>
        <v>210150.16625164682</v>
      </c>
      <c r="V90" s="52">
        <f t="shared" si="6"/>
        <v>183836.89363923157</v>
      </c>
    </row>
    <row r="91" spans="1:22" x14ac:dyDescent="0.25">
      <c r="A91" t="s">
        <v>509</v>
      </c>
      <c r="B91" s="35">
        <v>307</v>
      </c>
      <c r="C91" s="36">
        <v>8</v>
      </c>
      <c r="D91" s="36" t="s">
        <v>350</v>
      </c>
      <c r="E91" s="36">
        <v>265</v>
      </c>
      <c r="F91" s="49">
        <v>6</v>
      </c>
      <c r="G91" s="37">
        <v>207</v>
      </c>
      <c r="H91" s="36">
        <v>225</v>
      </c>
      <c r="I91" s="38">
        <v>0.84905660377358494</v>
      </c>
      <c r="J91" s="37">
        <v>73.995870535714289</v>
      </c>
      <c r="K91" s="37">
        <v>1.9998883928571429</v>
      </c>
      <c r="L91" s="51">
        <f>VLOOKUP($B91,'FY22 w-o SW'!$B$3:$NL$118,373,FALSE)</f>
        <v>4850721.6382815214</v>
      </c>
      <c r="M91">
        <v>5.8999999999999997E-2</v>
      </c>
      <c r="N91" s="51">
        <f t="shared" si="7"/>
        <v>5136914.2149401307</v>
      </c>
      <c r="O91" s="52">
        <f>108451.51*VLOOKUP($B91,'Tchrs 22-23'!$A$2:$U$117,21,FALSE)</f>
        <v>0</v>
      </c>
      <c r="P91" s="52">
        <f>VLOOKUP($B91,'FY22 w-o SW'!$B$3:$NP$118,378,FALSE)</f>
        <v>8740.2200000002049</v>
      </c>
      <c r="Q91" s="52">
        <f>VLOOKUP($B91,'FY22 w-o SW'!$B$3:$NP$118,379,FALSE)</f>
        <v>4912.8209484781501</v>
      </c>
      <c r="R91" s="51">
        <f t="shared" si="8"/>
        <v>5150567.2558886092</v>
      </c>
      <c r="S91" s="51">
        <f>VLOOKUP($B91,'FY23 w-o SW'!$B$3:$CH$118,85,FALSE)</f>
        <v>5162887.0377871692</v>
      </c>
      <c r="T91" s="52">
        <f t="shared" si="9"/>
        <v>312165.39950564783</v>
      </c>
      <c r="U91" s="52">
        <f t="shared" si="10"/>
        <v>299845.61760708783</v>
      </c>
      <c r="V91" s="52">
        <f t="shared" si="6"/>
        <v>-12319.781898560002</v>
      </c>
    </row>
    <row r="92" spans="1:22" x14ac:dyDescent="0.25">
      <c r="A92" t="s">
        <v>275</v>
      </c>
      <c r="B92" s="35">
        <v>409</v>
      </c>
      <c r="C92" s="36">
        <v>2</v>
      </c>
      <c r="D92" s="36" t="s">
        <v>437</v>
      </c>
      <c r="E92" s="36">
        <v>516</v>
      </c>
      <c r="F92" s="49">
        <v>-84</v>
      </c>
      <c r="G92" s="37">
        <v>447</v>
      </c>
      <c r="H92" s="36">
        <v>132</v>
      </c>
      <c r="I92" s="38">
        <v>0.2558139534883721</v>
      </c>
      <c r="J92" s="37">
        <v>83.995312499999997</v>
      </c>
      <c r="K92" s="37">
        <v>99.994419642857139</v>
      </c>
      <c r="L92" s="51">
        <f>VLOOKUP($B92,'FY22 w-o SW'!$B$3:$NL$118,373,FALSE)</f>
        <v>8187841.9166700002</v>
      </c>
      <c r="M92">
        <v>5.8999999999999997E-2</v>
      </c>
      <c r="N92" s="51">
        <f t="shared" si="7"/>
        <v>8670924.5897535291</v>
      </c>
      <c r="O92" s="52">
        <f>108451.51*VLOOKUP($B92,'Tchrs 22-23'!$A$2:$U$117,21,FALSE)</f>
        <v>-306621.99645454541</v>
      </c>
      <c r="P92" s="52">
        <f>VLOOKUP($B92,'FY22 w-o SW'!$B$3:$NP$118,378,FALSE)</f>
        <v>-16895.39000000013</v>
      </c>
      <c r="Q92" s="52">
        <f>VLOOKUP($B92,'FY22 w-o SW'!$B$3:$NP$118,379,FALSE)</f>
        <v>35902.350000000093</v>
      </c>
      <c r="R92" s="51">
        <f t="shared" si="8"/>
        <v>8689931.5497535281</v>
      </c>
      <c r="S92" s="51">
        <f>VLOOKUP($B92,'FY23 w-o SW'!$B$3:$CH$118,85,FALSE)</f>
        <v>8587738.8242543619</v>
      </c>
      <c r="T92" s="51">
        <f>S92-L92</f>
        <v>399896.90758436173</v>
      </c>
      <c r="U92" s="52">
        <f t="shared" si="10"/>
        <v>502089.63308352791</v>
      </c>
      <c r="V92" s="52">
        <f t="shared" si="6"/>
        <v>102192.72549916618</v>
      </c>
    </row>
    <row r="93" spans="1:22" x14ac:dyDescent="0.25">
      <c r="A93" t="s">
        <v>510</v>
      </c>
      <c r="B93" s="35">
        <v>466</v>
      </c>
      <c r="C93" s="36">
        <v>2</v>
      </c>
      <c r="D93" s="36" t="s">
        <v>425</v>
      </c>
      <c r="E93" s="36">
        <v>600</v>
      </c>
      <c r="F93" s="49">
        <v>0</v>
      </c>
      <c r="G93" s="37">
        <v>600</v>
      </c>
      <c r="H93" s="36">
        <v>101</v>
      </c>
      <c r="I93" s="38">
        <v>0.16833333333333333</v>
      </c>
      <c r="J93" s="37">
        <v>6.9996093749999995</v>
      </c>
      <c r="K93" s="37">
        <v>1.9998883928571429</v>
      </c>
      <c r="L93" s="51">
        <f>VLOOKUP($B93,'FY22 w-o SW'!$B$3:$NL$118,373,FALSE)</f>
        <v>6352142.8066796958</v>
      </c>
      <c r="M93">
        <v>5.8999999999999997E-2</v>
      </c>
      <c r="N93" s="51">
        <f t="shared" si="7"/>
        <v>6726919.2322737975</v>
      </c>
      <c r="O93" s="52">
        <f>108451.51*VLOOKUP($B93,'Tchrs 22-23'!$A$2:$U$117,21,FALSE)</f>
        <v>0</v>
      </c>
      <c r="P93" s="52">
        <f>VLOOKUP($B93,'FY22 w-o SW'!$B$3:$NP$118,378,FALSE)</f>
        <v>-47027.434999999998</v>
      </c>
      <c r="Q93" s="52">
        <f>VLOOKUP($B93,'FY22 w-o SW'!$B$3:$NP$118,379,FALSE)</f>
        <v>65.005890304370041</v>
      </c>
      <c r="R93" s="51">
        <f t="shared" si="8"/>
        <v>6679956.8031641021</v>
      </c>
      <c r="S93" s="51">
        <f>VLOOKUP($B93,'FY23 w-o SW'!$B$3:$CH$118,85,FALSE)</f>
        <v>6508352.8630192522</v>
      </c>
      <c r="T93" s="52">
        <f t="shared" si="9"/>
        <v>156210.05633955635</v>
      </c>
      <c r="U93" s="52">
        <f t="shared" si="10"/>
        <v>327813.99648440629</v>
      </c>
      <c r="V93" s="52">
        <f t="shared" si="6"/>
        <v>171603.94014484994</v>
      </c>
    </row>
    <row r="94" spans="1:22" x14ac:dyDescent="0.25">
      <c r="A94" t="s">
        <v>277</v>
      </c>
      <c r="B94" s="35">
        <v>175</v>
      </c>
      <c r="C94" s="36">
        <v>6</v>
      </c>
      <c r="D94" s="36" t="s">
        <v>350</v>
      </c>
      <c r="E94" s="36">
        <v>318</v>
      </c>
      <c r="F94" s="49">
        <v>7</v>
      </c>
      <c r="G94" s="37">
        <v>248</v>
      </c>
      <c r="H94" s="36">
        <v>30</v>
      </c>
      <c r="I94" s="38">
        <v>9.4339622641509441E-2</v>
      </c>
      <c r="J94" s="37">
        <v>72.995926339285717</v>
      </c>
      <c r="K94" s="37">
        <v>3.9997767857142859</v>
      </c>
      <c r="L94" s="51">
        <v>5128809.283980608</v>
      </c>
      <c r="M94">
        <v>5.8999999999999997E-2</v>
      </c>
      <c r="N94" s="51">
        <f t="shared" si="7"/>
        <v>5431409.031735464</v>
      </c>
      <c r="O94" s="52">
        <f>108451.51*VLOOKUP($B94,'Tchrs 22-23'!$A$2:$U$117,21,FALSE)</f>
        <v>0</v>
      </c>
      <c r="P94" s="52">
        <f>VLOOKUP($B94,'FY22 w-o SW'!$B$3:$NP$118,378,FALSE)</f>
        <v>-86590.760000000009</v>
      </c>
      <c r="Q94" s="52">
        <f>VLOOKUP($B94,'FY22 w-o SW'!$B$3:$NP$118,379,FALSE)</f>
        <v>-14413.433180608739</v>
      </c>
      <c r="R94" s="51">
        <f t="shared" si="8"/>
        <v>5330404.8385548554</v>
      </c>
      <c r="S94" s="51">
        <f>VLOOKUP($B94,'FY23 w-o SW'!$B$3:$CH$118,85,FALSE)</f>
        <v>5357627.2034471594</v>
      </c>
      <c r="T94" s="52">
        <f t="shared" si="9"/>
        <v>228817.91946655139</v>
      </c>
      <c r="U94" s="52">
        <f t="shared" si="10"/>
        <v>201595.55457424745</v>
      </c>
      <c r="V94" s="52">
        <f t="shared" si="6"/>
        <v>-27222.364892303944</v>
      </c>
    </row>
    <row r="95" spans="1:22" x14ac:dyDescent="0.25">
      <c r="A95" t="s">
        <v>512</v>
      </c>
      <c r="B95" s="35">
        <v>309</v>
      </c>
      <c r="C95" s="36">
        <v>6</v>
      </c>
      <c r="D95" s="36" t="s">
        <v>350</v>
      </c>
      <c r="E95" s="36">
        <v>345</v>
      </c>
      <c r="F95" s="49">
        <v>-19</v>
      </c>
      <c r="G95" s="37">
        <v>250</v>
      </c>
      <c r="H95" s="36">
        <v>133</v>
      </c>
      <c r="I95" s="38">
        <v>0.38550724637681161</v>
      </c>
      <c r="J95" s="37">
        <v>71.995982142857144</v>
      </c>
      <c r="K95" s="37">
        <v>121.99319196428571</v>
      </c>
      <c r="L95" s="51">
        <f>VLOOKUP($B95,'FY22 w-o SW'!$B$3:$NL$118,373,FALSE)</f>
        <v>6708041.958329998</v>
      </c>
      <c r="M95">
        <v>5.8999999999999997E-2</v>
      </c>
      <c r="N95" s="51">
        <f t="shared" si="7"/>
        <v>7103816.4338714676</v>
      </c>
      <c r="O95" s="52">
        <f>108451.51*VLOOKUP($B95,'Tchrs 22-23'!$A$2:$U$117,21,FALSE)</f>
        <v>-108451.51</v>
      </c>
      <c r="P95" s="52">
        <f>VLOOKUP($B95,'FY22 w-o SW'!$B$3:$NP$118,378,FALSE)</f>
        <v>-83864.619999999879</v>
      </c>
      <c r="Q95" s="52">
        <f>VLOOKUP($B95,'FY22 w-o SW'!$B$3:$NP$118,379,FALSE)</f>
        <v>-17221.439999999944</v>
      </c>
      <c r="R95" s="51">
        <f t="shared" si="8"/>
        <v>7002730.373871468</v>
      </c>
      <c r="S95" s="51">
        <f>VLOOKUP($B95,'FY23 w-o SW'!$B$3:$CH$118,85,FALSE)</f>
        <v>6927489.9537816569</v>
      </c>
      <c r="T95" s="52">
        <f t="shared" si="9"/>
        <v>219447.99545165896</v>
      </c>
      <c r="U95" s="52">
        <f t="shared" si="10"/>
        <v>294688.41554147005</v>
      </c>
      <c r="V95" s="52">
        <f t="shared" si="6"/>
        <v>75240.420089811087</v>
      </c>
    </row>
    <row r="96" spans="1:22" x14ac:dyDescent="0.25">
      <c r="A96" t="s">
        <v>513</v>
      </c>
      <c r="B96" s="35">
        <v>313</v>
      </c>
      <c r="C96" s="36">
        <v>4</v>
      </c>
      <c r="D96" s="36" t="s">
        <v>350</v>
      </c>
      <c r="E96" s="36">
        <v>359</v>
      </c>
      <c r="F96" s="49">
        <v>-7</v>
      </c>
      <c r="G96" s="37">
        <v>289</v>
      </c>
      <c r="H96" s="36">
        <v>35</v>
      </c>
      <c r="I96" s="38">
        <v>9.7493036211699163E-2</v>
      </c>
      <c r="J96" s="37">
        <v>23.998660714285712</v>
      </c>
      <c r="K96" s="37">
        <v>21.998772321428572</v>
      </c>
      <c r="L96" s="51">
        <f>VLOOKUP($B96,'FY22 w-o SW'!$B$3:$NL$118,373,FALSE)</f>
        <v>4512659.8699999992</v>
      </c>
      <c r="M96">
        <v>5.8999999999999997E-2</v>
      </c>
      <c r="N96" s="51">
        <f t="shared" si="7"/>
        <v>4778906.8023299985</v>
      </c>
      <c r="O96" s="52">
        <f>108451.51*VLOOKUP($B96,'Tchrs 22-23'!$A$2:$U$117,21,FALSE)</f>
        <v>0</v>
      </c>
      <c r="P96" s="52">
        <f>VLOOKUP($B96,'FY22 w-o SW'!$B$3:$NP$118,378,FALSE)</f>
        <v>385923.92000000016</v>
      </c>
      <c r="Q96" s="52">
        <f>VLOOKUP($B96,'FY22 w-o SW'!$B$3:$NP$118,379,FALSE)</f>
        <v>7180.070000000007</v>
      </c>
      <c r="R96" s="51">
        <f t="shared" si="8"/>
        <v>5172010.7923299987</v>
      </c>
      <c r="S96" s="51">
        <f>VLOOKUP($B96,'FY23 w-o SW'!$B$3:$CH$118,85,FALSE)</f>
        <v>4724269.9418908274</v>
      </c>
      <c r="T96" s="52">
        <f t="shared" si="9"/>
        <v>211610.0718908282</v>
      </c>
      <c r="U96" s="52">
        <f t="shared" si="10"/>
        <v>659350.92232999951</v>
      </c>
      <c r="V96" s="52">
        <f t="shared" si="6"/>
        <v>447740.85043917131</v>
      </c>
    </row>
    <row r="97" spans="1:22" x14ac:dyDescent="0.25">
      <c r="A97" t="s">
        <v>514</v>
      </c>
      <c r="B97" s="35">
        <v>315</v>
      </c>
      <c r="C97" s="36">
        <v>8</v>
      </c>
      <c r="D97" s="36" t="s">
        <v>350</v>
      </c>
      <c r="E97" s="36">
        <v>229</v>
      </c>
      <c r="F97" s="49">
        <v>-7</v>
      </c>
      <c r="G97" s="37">
        <v>184</v>
      </c>
      <c r="H97" s="36">
        <v>168</v>
      </c>
      <c r="I97" s="38">
        <v>0.73362445414847166</v>
      </c>
      <c r="J97" s="37">
        <v>52.997042410714286</v>
      </c>
      <c r="K97" s="37">
        <v>16.999051339285714</v>
      </c>
      <c r="L97" s="51">
        <f>VLOOKUP($B97,'FY22 w-o SW'!$B$3:$NL$118,373,FALSE)</f>
        <v>4395358.4749999996</v>
      </c>
      <c r="M97">
        <v>5.8999999999999997E-2</v>
      </c>
      <c r="N97" s="51">
        <f t="shared" si="7"/>
        <v>4654684.6250249995</v>
      </c>
      <c r="O97" s="52">
        <f>108451.51*VLOOKUP($B97,'Tchrs 22-23'!$A$2:$U$117,21,FALSE)</f>
        <v>0</v>
      </c>
      <c r="P97" s="52">
        <f>VLOOKUP($B97,'FY22 w-o SW'!$B$3:$NP$118,378,FALSE)</f>
        <v>208638.57000000007</v>
      </c>
      <c r="Q97" s="52">
        <f>VLOOKUP($B97,'FY22 w-o SW'!$B$3:$NP$118,379,FALSE)</f>
        <v>7180.070000000007</v>
      </c>
      <c r="R97" s="51">
        <f t="shared" si="8"/>
        <v>4870503.2650250001</v>
      </c>
      <c r="S97" s="51">
        <f>VLOOKUP($B97,'FY23 w-o SW'!$B$3:$CH$118,85,FALSE)</f>
        <v>4656758.7709454149</v>
      </c>
      <c r="T97" s="52">
        <f t="shared" si="9"/>
        <v>261400.29594541527</v>
      </c>
      <c r="U97" s="52">
        <f t="shared" si="10"/>
        <v>475144.79002500046</v>
      </c>
      <c r="V97" s="52">
        <f t="shared" si="6"/>
        <v>213744.49407958519</v>
      </c>
    </row>
    <row r="98" spans="1:22" x14ac:dyDescent="0.25">
      <c r="A98" t="s">
        <v>515</v>
      </c>
      <c r="B98" s="35">
        <v>322</v>
      </c>
      <c r="C98" s="36">
        <v>7</v>
      </c>
      <c r="D98" s="36" t="s">
        <v>350</v>
      </c>
      <c r="E98" s="36">
        <v>210</v>
      </c>
      <c r="F98" s="49">
        <v>-24</v>
      </c>
      <c r="G98" s="37">
        <v>157</v>
      </c>
      <c r="H98" s="36">
        <v>157</v>
      </c>
      <c r="I98" s="38">
        <v>0.74761904761904763</v>
      </c>
      <c r="J98" s="37">
        <v>57.99676339285714</v>
      </c>
      <c r="K98" s="37">
        <v>16.999051339285714</v>
      </c>
      <c r="L98" s="51">
        <f>VLOOKUP($B98,'FY22 w-o SW'!$B$3:$NL$118,373,FALSE)</f>
        <v>5033011.43</v>
      </c>
      <c r="M98">
        <v>5.8999999999999997E-2</v>
      </c>
      <c r="N98" s="51">
        <f t="shared" si="7"/>
        <v>5329959.1043699998</v>
      </c>
      <c r="O98" s="52">
        <f>108451.51*VLOOKUP($B98,'Tchrs 22-23'!$A$2:$U$117,21,FALSE)</f>
        <v>-216903.02</v>
      </c>
      <c r="P98" s="52">
        <f>VLOOKUP($B98,'FY22 w-o SW'!$B$3:$NP$118,378,FALSE)</f>
        <v>207895.15000000014</v>
      </c>
      <c r="Q98" s="52">
        <f>VLOOKUP($B98,'FY22 w-o SW'!$B$3:$NP$118,379,FALSE)</f>
        <v>7180.070000000007</v>
      </c>
      <c r="R98" s="51">
        <f t="shared" si="8"/>
        <v>5545034.3243700005</v>
      </c>
      <c r="S98" s="51">
        <f>VLOOKUP($B98,'FY23 w-o SW'!$B$3:$CH$118,85,FALSE)</f>
        <v>4825828.2923635356</v>
      </c>
      <c r="T98" s="52">
        <f t="shared" si="9"/>
        <v>-207183.13763646409</v>
      </c>
      <c r="U98" s="52">
        <f t="shared" si="10"/>
        <v>512022.89437000081</v>
      </c>
      <c r="V98" s="52">
        <f t="shared" ref="V98:V118" si="11">R98-S98</f>
        <v>719206.0320064649</v>
      </c>
    </row>
    <row r="99" spans="1:22" x14ac:dyDescent="0.25">
      <c r="A99" t="s">
        <v>516</v>
      </c>
      <c r="B99" s="35">
        <v>427</v>
      </c>
      <c r="C99" s="36">
        <v>7</v>
      </c>
      <c r="D99" s="36" t="s">
        <v>435</v>
      </c>
      <c r="E99" s="36">
        <v>224</v>
      </c>
      <c r="F99" s="49">
        <v>-52</v>
      </c>
      <c r="G99" s="37">
        <v>224</v>
      </c>
      <c r="H99" s="36">
        <v>168</v>
      </c>
      <c r="I99" s="38">
        <v>0.75</v>
      </c>
      <c r="J99" s="37">
        <v>67.996205357142856</v>
      </c>
      <c r="K99" s="37">
        <v>10.999386160714286</v>
      </c>
      <c r="L99" s="51">
        <f>VLOOKUP($B99,'FY22 w-o SW'!$B$3:$NL$118,373,FALSE)</f>
        <v>5521693.748329998</v>
      </c>
      <c r="M99">
        <v>5.8999999999999997E-2</v>
      </c>
      <c r="N99" s="51">
        <f t="shared" si="7"/>
        <v>5847473.6794814672</v>
      </c>
      <c r="O99" s="52">
        <f>108451.51*VLOOKUP($B99,'Tchrs 22-23'!$A$2:$U$117,21,FALSE)</f>
        <v>-251410.31863636363</v>
      </c>
      <c r="P99" s="52">
        <f>VLOOKUP($B99,'FY22 w-o SW'!$B$3:$NP$118,378,FALSE)</f>
        <v>-129890.42499999981</v>
      </c>
      <c r="Q99" s="52">
        <f>VLOOKUP($B99,'FY22 w-o SW'!$B$3:$NP$118,379,FALSE)</f>
        <v>55125.544999999998</v>
      </c>
      <c r="R99" s="51">
        <f t="shared" si="8"/>
        <v>5772708.7994814673</v>
      </c>
      <c r="S99" s="51">
        <f>VLOOKUP($B99,'FY23 w-o SW'!$B$3:$CH$118,85,FALSE)</f>
        <v>5436267.4721271815</v>
      </c>
      <c r="T99" s="52">
        <f t="shared" si="9"/>
        <v>-85426.276202816516</v>
      </c>
      <c r="U99" s="52">
        <f t="shared" si="10"/>
        <v>251015.05115146935</v>
      </c>
      <c r="V99" s="52">
        <f t="shared" si="11"/>
        <v>336441.32735428587</v>
      </c>
    </row>
    <row r="100" spans="1:22" x14ac:dyDescent="0.25">
      <c r="A100" t="s">
        <v>517</v>
      </c>
      <c r="B100" s="35">
        <v>319</v>
      </c>
      <c r="C100" s="36">
        <v>8</v>
      </c>
      <c r="D100" s="36" t="s">
        <v>350</v>
      </c>
      <c r="E100" s="36">
        <v>317</v>
      </c>
      <c r="F100" s="49">
        <v>-73</v>
      </c>
      <c r="G100" s="37">
        <v>250</v>
      </c>
      <c r="H100" s="36">
        <v>288</v>
      </c>
      <c r="I100" s="38">
        <v>0.90851735015772872</v>
      </c>
      <c r="J100" s="37">
        <v>79.995535714285708</v>
      </c>
      <c r="K100" s="37">
        <v>1.9998883928571429</v>
      </c>
      <c r="L100" s="51">
        <f>VLOOKUP($B100,'FY22 w-o SW'!$B$3:$NL$118,373,FALSE)</f>
        <v>6759465.3316796962</v>
      </c>
      <c r="M100">
        <v>5.8999999999999997E-2</v>
      </c>
      <c r="N100" s="51">
        <f t="shared" si="7"/>
        <v>7158273.7862487976</v>
      </c>
      <c r="O100" s="52">
        <f>108451.51*VLOOKUP($B100,'Tchrs 22-23'!$A$2:$U$117,21,FALSE)</f>
        <v>-216903.02</v>
      </c>
      <c r="P100" s="52">
        <f>VLOOKUP($B100,'FY22 w-o SW'!$B$3:$NP$118,378,FALSE)</f>
        <v>105585.80000000005</v>
      </c>
      <c r="Q100" s="52">
        <f>VLOOKUP($B100,'FY22 w-o SW'!$B$3:$NP$118,379,FALSE)</f>
        <v>65.005890304370041</v>
      </c>
      <c r="R100" s="51">
        <f t="shared" si="8"/>
        <v>7263924.5921391016</v>
      </c>
      <c r="S100" s="51">
        <f>VLOOKUP($B100,'FY23 w-o SW'!$B$3:$CH$118,85,FALSE)</f>
        <v>6530256.7682598773</v>
      </c>
      <c r="T100" s="52">
        <f t="shared" si="9"/>
        <v>-229208.56341981888</v>
      </c>
      <c r="U100" s="52">
        <f t="shared" si="10"/>
        <v>504459.26045940537</v>
      </c>
      <c r="V100" s="52">
        <f t="shared" si="11"/>
        <v>733667.82387922425</v>
      </c>
    </row>
    <row r="101" spans="1:22" x14ac:dyDescent="0.25">
      <c r="A101" t="s">
        <v>323</v>
      </c>
      <c r="B101" s="35">
        <v>1142</v>
      </c>
      <c r="C101" s="36">
        <v>2</v>
      </c>
      <c r="D101" s="36" t="s">
        <v>490</v>
      </c>
      <c r="E101" s="36">
        <v>75</v>
      </c>
      <c r="F101" s="49">
        <v>-7</v>
      </c>
      <c r="G101" s="37">
        <v>0</v>
      </c>
      <c r="H101" s="36">
        <v>16</v>
      </c>
      <c r="I101" s="38">
        <v>0.21333333333333335</v>
      </c>
      <c r="J101" s="37">
        <v>12.999274553571428</v>
      </c>
      <c r="K101" s="37">
        <v>3.9997767857142859</v>
      </c>
      <c r="L101" s="51">
        <f>VLOOKUP($B101,'FY22 w-o SW'!$B$3:$NL$118,373,FALSE)</f>
        <v>2868960.9650193909</v>
      </c>
      <c r="M101">
        <v>5.8999999999999997E-2</v>
      </c>
      <c r="N101" s="51">
        <f t="shared" si="7"/>
        <v>3038229.6619555349</v>
      </c>
      <c r="O101" s="52">
        <f>108451.51*VLOOKUP($B101,'Tchrs 22-23'!$A$2:$U$117,21,FALSE)</f>
        <v>0</v>
      </c>
      <c r="P101" s="52">
        <f>VLOOKUP($B101,'FY22 w-o SW'!$B$3:$NP$118,378,FALSE)</f>
        <v>60156.060000000172</v>
      </c>
      <c r="Q101" s="52">
        <f>VLOOKUP($B101,'FY22 w-o SW'!$B$3:$NP$118,379,FALSE)</f>
        <v>130.01178060874008</v>
      </c>
      <c r="R101" s="51">
        <f t="shared" si="8"/>
        <v>3098515.7337361439</v>
      </c>
      <c r="S101" s="51">
        <f>VLOOKUP($B101,'FY23 w-o SW'!$B$3:$CH$118,85,FALSE)</f>
        <v>2962997.5527380994</v>
      </c>
      <c r="T101" s="52">
        <f t="shared" si="9"/>
        <v>94036.587718708441</v>
      </c>
      <c r="U101" s="52">
        <f t="shared" si="10"/>
        <v>229554.76871675299</v>
      </c>
      <c r="V101" s="52">
        <f t="shared" si="11"/>
        <v>135518.18099804455</v>
      </c>
    </row>
    <row r="102" spans="1:22" x14ac:dyDescent="0.25">
      <c r="A102" t="s">
        <v>518</v>
      </c>
      <c r="B102" s="35">
        <v>321</v>
      </c>
      <c r="C102" s="36">
        <v>3</v>
      </c>
      <c r="D102" s="36" t="s">
        <v>350</v>
      </c>
      <c r="E102" s="36">
        <v>457</v>
      </c>
      <c r="F102" s="49">
        <v>4</v>
      </c>
      <c r="G102" s="37">
        <v>438</v>
      </c>
      <c r="H102" s="36">
        <v>34</v>
      </c>
      <c r="I102" s="38">
        <v>7.4398249452954049E-2</v>
      </c>
      <c r="J102" s="37">
        <v>22.99871651785714</v>
      </c>
      <c r="K102" s="37">
        <v>83.995312499999997</v>
      </c>
      <c r="L102" s="51">
        <f>VLOOKUP($B102,'FY22 w-o SW'!$B$3:$NL$118,373,FALSE)</f>
        <v>5651294.5066699982</v>
      </c>
      <c r="M102">
        <v>5.8999999999999997E-2</v>
      </c>
      <c r="N102" s="51">
        <f t="shared" si="7"/>
        <v>5984720.8825635277</v>
      </c>
      <c r="O102" s="52">
        <f>108451.51*VLOOKUP($B102,'Tchrs 22-23'!$A$2:$U$117,21,FALSE)</f>
        <v>0</v>
      </c>
      <c r="P102" s="52">
        <f>VLOOKUP($B102,'FY22 w-o SW'!$B$3:$NP$118,378,FALSE)</f>
        <v>8997.9000000000233</v>
      </c>
      <c r="Q102" s="52">
        <f>VLOOKUP($B102,'FY22 w-o SW'!$B$3:$NP$118,379,FALSE)</f>
        <v>-190393.64999999991</v>
      </c>
      <c r="R102" s="51">
        <f t="shared" si="8"/>
        <v>5803325.1325635277</v>
      </c>
      <c r="S102" s="51">
        <f>VLOOKUP($B102,'FY23 w-o SW'!$B$3:$CH$118,85,FALSE)</f>
        <v>5905621.4014181206</v>
      </c>
      <c r="T102" s="52">
        <f t="shared" si="9"/>
        <v>254326.89474812243</v>
      </c>
      <c r="U102" s="52">
        <f t="shared" si="10"/>
        <v>152030.6258935295</v>
      </c>
      <c r="V102" s="52">
        <f t="shared" si="11"/>
        <v>-102296.26885459293</v>
      </c>
    </row>
    <row r="103" spans="1:22" x14ac:dyDescent="0.25">
      <c r="A103" t="s">
        <v>519</v>
      </c>
      <c r="B103" s="35">
        <v>428</v>
      </c>
      <c r="C103" s="36">
        <v>6</v>
      </c>
      <c r="D103" s="36" t="s">
        <v>435</v>
      </c>
      <c r="E103" s="36">
        <v>507</v>
      </c>
      <c r="F103" s="49">
        <v>0</v>
      </c>
      <c r="G103" s="37">
        <v>507</v>
      </c>
      <c r="H103" s="36">
        <v>175</v>
      </c>
      <c r="I103" s="38">
        <v>0.34516765285996054</v>
      </c>
      <c r="J103" s="37">
        <v>81.995424107142853</v>
      </c>
      <c r="K103" s="37">
        <v>4.9997209821428568</v>
      </c>
      <c r="L103" s="51">
        <f>VLOOKUP($B103,'FY22 w-o SW'!$B$3:$NL$118,373,FALSE)</f>
        <v>6337303.885038781</v>
      </c>
      <c r="M103">
        <v>5.8999999999999997E-2</v>
      </c>
      <c r="N103" s="51">
        <f t="shared" si="7"/>
        <v>6711204.8142560683</v>
      </c>
      <c r="O103" s="52">
        <f>108451.51*VLOOKUP($B103,'Tchrs 22-23'!$A$2:$U$117,21,FALSE)</f>
        <v>4929.6140909091346</v>
      </c>
      <c r="P103" s="52">
        <f>VLOOKUP($B103,'FY22 w-o SW'!$B$3:$NP$118,378,FALSE)</f>
        <v>-31084.409999999916</v>
      </c>
      <c r="Q103" s="52">
        <f>VLOOKUP($B103,'FY22 w-o SW'!$B$3:$NP$118,379,FALSE)</f>
        <v>-13838.672738782516</v>
      </c>
      <c r="R103" s="51">
        <f t="shared" si="8"/>
        <v>6666281.731517286</v>
      </c>
      <c r="S103" s="51">
        <f>VLOOKUP($B103,'FY23 w-o SW'!$B$3:$CH$118,85,FALSE)</f>
        <v>6529077.9765653368</v>
      </c>
      <c r="T103" s="52">
        <f t="shared" si="9"/>
        <v>191774.09152655583</v>
      </c>
      <c r="U103" s="52">
        <f t="shared" si="10"/>
        <v>328977.84647850506</v>
      </c>
      <c r="V103" s="52">
        <f t="shared" si="11"/>
        <v>137203.75495194923</v>
      </c>
    </row>
    <row r="104" spans="1:22" x14ac:dyDescent="0.25">
      <c r="A104" t="s">
        <v>520</v>
      </c>
      <c r="B104" s="35">
        <v>324</v>
      </c>
      <c r="C104" s="36">
        <v>4</v>
      </c>
      <c r="D104" s="36" t="s">
        <v>350</v>
      </c>
      <c r="E104" s="36">
        <v>413</v>
      </c>
      <c r="F104" s="49">
        <v>-10</v>
      </c>
      <c r="G104" s="37">
        <v>316</v>
      </c>
      <c r="H104" s="36">
        <v>171</v>
      </c>
      <c r="I104" s="38">
        <v>0.41404358353510895</v>
      </c>
      <c r="J104" s="37">
        <v>73.995870535714289</v>
      </c>
      <c r="K104" s="37">
        <v>162.99090401785716</v>
      </c>
      <c r="L104" s="51">
        <f>VLOOKUP($B104,'FY22 w-o SW'!$B$3:$NL$118,373,FALSE)</f>
        <v>8079443.3933299985</v>
      </c>
      <c r="M104">
        <v>5.8999999999999997E-2</v>
      </c>
      <c r="N104" s="51">
        <f t="shared" si="7"/>
        <v>8556130.5535364673</v>
      </c>
      <c r="O104" s="52">
        <f>108451.51*VLOOKUP($B104,'Tchrs 22-23'!$A$2:$U$117,21,FALSE)</f>
        <v>0</v>
      </c>
      <c r="P104" s="52">
        <f>VLOOKUP($B104,'FY22 w-o SW'!$B$3:$NP$118,378,FALSE)</f>
        <v>-83121.199999999721</v>
      </c>
      <c r="Q104" s="52">
        <f>VLOOKUP($B104,'FY22 w-o SW'!$B$3:$NP$118,379,FALSE)</f>
        <v>57444.560000000056</v>
      </c>
      <c r="R104" s="51">
        <f t="shared" si="8"/>
        <v>8530453.9135364685</v>
      </c>
      <c r="S104" s="51">
        <f>VLOOKUP($B104,'FY23 w-o SW'!$B$3:$CH$118,85,FALSE)</f>
        <v>8261213.4444907159</v>
      </c>
      <c r="T104" s="52">
        <f t="shared" si="9"/>
        <v>181770.05116071738</v>
      </c>
      <c r="U104" s="52">
        <f t="shared" si="10"/>
        <v>451010.52020647004</v>
      </c>
      <c r="V104" s="52">
        <f t="shared" si="11"/>
        <v>269240.46904575266</v>
      </c>
    </row>
    <row r="105" spans="1:22" x14ac:dyDescent="0.25">
      <c r="A105" t="s">
        <v>521</v>
      </c>
      <c r="B105" s="35">
        <v>325</v>
      </c>
      <c r="C105" s="36">
        <v>7</v>
      </c>
      <c r="D105" s="36" t="s">
        <v>350</v>
      </c>
      <c r="E105" s="36">
        <v>287</v>
      </c>
      <c r="F105" s="49">
        <v>-31</v>
      </c>
      <c r="G105" s="37">
        <v>208</v>
      </c>
      <c r="H105" s="36">
        <v>231</v>
      </c>
      <c r="I105" s="38">
        <v>0.80487804878048785</v>
      </c>
      <c r="J105" s="37">
        <v>50.997154017857142</v>
      </c>
      <c r="K105" s="37">
        <v>1.9998883928571429</v>
      </c>
      <c r="L105" s="51">
        <f>VLOOKUP($B105,'FY22 w-o SW'!$B$3:$NL$118,373,FALSE)</f>
        <v>5315247.6783039132</v>
      </c>
      <c r="M105">
        <v>5.8999999999999997E-2</v>
      </c>
      <c r="N105" s="51">
        <f t="shared" si="7"/>
        <v>5628847.2913238434</v>
      </c>
      <c r="O105" s="52">
        <f>108451.51*VLOOKUP($B105,'Tchrs 22-23'!$A$2:$U$117,21,FALSE)</f>
        <v>-216903.02</v>
      </c>
      <c r="P105" s="52">
        <f>VLOOKUP($B105,'FY22 w-o SW'!$B$3:$NP$118,378,FALSE)</f>
        <v>-192314.80000000005</v>
      </c>
      <c r="Q105" s="52">
        <f>VLOOKUP($B105,'FY22 w-o SW'!$B$3:$NP$118,379,FALSE)</f>
        <v>-14478.439070913109</v>
      </c>
      <c r="R105" s="51">
        <f t="shared" si="8"/>
        <v>5422054.0522529306</v>
      </c>
      <c r="S105" s="51">
        <f>VLOOKUP($B105,'FY23 w-o SW'!$B$3:$CH$118,85,FALSE)</f>
        <v>5292772.0973144621</v>
      </c>
      <c r="T105" s="52">
        <f t="shared" si="9"/>
        <v>-22475.580989451148</v>
      </c>
      <c r="U105" s="52">
        <f t="shared" si="10"/>
        <v>106806.37394901738</v>
      </c>
      <c r="V105" s="52">
        <f t="shared" si="11"/>
        <v>129281.95493846852</v>
      </c>
    </row>
    <row r="106" spans="1:22" x14ac:dyDescent="0.25">
      <c r="A106" t="s">
        <v>522</v>
      </c>
      <c r="B106" s="35">
        <v>326</v>
      </c>
      <c r="C106" s="36">
        <v>2</v>
      </c>
      <c r="D106" s="36" t="s">
        <v>350</v>
      </c>
      <c r="E106" s="36">
        <v>281</v>
      </c>
      <c r="F106" s="49">
        <v>-19</v>
      </c>
      <c r="G106" s="37">
        <v>204</v>
      </c>
      <c r="H106" s="36">
        <v>116</v>
      </c>
      <c r="I106" s="38">
        <v>0.41281138790035588</v>
      </c>
      <c r="J106" s="37">
        <v>30.998270089285715</v>
      </c>
      <c r="K106" s="37">
        <v>129.99274553571428</v>
      </c>
      <c r="L106" s="51">
        <f>VLOOKUP($B106,'FY22 w-o SW'!$B$3:$NL$118,373,FALSE)</f>
        <v>5350749.9083299991</v>
      </c>
      <c r="M106">
        <v>5.8999999999999997E-2</v>
      </c>
      <c r="N106" s="51">
        <f t="shared" si="7"/>
        <v>5666444.152921469</v>
      </c>
      <c r="O106" s="52">
        <f>108451.51*VLOOKUP($B106,'Tchrs 22-23'!$A$2:$U$117,21,FALSE)</f>
        <v>0</v>
      </c>
      <c r="P106" s="52">
        <f>VLOOKUP($B106,'FY22 w-o SW'!$B$3:$NP$118,378,FALSE)</f>
        <v>11575.689999999944</v>
      </c>
      <c r="Q106" s="52">
        <f>VLOOKUP($B106,'FY22 w-o SW'!$B$3:$NP$118,379,FALSE)</f>
        <v>-115216.47499999998</v>
      </c>
      <c r="R106" s="51">
        <f t="shared" si="8"/>
        <v>5562803.3679214697</v>
      </c>
      <c r="S106" s="51">
        <f>VLOOKUP($B106,'FY23 w-o SW'!$B$3:$CH$118,85,FALSE)</f>
        <v>5217881.3228362408</v>
      </c>
      <c r="T106" s="52">
        <f t="shared" si="9"/>
        <v>-132868.58549375832</v>
      </c>
      <c r="U106" s="52">
        <f t="shared" si="10"/>
        <v>212053.45959147066</v>
      </c>
      <c r="V106" s="52">
        <f t="shared" si="11"/>
        <v>344922.04508522898</v>
      </c>
    </row>
    <row r="107" spans="1:22" x14ac:dyDescent="0.25">
      <c r="A107" t="s">
        <v>523</v>
      </c>
      <c r="B107" s="35">
        <v>327</v>
      </c>
      <c r="C107" s="36">
        <v>4</v>
      </c>
      <c r="D107" s="36" t="s">
        <v>350</v>
      </c>
      <c r="E107" s="36">
        <v>444</v>
      </c>
      <c r="F107" s="49">
        <v>-45</v>
      </c>
      <c r="G107" s="37">
        <v>336</v>
      </c>
      <c r="H107" s="36">
        <v>254</v>
      </c>
      <c r="I107" s="38">
        <v>0.57207207207207211</v>
      </c>
      <c r="J107" s="37">
        <v>61.996540178571429</v>
      </c>
      <c r="K107" s="37">
        <v>299.98325892857144</v>
      </c>
      <c r="L107" s="51">
        <f>VLOOKUP($B107,'FY22 w-o SW'!$B$3:$NL$118,373,FALSE)</f>
        <v>8852559.3583329991</v>
      </c>
      <c r="M107">
        <v>5.8999999999999997E-2</v>
      </c>
      <c r="N107" s="51">
        <f t="shared" si="7"/>
        <v>9374860.3604746461</v>
      </c>
      <c r="O107" s="52">
        <f>108451.51*VLOOKUP($B107,'Tchrs 22-23'!$A$2:$U$117,21,FALSE)</f>
        <v>-325354.52999999997</v>
      </c>
      <c r="P107" s="52">
        <f>VLOOKUP($B107,'FY22 w-o SW'!$B$3:$NP$118,378,FALSE)</f>
        <v>-233863.25499999989</v>
      </c>
      <c r="Q107" s="52">
        <f>VLOOKUP($B107,'FY22 w-o SW'!$B$3:$NP$118,379,FALSE)</f>
        <v>285512.21000000043</v>
      </c>
      <c r="R107" s="51">
        <f t="shared" si="8"/>
        <v>9426509.315474648</v>
      </c>
      <c r="S107" s="51">
        <f>VLOOKUP($B107,'FY23 w-o SW'!$B$3:$CH$118,85,FALSE)</f>
        <v>9032435.425199775</v>
      </c>
      <c r="T107" s="52">
        <f t="shared" si="9"/>
        <v>179876.06686677597</v>
      </c>
      <c r="U107" s="52">
        <f t="shared" si="10"/>
        <v>573949.95714164898</v>
      </c>
      <c r="V107" s="52">
        <f t="shared" si="11"/>
        <v>394073.890274873</v>
      </c>
    </row>
    <row r="108" spans="1:22" x14ac:dyDescent="0.25">
      <c r="A108" t="s">
        <v>524</v>
      </c>
      <c r="B108" s="35">
        <v>328</v>
      </c>
      <c r="C108" s="36">
        <v>1</v>
      </c>
      <c r="D108" s="36" t="s">
        <v>350</v>
      </c>
      <c r="E108" s="36">
        <v>539</v>
      </c>
      <c r="F108" s="49">
        <v>-10</v>
      </c>
      <c r="G108" s="37">
        <v>475</v>
      </c>
      <c r="H108" s="36">
        <v>289</v>
      </c>
      <c r="I108" s="38">
        <v>0.53617810760667906</v>
      </c>
      <c r="J108" s="37">
        <v>132.99257812499999</v>
      </c>
      <c r="K108" s="37">
        <v>299.98325892857144</v>
      </c>
      <c r="L108" s="51">
        <f>VLOOKUP($B108,'FY22 w-o SW'!$B$3:$NL$118,373,FALSE)</f>
        <v>9454181.5899999999</v>
      </c>
      <c r="M108">
        <v>5.8999999999999997E-2</v>
      </c>
      <c r="N108" s="51">
        <f t="shared" si="7"/>
        <v>10011978.303809999</v>
      </c>
      <c r="O108" s="52">
        <f>108451.51*VLOOKUP($B108,'Tchrs 22-23'!$A$2:$U$117,21,FALSE)</f>
        <v>0</v>
      </c>
      <c r="P108" s="52">
        <f>VLOOKUP($B108,'FY22 w-o SW'!$B$3:$NP$118,378,FALSE)</f>
        <v>202130.14000000013</v>
      </c>
      <c r="Q108" s="52">
        <f>VLOOKUP($B108,'FY22 w-o SW'!$B$3:$NP$118,379,FALSE)</f>
        <v>-212247.98999999953</v>
      </c>
      <c r="R108" s="51">
        <f t="shared" si="8"/>
        <v>10001860.453809999</v>
      </c>
      <c r="S108" s="51">
        <f>VLOOKUP($B108,'FY23 w-o SW'!$B$3:$CH$118,85,FALSE)</f>
        <v>9795512.1161451936</v>
      </c>
      <c r="T108" s="52">
        <f t="shared" si="9"/>
        <v>341330.52614519373</v>
      </c>
      <c r="U108" s="52">
        <f t="shared" si="10"/>
        <v>547678.86380999908</v>
      </c>
      <c r="V108" s="52">
        <f t="shared" si="11"/>
        <v>206348.33766480535</v>
      </c>
    </row>
    <row r="109" spans="1:22" x14ac:dyDescent="0.25">
      <c r="A109" t="s">
        <v>525</v>
      </c>
      <c r="B109" s="35">
        <v>329</v>
      </c>
      <c r="C109" s="36">
        <v>8</v>
      </c>
      <c r="D109" s="36" t="s">
        <v>350</v>
      </c>
      <c r="E109" s="36">
        <v>514</v>
      </c>
      <c r="F109" s="49">
        <v>25</v>
      </c>
      <c r="G109" s="37">
        <v>430</v>
      </c>
      <c r="H109" s="36">
        <v>414</v>
      </c>
      <c r="I109" s="38">
        <v>0.80544747081712065</v>
      </c>
      <c r="J109" s="37">
        <v>93.99475446428572</v>
      </c>
      <c r="K109" s="37">
        <v>1.9998883928571429</v>
      </c>
      <c r="L109" s="51">
        <f>VLOOKUP($B109,'FY22 w-o SW'!$B$3:$NL$118,373,FALSE)</f>
        <v>6890614.1516796956</v>
      </c>
      <c r="M109">
        <v>5.8999999999999997E-2</v>
      </c>
      <c r="N109" s="51">
        <f t="shared" si="7"/>
        <v>7297160.3866287973</v>
      </c>
      <c r="O109" s="52">
        <f>108451.51*VLOOKUP($B109,'Tchrs 22-23'!$A$2:$U$117,21,FALSE)</f>
        <v>0</v>
      </c>
      <c r="P109" s="52">
        <f>VLOOKUP($B109,'FY22 w-o SW'!$B$3:$NP$118,378,FALSE)</f>
        <v>421816.91000000015</v>
      </c>
      <c r="Q109" s="52">
        <f>VLOOKUP($B109,'FY22 w-o SW'!$B$3:$NP$118,379,FALSE)</f>
        <v>65.005890304370041</v>
      </c>
      <c r="R109" s="51">
        <f t="shared" si="8"/>
        <v>7719042.3025191016</v>
      </c>
      <c r="S109" s="51">
        <f>VLOOKUP($B109,'FY23 w-o SW'!$B$3:$CH$118,85,FALSE)</f>
        <v>8174743.9487325829</v>
      </c>
      <c r="T109" s="52">
        <f t="shared" si="9"/>
        <v>1284129.7970528873</v>
      </c>
      <c r="U109" s="52">
        <f t="shared" si="10"/>
        <v>828428.15083940607</v>
      </c>
      <c r="V109" s="52">
        <f t="shared" si="11"/>
        <v>-455701.6462134812</v>
      </c>
    </row>
    <row r="110" spans="1:22" x14ac:dyDescent="0.25">
      <c r="A110" t="s">
        <v>526</v>
      </c>
      <c r="B110" s="35">
        <v>330</v>
      </c>
      <c r="C110" s="36">
        <v>6</v>
      </c>
      <c r="D110" s="36" t="s">
        <v>350</v>
      </c>
      <c r="E110" s="36">
        <v>511</v>
      </c>
      <c r="F110" s="49">
        <v>-36</v>
      </c>
      <c r="G110" s="37">
        <v>383</v>
      </c>
      <c r="H110" s="36">
        <v>196</v>
      </c>
      <c r="I110" s="38">
        <v>0.38356164383561642</v>
      </c>
      <c r="J110" s="37">
        <v>71.995982142857144</v>
      </c>
      <c r="K110" s="37">
        <v>16.999051339285714</v>
      </c>
      <c r="L110" s="51">
        <f>VLOOKUP($B110,'FY22 w-o SW'!$B$3:$NL$118,373,FALSE)</f>
        <v>7680827.2249999987</v>
      </c>
      <c r="M110">
        <v>5.8999999999999997E-2</v>
      </c>
      <c r="N110" s="51">
        <f t="shared" si="7"/>
        <v>8133996.0312749986</v>
      </c>
      <c r="O110" s="52">
        <f>108451.51*VLOOKUP($B110,'Tchrs 22-23'!$A$2:$U$117,21,FALSE)</f>
        <v>-216903.02</v>
      </c>
      <c r="P110" s="52">
        <f>VLOOKUP($B110,'FY22 w-o SW'!$B$3:$NP$118,378,FALSE)</f>
        <v>-267361.70999999973</v>
      </c>
      <c r="Q110" s="52">
        <f>VLOOKUP($B110,'FY22 w-o SW'!$B$3:$NP$118,379,FALSE)</f>
        <v>7180.070000000007</v>
      </c>
      <c r="R110" s="51">
        <f t="shared" si="8"/>
        <v>7873814.3912749989</v>
      </c>
      <c r="S110" s="51">
        <f>VLOOKUP($B110,'FY23 w-o SW'!$B$3:$CH$118,85,FALSE)</f>
        <v>8020345.2937816558</v>
      </c>
      <c r="T110" s="52">
        <f t="shared" si="9"/>
        <v>339518.06878165714</v>
      </c>
      <c r="U110" s="52">
        <f t="shared" si="10"/>
        <v>192987.1662750002</v>
      </c>
      <c r="V110" s="52">
        <f t="shared" si="11"/>
        <v>-146530.90250665694</v>
      </c>
    </row>
    <row r="111" spans="1:22" x14ac:dyDescent="0.25">
      <c r="A111" t="s">
        <v>527</v>
      </c>
      <c r="B111" s="35">
        <v>331</v>
      </c>
      <c r="C111" s="36">
        <v>6</v>
      </c>
      <c r="D111" s="36" t="s">
        <v>350</v>
      </c>
      <c r="E111" s="36">
        <v>371</v>
      </c>
      <c r="F111" s="49">
        <v>-9</v>
      </c>
      <c r="G111" s="37">
        <v>304</v>
      </c>
      <c r="H111" s="36">
        <v>123</v>
      </c>
      <c r="I111" s="38">
        <v>0.33153638814016173</v>
      </c>
      <c r="J111" s="37">
        <v>45.99743303571428</v>
      </c>
      <c r="K111" s="37">
        <v>3.9997767857142859</v>
      </c>
      <c r="L111" s="51">
        <f>VLOOKUP($B111,'FY22 w-o SW'!$B$3:$NL$118,373,FALSE)</f>
        <v>4812141.4300193908</v>
      </c>
      <c r="M111">
        <v>5.8999999999999997E-2</v>
      </c>
      <c r="N111" s="51">
        <f t="shared" si="7"/>
        <v>5096057.7743905345</v>
      </c>
      <c r="O111" s="52">
        <f>108451.51*VLOOKUP($B111,'Tchrs 22-23'!$A$2:$U$117,21,FALSE)</f>
        <v>0</v>
      </c>
      <c r="P111" s="52">
        <f>VLOOKUP($B111,'FY22 w-o SW'!$B$3:$NP$118,378,FALSE)</f>
        <v>-112529.02999999991</v>
      </c>
      <c r="Q111" s="52">
        <f>VLOOKUP($B111,'FY22 w-o SW'!$B$3:$NP$118,379,FALSE)</f>
        <v>130.01178060874008</v>
      </c>
      <c r="R111" s="51">
        <f t="shared" si="8"/>
        <v>4983658.7561711427</v>
      </c>
      <c r="S111" s="51">
        <f>VLOOKUP($B111,'FY23 w-o SW'!$B$3:$CH$118,85,FALSE)</f>
        <v>4905070.3822653918</v>
      </c>
      <c r="T111" s="52">
        <f t="shared" si="9"/>
        <v>92928.95224600099</v>
      </c>
      <c r="U111" s="52">
        <f t="shared" si="10"/>
        <v>171517.32615175191</v>
      </c>
      <c r="V111" s="52">
        <f t="shared" si="11"/>
        <v>78588.373905750923</v>
      </c>
    </row>
    <row r="112" spans="1:22" x14ac:dyDescent="0.25">
      <c r="A112" t="s">
        <v>528</v>
      </c>
      <c r="B112" s="35">
        <v>332</v>
      </c>
      <c r="C112" s="36">
        <v>6</v>
      </c>
      <c r="D112" s="36" t="s">
        <v>437</v>
      </c>
      <c r="E112" s="36">
        <v>384</v>
      </c>
      <c r="F112" s="49">
        <v>-20</v>
      </c>
      <c r="G112" s="37">
        <v>322</v>
      </c>
      <c r="H112" s="36">
        <v>298</v>
      </c>
      <c r="I112" s="38">
        <v>0.77604166666666663</v>
      </c>
      <c r="J112" s="37">
        <v>66.996261160714283</v>
      </c>
      <c r="K112" s="37">
        <v>16.999051339285714</v>
      </c>
      <c r="L112" s="51">
        <f>VLOOKUP($B112,'FY22 w-o SW'!$B$3:$NL$118,373,FALSE)</f>
        <v>6672630.0066699991</v>
      </c>
      <c r="M112">
        <v>5.8999999999999997E-2</v>
      </c>
      <c r="N112" s="51">
        <f t="shared" si="7"/>
        <v>7066315.1770635284</v>
      </c>
      <c r="O112" s="52">
        <f>108451.51*VLOOKUP($B112,'Tchrs 22-23'!$A$2:$U$117,21,FALSE)</f>
        <v>114367.04690909089</v>
      </c>
      <c r="P112" s="52">
        <f>VLOOKUP($B112,'FY22 w-o SW'!$B$3:$NP$118,378,FALSE)</f>
        <v>-135280.45999999996</v>
      </c>
      <c r="Q112" s="52">
        <f>VLOOKUP($B112,'FY22 w-o SW'!$B$3:$NP$118,379,FALSE)</f>
        <v>7180.070000000007</v>
      </c>
      <c r="R112" s="51">
        <f t="shared" si="8"/>
        <v>6938214.7870635288</v>
      </c>
      <c r="S112" s="51">
        <f>VLOOKUP($B112,'FY23 w-o SW'!$B$3:$CH$118,85,FALSE)</f>
        <v>7184520.5135453027</v>
      </c>
      <c r="T112" s="52">
        <f t="shared" si="9"/>
        <v>511890.50687530357</v>
      </c>
      <c r="U112" s="52">
        <f t="shared" si="10"/>
        <v>265584.78039352968</v>
      </c>
      <c r="V112" s="52">
        <f t="shared" si="11"/>
        <v>-246305.72648177389</v>
      </c>
    </row>
    <row r="113" spans="1:22" x14ac:dyDescent="0.25">
      <c r="A113" t="s">
        <v>529</v>
      </c>
      <c r="B113" s="35">
        <v>333</v>
      </c>
      <c r="C113" s="36">
        <v>6</v>
      </c>
      <c r="D113" s="36" t="s">
        <v>350</v>
      </c>
      <c r="E113" s="36">
        <v>417</v>
      </c>
      <c r="F113" s="49">
        <v>-39</v>
      </c>
      <c r="G113" s="37">
        <v>417</v>
      </c>
      <c r="H113" s="36">
        <v>119</v>
      </c>
      <c r="I113" s="38">
        <v>0.28537170263788969</v>
      </c>
      <c r="J113" s="37">
        <v>37.99787946428571</v>
      </c>
      <c r="K113" s="37">
        <v>2.9998325892857141</v>
      </c>
      <c r="L113" s="51">
        <f>VLOOKUP($B113,'FY22 w-o SW'!$B$3:$NL$118,373,FALSE)</f>
        <v>4632433.023294216</v>
      </c>
      <c r="M113">
        <v>5.8999999999999997E-2</v>
      </c>
      <c r="N113" s="51">
        <f t="shared" si="7"/>
        <v>4905746.5716685746</v>
      </c>
      <c r="O113" s="52">
        <f>108451.51*VLOOKUP($B113,'Tchrs 22-23'!$A$2:$U$117,21,FALSE)</f>
        <v>-108451.51</v>
      </c>
      <c r="P113" s="52">
        <f>VLOOKUP($B113,'FY22 w-o SW'!$B$3:$NP$118,378,FALSE)</f>
        <v>44722.02500000014</v>
      </c>
      <c r="Q113" s="52">
        <f>VLOOKUP($B113,'FY22 w-o SW'!$B$3:$NP$118,379,FALSE)</f>
        <v>639.76643878252071</v>
      </c>
      <c r="R113" s="51">
        <f t="shared" si="8"/>
        <v>4951108.3631073572</v>
      </c>
      <c r="S113" s="51">
        <f>VLOOKUP($B113,'FY23 w-o SW'!$B$3:$CH$118,85,FALSE)</f>
        <v>4949052.8394872267</v>
      </c>
      <c r="T113" s="52">
        <f t="shared" si="9"/>
        <v>316619.81619301066</v>
      </c>
      <c r="U113" s="52">
        <f t="shared" si="10"/>
        <v>318675.33981314115</v>
      </c>
      <c r="V113" s="52">
        <f t="shared" si="11"/>
        <v>2055.5236201304942</v>
      </c>
    </row>
    <row r="114" spans="1:22" x14ac:dyDescent="0.25">
      <c r="A114" t="s">
        <v>530</v>
      </c>
      <c r="B114" s="35">
        <v>335</v>
      </c>
      <c r="C114" s="36">
        <v>5</v>
      </c>
      <c r="D114" s="36" t="s">
        <v>437</v>
      </c>
      <c r="E114" s="36">
        <v>355</v>
      </c>
      <c r="F114" s="49">
        <v>-7</v>
      </c>
      <c r="G114" s="37">
        <v>289</v>
      </c>
      <c r="H114" s="36">
        <v>257</v>
      </c>
      <c r="I114" s="38">
        <v>0.72394366197183102</v>
      </c>
      <c r="J114" s="37">
        <v>34.998046875</v>
      </c>
      <c r="K114" s="37">
        <v>33.998102678571428</v>
      </c>
      <c r="L114" s="51">
        <f>VLOOKUP($B114,'FY22 w-o SW'!$B$3:$NL$118,373,FALSE)</f>
        <v>6586333.5949999997</v>
      </c>
      <c r="M114">
        <v>5.8999999999999997E-2</v>
      </c>
      <c r="N114" s="51">
        <f t="shared" si="7"/>
        <v>6974927.2771049989</v>
      </c>
      <c r="O114" s="52">
        <f>108451.51*VLOOKUP($B114,'Tchrs 22-23'!$A$2:$U$117,21,FALSE)</f>
        <v>219860.78845454546</v>
      </c>
      <c r="P114" s="52">
        <f>VLOOKUP($B114,'FY22 w-o SW'!$B$3:$NP$118,378,FALSE)</f>
        <v>-174082.3899999999</v>
      </c>
      <c r="Q114" s="52">
        <f>VLOOKUP($B114,'FY22 w-o SW'!$B$3:$NP$118,379,FALSE)</f>
        <v>121013.07</v>
      </c>
      <c r="R114" s="51">
        <f t="shared" si="8"/>
        <v>6921857.9571049996</v>
      </c>
      <c r="S114" s="51">
        <f>VLOOKUP($B114,'FY23 w-o SW'!$B$3:$CH$118,85,FALSE)</f>
        <v>6861651.6335453037</v>
      </c>
      <c r="T114" s="52">
        <f t="shared" si="9"/>
        <v>275318.03854530398</v>
      </c>
      <c r="U114" s="52">
        <f t="shared" si="10"/>
        <v>335524.36210499983</v>
      </c>
      <c r="V114" s="52">
        <f t="shared" si="11"/>
        <v>60206.323559695855</v>
      </c>
    </row>
    <row r="115" spans="1:22" x14ac:dyDescent="0.25">
      <c r="A115" t="s">
        <v>531</v>
      </c>
      <c r="B115" s="35">
        <v>338</v>
      </c>
      <c r="C115" s="36">
        <v>4</v>
      </c>
      <c r="D115" s="36" t="s">
        <v>350</v>
      </c>
      <c r="E115" s="36">
        <v>346</v>
      </c>
      <c r="F115" s="49">
        <v>-32</v>
      </c>
      <c r="G115" s="37">
        <v>273</v>
      </c>
      <c r="H115" s="36">
        <v>194</v>
      </c>
      <c r="I115" s="38">
        <v>0.56069364161849711</v>
      </c>
      <c r="J115" s="37">
        <v>64.996372767857139</v>
      </c>
      <c r="K115" s="37">
        <v>99.994419642857139</v>
      </c>
      <c r="L115" s="51">
        <f>VLOOKUP($B115,'FY22 w-o SW'!$B$3:$NL$118,373,FALSE)</f>
        <v>6935596.0199999977</v>
      </c>
      <c r="M115">
        <v>5.8999999999999997E-2</v>
      </c>
      <c r="N115" s="51">
        <f t="shared" si="7"/>
        <v>7344796.1851799972</v>
      </c>
      <c r="O115" s="52">
        <f>108451.51*VLOOKUP($B115,'Tchrs 22-23'!$A$2:$U$117,21,FALSE)</f>
        <v>108451.51</v>
      </c>
      <c r="P115" s="52">
        <f>VLOOKUP($B115,'FY22 w-o SW'!$B$3:$NP$118,378,FALSE)</f>
        <v>-137557.47999999975</v>
      </c>
      <c r="Q115" s="52">
        <f>VLOOKUP($B115,'FY22 w-o SW'!$B$3:$NP$118,379,FALSE)</f>
        <v>142554.28000000003</v>
      </c>
      <c r="R115" s="51">
        <f t="shared" si="8"/>
        <v>7349792.985179998</v>
      </c>
      <c r="S115" s="51">
        <f>VLOOKUP($B115,'FY23 w-o SW'!$B$3:$CH$118,85,FALSE)</f>
        <v>6795230.0042543635</v>
      </c>
      <c r="T115" s="52">
        <f t="shared" si="9"/>
        <v>-140366.01574563421</v>
      </c>
      <c r="U115" s="52">
        <f t="shared" si="10"/>
        <v>414196.96518000029</v>
      </c>
      <c r="V115" s="52">
        <f t="shared" si="11"/>
        <v>554562.9809256345</v>
      </c>
    </row>
    <row r="116" spans="1:22" x14ac:dyDescent="0.25">
      <c r="A116" t="s">
        <v>532</v>
      </c>
      <c r="B116" s="35">
        <v>463</v>
      </c>
      <c r="C116" s="36">
        <v>3</v>
      </c>
      <c r="D116" s="36" t="s">
        <v>425</v>
      </c>
      <c r="E116" s="36">
        <v>2128</v>
      </c>
      <c r="F116" s="49">
        <v>113</v>
      </c>
      <c r="G116" s="37">
        <v>2128</v>
      </c>
      <c r="H116" s="36">
        <v>540</v>
      </c>
      <c r="I116" s="38">
        <v>0.25375939849624063</v>
      </c>
      <c r="J116" s="37">
        <v>237.98671874999999</v>
      </c>
      <c r="K116" s="37">
        <v>173.99029017857143</v>
      </c>
      <c r="L116" s="51">
        <f>VLOOKUP($B116,'FY22 w-o SW'!$B$3:$NL$118,373,FALSE)</f>
        <v>21011521.63499999</v>
      </c>
      <c r="M116">
        <v>5.8999999999999997E-2</v>
      </c>
      <c r="N116" s="51">
        <f t="shared" si="7"/>
        <v>22251201.411464989</v>
      </c>
      <c r="O116" s="52">
        <f>108451.51*VLOOKUP($B116,'Tchrs 22-23'!$A$2:$U$117,21,FALSE)</f>
        <v>650709.05999999994</v>
      </c>
      <c r="P116" s="52">
        <f>VLOOKUP($B116,'FY22 w-o SW'!$B$3:$NP$118,378,FALSE)</f>
        <v>143254.06999999937</v>
      </c>
      <c r="Q116" s="52">
        <f>VLOOKUP($B116,'FY22 w-o SW'!$B$3:$NP$118,379,FALSE)</f>
        <v>164096.49</v>
      </c>
      <c r="R116" s="51">
        <f t="shared" si="8"/>
        <v>22558551.971464988</v>
      </c>
      <c r="S116" s="51">
        <f>VLOOKUP($B116,'FY23 w-o SW'!$B$3:$CH$118,85,FALSE)</f>
        <v>25318520.005431816</v>
      </c>
      <c r="T116" s="52">
        <f t="shared" si="9"/>
        <v>4306998.3704318255</v>
      </c>
      <c r="U116" s="52">
        <f t="shared" si="10"/>
        <v>1547030.3364649974</v>
      </c>
      <c r="V116" s="52">
        <f t="shared" si="11"/>
        <v>-2759968.0339668281</v>
      </c>
    </row>
    <row r="117" spans="1:22" x14ac:dyDescent="0.25">
      <c r="A117" t="s">
        <v>533</v>
      </c>
      <c r="B117" s="35">
        <v>464</v>
      </c>
      <c r="C117" s="36">
        <v>7</v>
      </c>
      <c r="D117" s="36" t="s">
        <v>425</v>
      </c>
      <c r="E117" s="36">
        <v>506</v>
      </c>
      <c r="F117" s="49">
        <v>1</v>
      </c>
      <c r="G117" s="37">
        <v>506</v>
      </c>
      <c r="H117" s="36">
        <v>371</v>
      </c>
      <c r="I117" s="38">
        <v>0.73320158102766797</v>
      </c>
      <c r="J117" s="37">
        <v>130.99268973214285</v>
      </c>
      <c r="K117" s="37">
        <v>10.999386160714286</v>
      </c>
      <c r="L117" s="51">
        <f>VLOOKUP($B117,'FY22 w-o SW'!$B$3:$NL$118,373,FALSE)</f>
        <v>10326915.140019389</v>
      </c>
      <c r="M117">
        <v>5.8999999999999997E-2</v>
      </c>
      <c r="N117" s="51">
        <f t="shared" si="7"/>
        <v>10936203.133280532</v>
      </c>
      <c r="O117" s="52">
        <f>108451.51*VLOOKUP($B117,'Tchrs 22-23'!$A$2:$U$117,21,FALSE)</f>
        <v>108451.51</v>
      </c>
      <c r="P117" s="52">
        <f>VLOOKUP($B117,'FY22 w-o SW'!$B$3:$NP$118,378,FALSE)</f>
        <v>462938.00499999989</v>
      </c>
      <c r="Q117" s="52">
        <f>VLOOKUP($B117,'FY22 w-o SW'!$B$3:$NP$118,379,FALSE)</f>
        <v>94440.739980608749</v>
      </c>
      <c r="R117" s="51">
        <f t="shared" si="8"/>
        <v>11493581.878261141</v>
      </c>
      <c r="S117" s="51">
        <f>VLOOKUP($B117,'FY23 w-o SW'!$B$3:$CH$118,85,FALSE)</f>
        <v>11496128.640339019</v>
      </c>
      <c r="T117" s="52">
        <f t="shared" si="9"/>
        <v>1169213.5003196299</v>
      </c>
      <c r="U117" s="52">
        <f t="shared" si="10"/>
        <v>1166666.7382417526</v>
      </c>
      <c r="V117" s="52">
        <f t="shared" si="11"/>
        <v>-2546.762077877298</v>
      </c>
    </row>
    <row r="118" spans="1:22" x14ac:dyDescent="0.25">
      <c r="A118" t="s">
        <v>302</v>
      </c>
      <c r="B118" s="35"/>
      <c r="C118" s="35"/>
      <c r="D118" s="35"/>
      <c r="E118" s="37">
        <f>SUM(E2:E117)</f>
        <v>50499</v>
      </c>
      <c r="F118" s="57">
        <f>SUM(F2:F117)</f>
        <v>-1075</v>
      </c>
      <c r="G118" s="37">
        <f>SUM(G2:G117)</f>
        <v>44666</v>
      </c>
      <c r="H118" s="37">
        <f>SUM(H2:H117)</f>
        <v>23707</v>
      </c>
      <c r="I118" s="38">
        <f>H118/E118</f>
        <v>0.46945484068991467</v>
      </c>
      <c r="J118" s="37">
        <f>SUM(J2:J117)</f>
        <v>7912.5584263392839</v>
      </c>
      <c r="K118" s="37">
        <f>SUM(K2:K117)</f>
        <v>8392.5316406250058</v>
      </c>
      <c r="L118" s="51">
        <f>SUM(L2:L117)</f>
        <v>800124031.23860836</v>
      </c>
      <c r="O118" s="51"/>
      <c r="P118" s="51"/>
      <c r="Q118" s="51"/>
      <c r="R118" s="51">
        <f>SUM(R2:R117)</f>
        <v>858248087.18650997</v>
      </c>
      <c r="S118" s="51">
        <f>SUM(S2:S117)</f>
        <v>858305744.07616138</v>
      </c>
      <c r="T118" s="52">
        <f t="shared" si="9"/>
        <v>58181712.837553024</v>
      </c>
      <c r="U118" s="51">
        <f>R118-L118</f>
        <v>58124055.947901607</v>
      </c>
      <c r="V118" s="55">
        <f t="shared" si="11"/>
        <v>-57656.889651417732</v>
      </c>
    </row>
    <row r="120" spans="1:22" x14ac:dyDescent="0.25">
      <c r="M120" t="s">
        <v>575</v>
      </c>
      <c r="O120" s="54">
        <f>COUNTIF(O$2:O$117,"&lt;0")</f>
        <v>48</v>
      </c>
      <c r="S120" t="s">
        <v>569</v>
      </c>
      <c r="T120" s="54">
        <f>COUNTIF(T$2:T$117,"&lt;0")</f>
        <v>22</v>
      </c>
      <c r="U120" s="54">
        <f>COUNTIF(U$2:U$117,"&lt;0")</f>
        <v>3</v>
      </c>
      <c r="V120" s="54">
        <f>COUNTIF(V$2:V$117,"&lt;0")</f>
        <v>39</v>
      </c>
    </row>
    <row r="121" spans="1:22" x14ac:dyDescent="0.25">
      <c r="M121" t="s">
        <v>576</v>
      </c>
      <c r="O121" s="54">
        <f t="shared" ref="O121" si="12">COUNTIF(O$2:O$117,"&gt;0")</f>
        <v>25</v>
      </c>
      <c r="S121" t="s">
        <v>570</v>
      </c>
      <c r="T121" s="54">
        <f>COUNTIF(T$2:T$117,"&gt;0")</f>
        <v>94</v>
      </c>
      <c r="U121" s="54">
        <f t="shared" ref="U121:V121" si="13">COUNTIF(U$2:U$117,"&gt;0")</f>
        <v>113</v>
      </c>
      <c r="V121" s="54">
        <f t="shared" si="13"/>
        <v>77</v>
      </c>
    </row>
    <row r="122" spans="1:22" x14ac:dyDescent="0.25">
      <c r="S122" t="s">
        <v>571</v>
      </c>
      <c r="U122">
        <f>'Tchrs 22-23'!U120</f>
        <v>48</v>
      </c>
    </row>
    <row r="123" spans="1:22" x14ac:dyDescent="0.25">
      <c r="S123" t="s">
        <v>572</v>
      </c>
      <c r="U123">
        <f>'Tchrs 22-23'!U121</f>
        <v>25</v>
      </c>
    </row>
    <row r="124" spans="1:22" x14ac:dyDescent="0.25">
      <c r="S124" t="s">
        <v>555</v>
      </c>
      <c r="U124">
        <f>'Tchrs 22-23'!U122</f>
        <v>43</v>
      </c>
    </row>
  </sheetData>
  <autoFilter ref="A1:V118" xr:uid="{DC19FE6C-93D4-4E03-8809-0978A57B49B7}"/>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51CB-7B5F-4075-9E3D-A4278DA59275}">
  <dimension ref="A1:DD143"/>
  <sheetViews>
    <sheetView zoomScale="80" zoomScaleNormal="80" workbookViewId="0">
      <pane xSplit="4" ySplit="2" topLeftCell="CS93" activePane="bottomRight" state="frozen"/>
      <selection pane="topRight" activeCell="E1" sqref="E1"/>
      <selection pane="bottomLeft" activeCell="A3" sqref="A3"/>
      <selection pane="bottomRight" activeCell="B95" sqref="B95"/>
    </sheetView>
  </sheetViews>
  <sheetFormatPr defaultRowHeight="15" x14ac:dyDescent="0.25"/>
  <cols>
    <col min="1" max="1" width="29.7109375" customWidth="1"/>
    <col min="2" max="2" width="9.140625" style="35"/>
    <col min="3" max="3" width="11.85546875" style="35" customWidth="1"/>
    <col min="4" max="4" width="9.140625" style="35"/>
    <col min="5" max="5" width="15.5703125" style="35" customWidth="1"/>
    <col min="6" max="6" width="13.28515625" style="35" customWidth="1"/>
    <col min="7" max="7" width="12.140625" style="35" customWidth="1"/>
    <col min="8" max="8" width="12" style="35" customWidth="1"/>
    <col min="9" max="9" width="9.140625" style="35"/>
    <col min="10" max="10" width="11.7109375" style="35" customWidth="1"/>
    <col min="11" max="11" width="12" style="35" customWidth="1"/>
    <col min="12" max="49" width="13.85546875" style="39" customWidth="1"/>
    <col min="50" max="50" width="12.7109375" style="39" customWidth="1"/>
    <col min="51" max="51" width="12.5703125" style="39" customWidth="1"/>
    <col min="52" max="52" width="13.85546875" style="39" customWidth="1"/>
    <col min="53" max="54" width="12.7109375" style="39" customWidth="1"/>
    <col min="55" max="58" width="13.85546875" style="39" customWidth="1"/>
    <col min="59" max="59" width="15.140625" style="39" customWidth="1"/>
    <col min="60" max="63" width="13.85546875" style="39" customWidth="1"/>
    <col min="64" max="64" width="16.5703125" style="39" customWidth="1"/>
    <col min="65" max="80" width="13.85546875" style="39" customWidth="1"/>
    <col min="81" max="81" width="15.140625" style="39" customWidth="1"/>
    <col min="82" max="86" width="13.85546875" style="39" customWidth="1"/>
    <col min="87" max="87" width="14.7109375" customWidth="1"/>
    <col min="88" max="88" width="12.7109375" customWidth="1"/>
    <col min="89" max="89" width="14.140625" customWidth="1"/>
    <col min="90" max="90" width="13.85546875" customWidth="1"/>
    <col min="91" max="91" width="15" customWidth="1"/>
    <col min="92" max="92" width="14" customWidth="1"/>
    <col min="93" max="93" width="12.5703125" customWidth="1"/>
    <col min="94" max="94" width="11.7109375" customWidth="1"/>
    <col min="95" max="95" width="12" customWidth="1"/>
    <col min="96" max="96" width="12.7109375" customWidth="1"/>
    <col min="97" max="97" width="14.42578125" customWidth="1"/>
    <col min="98" max="98" width="12" customWidth="1"/>
    <col min="104" max="104" width="10.85546875" bestFit="1" customWidth="1"/>
    <col min="105" max="105" width="14" customWidth="1"/>
    <col min="106" max="106" width="13.7109375" customWidth="1"/>
    <col min="107" max="107" width="12.85546875" customWidth="1"/>
    <col min="108" max="108" width="12.42578125" customWidth="1"/>
  </cols>
  <sheetData>
    <row r="1" spans="1:108" s="10" customFormat="1" ht="60" customHeight="1" x14ac:dyDescent="0.25">
      <c r="A1" s="50" t="s">
        <v>352</v>
      </c>
      <c r="B1" s="14" t="s">
        <v>314</v>
      </c>
      <c r="C1" s="14" t="s">
        <v>353</v>
      </c>
      <c r="D1" s="14" t="s">
        <v>354</v>
      </c>
      <c r="E1" s="14" t="s">
        <v>355</v>
      </c>
      <c r="F1" s="14" t="s">
        <v>356</v>
      </c>
      <c r="G1" s="14" t="s">
        <v>357</v>
      </c>
      <c r="H1" s="14" t="s">
        <v>358</v>
      </c>
      <c r="I1" s="14" t="s">
        <v>359</v>
      </c>
      <c r="J1" s="14" t="s">
        <v>360</v>
      </c>
      <c r="K1" s="14" t="s">
        <v>361</v>
      </c>
      <c r="L1" s="15" t="s">
        <v>98</v>
      </c>
      <c r="M1" s="15" t="s">
        <v>109</v>
      </c>
      <c r="N1" s="15" t="s">
        <v>110</v>
      </c>
      <c r="O1" s="15" t="s">
        <v>362</v>
      </c>
      <c r="P1" s="15" t="s">
        <v>48</v>
      </c>
      <c r="Q1" s="15" t="s">
        <v>49</v>
      </c>
      <c r="R1" s="15" t="s">
        <v>52</v>
      </c>
      <c r="S1" s="15" t="s">
        <v>51</v>
      </c>
      <c r="T1" s="15" t="s">
        <v>112</v>
      </c>
      <c r="U1" s="16" t="s">
        <v>148</v>
      </c>
      <c r="V1" s="16" t="s">
        <v>149</v>
      </c>
      <c r="W1" s="16" t="s">
        <v>150</v>
      </c>
      <c r="X1" s="16" t="s">
        <v>11</v>
      </c>
      <c r="Y1" s="16" t="s">
        <v>363</v>
      </c>
      <c r="Z1" s="15" t="s">
        <v>364</v>
      </c>
      <c r="AA1" s="15" t="s">
        <v>365</v>
      </c>
      <c r="AB1" s="15" t="s">
        <v>366</v>
      </c>
      <c r="AC1" s="15" t="s">
        <v>129</v>
      </c>
      <c r="AD1" s="15" t="s">
        <v>163</v>
      </c>
      <c r="AE1" s="15" t="s">
        <v>140</v>
      </c>
      <c r="AF1" s="15" t="s">
        <v>141</v>
      </c>
      <c r="AG1" s="15" t="s">
        <v>367</v>
      </c>
      <c r="AH1" s="15" t="s">
        <v>368</v>
      </c>
      <c r="AI1" s="17" t="s">
        <v>102</v>
      </c>
      <c r="AJ1" s="17" t="s">
        <v>115</v>
      </c>
      <c r="AK1" s="17" t="s">
        <v>369</v>
      </c>
      <c r="AL1" s="17" t="s">
        <v>370</v>
      </c>
      <c r="AM1" s="17" t="s">
        <v>17</v>
      </c>
      <c r="AN1" s="17" t="s">
        <v>14</v>
      </c>
      <c r="AO1" s="17" t="s">
        <v>31</v>
      </c>
      <c r="AP1" s="17" t="s">
        <v>37</v>
      </c>
      <c r="AQ1" s="17" t="s">
        <v>371</v>
      </c>
      <c r="AR1" s="17" t="s">
        <v>372</v>
      </c>
      <c r="AS1" s="18" t="s">
        <v>134</v>
      </c>
      <c r="AT1" s="18" t="s">
        <v>78</v>
      </c>
      <c r="AU1" s="18" t="s">
        <v>12</v>
      </c>
      <c r="AV1" s="18" t="s">
        <v>373</v>
      </c>
      <c r="AW1" s="19" t="s">
        <v>374</v>
      </c>
      <c r="AX1" s="19" t="s">
        <v>375</v>
      </c>
      <c r="AY1" s="19" t="s">
        <v>376</v>
      </c>
      <c r="AZ1" s="19" t="s">
        <v>377</v>
      </c>
      <c r="BA1" s="20" t="s">
        <v>6</v>
      </c>
      <c r="BB1" s="20" t="s">
        <v>7</v>
      </c>
      <c r="BC1" s="20" t="s">
        <v>8</v>
      </c>
      <c r="BD1" s="21" t="s">
        <v>378</v>
      </c>
      <c r="BE1" s="21" t="s">
        <v>379</v>
      </c>
      <c r="BF1" s="21" t="s">
        <v>380</v>
      </c>
      <c r="BG1" s="21" t="s">
        <v>381</v>
      </c>
      <c r="BH1" s="21" t="s">
        <v>382</v>
      </c>
      <c r="BI1" s="21" t="s">
        <v>383</v>
      </c>
      <c r="BJ1" s="21" t="s">
        <v>384</v>
      </c>
      <c r="BK1" s="21" t="s">
        <v>385</v>
      </c>
      <c r="BL1" s="22" t="s">
        <v>41</v>
      </c>
      <c r="BM1" s="22" t="s">
        <v>386</v>
      </c>
      <c r="BN1" s="22" t="s">
        <v>39</v>
      </c>
      <c r="BO1" s="22" t="s">
        <v>387</v>
      </c>
      <c r="BP1" s="22" t="s">
        <v>54</v>
      </c>
      <c r="BQ1" s="22" t="s">
        <v>388</v>
      </c>
      <c r="BR1" s="22" t="s">
        <v>165</v>
      </c>
      <c r="BS1" s="22" t="s">
        <v>104</v>
      </c>
      <c r="BT1" s="22" t="s">
        <v>95</v>
      </c>
      <c r="BU1" s="22" t="s">
        <v>96</v>
      </c>
      <c r="BV1" s="22" t="s">
        <v>0</v>
      </c>
      <c r="BW1" s="22" t="s">
        <v>389</v>
      </c>
      <c r="BX1" s="22" t="s">
        <v>390</v>
      </c>
      <c r="BY1" s="22" t="s">
        <v>55</v>
      </c>
      <c r="BZ1" s="22" t="s">
        <v>42</v>
      </c>
      <c r="CA1" s="22" t="s">
        <v>83</v>
      </c>
      <c r="CB1" s="23" t="s">
        <v>391</v>
      </c>
      <c r="CC1" s="23" t="s">
        <v>392</v>
      </c>
      <c r="CD1" s="24" t="s">
        <v>393</v>
      </c>
      <c r="CE1" s="24" t="s">
        <v>394</v>
      </c>
      <c r="CF1" s="24" t="s">
        <v>395</v>
      </c>
      <c r="CG1" s="24" t="s">
        <v>396</v>
      </c>
      <c r="CH1" s="15" t="s">
        <v>302</v>
      </c>
      <c r="CI1" s="25" t="s">
        <v>397</v>
      </c>
      <c r="CJ1" s="26" t="s">
        <v>398</v>
      </c>
      <c r="CK1" s="27" t="s">
        <v>399</v>
      </c>
      <c r="CL1" s="28" t="s">
        <v>400</v>
      </c>
      <c r="CM1" s="29" t="s">
        <v>401</v>
      </c>
      <c r="CN1" s="30" t="s">
        <v>402</v>
      </c>
      <c r="CO1" s="31" t="s">
        <v>403</v>
      </c>
      <c r="CP1" s="32" t="s">
        <v>404</v>
      </c>
      <c r="CQ1" s="33" t="s">
        <v>405</v>
      </c>
      <c r="CR1" s="34" t="s">
        <v>406</v>
      </c>
      <c r="CS1" s="34" t="s">
        <v>407</v>
      </c>
      <c r="CT1" s="34" t="s">
        <v>408</v>
      </c>
      <c r="CU1" s="34" t="s">
        <v>409</v>
      </c>
      <c r="CV1" s="34" t="s">
        <v>410</v>
      </c>
      <c r="CW1" s="34" t="s">
        <v>411</v>
      </c>
      <c r="CX1" s="34" t="s">
        <v>412</v>
      </c>
      <c r="CY1" s="34" t="s">
        <v>413</v>
      </c>
      <c r="CZ1" s="34" t="s">
        <v>414</v>
      </c>
      <c r="DA1" s="10" t="s">
        <v>415</v>
      </c>
      <c r="DB1" s="10" t="s">
        <v>416</v>
      </c>
      <c r="DC1" s="10" t="s">
        <v>400</v>
      </c>
      <c r="DD1" s="10" t="s">
        <v>417</v>
      </c>
    </row>
    <row r="2" spans="1:108" s="10" customFormat="1" x14ac:dyDescent="0.25">
      <c r="A2" s="10" t="s">
        <v>418</v>
      </c>
      <c r="B2" s="14"/>
      <c r="C2" s="14"/>
      <c r="D2" s="14"/>
      <c r="E2" s="14"/>
      <c r="F2" s="14"/>
      <c r="G2" s="14"/>
      <c r="H2" s="14"/>
      <c r="I2" s="14"/>
      <c r="J2" s="14"/>
      <c r="K2" s="14"/>
      <c r="L2" s="15" t="s">
        <v>419</v>
      </c>
      <c r="M2" s="15" t="s">
        <v>419</v>
      </c>
      <c r="N2" s="15" t="s">
        <v>419</v>
      </c>
      <c r="O2" s="15" t="s">
        <v>420</v>
      </c>
      <c r="P2" s="15" t="s">
        <v>420</v>
      </c>
      <c r="Q2" s="15" t="s">
        <v>419</v>
      </c>
      <c r="R2" s="15" t="s">
        <v>419</v>
      </c>
      <c r="S2" s="15" t="s">
        <v>419</v>
      </c>
      <c r="T2" s="15" t="s">
        <v>419</v>
      </c>
      <c r="U2" s="16" t="s">
        <v>419</v>
      </c>
      <c r="V2" s="16" t="s">
        <v>419</v>
      </c>
      <c r="W2" s="16" t="s">
        <v>419</v>
      </c>
      <c r="X2" s="16" t="s">
        <v>419</v>
      </c>
      <c r="Y2" s="16" t="s">
        <v>421</v>
      </c>
      <c r="Z2" s="15" t="s">
        <v>421</v>
      </c>
      <c r="AA2" s="15" t="s">
        <v>421</v>
      </c>
      <c r="AB2" s="15" t="s">
        <v>421</v>
      </c>
      <c r="AC2" s="15" t="s">
        <v>420</v>
      </c>
      <c r="AD2" s="15" t="s">
        <v>420</v>
      </c>
      <c r="AE2" s="15" t="s">
        <v>420</v>
      </c>
      <c r="AF2" s="15" t="s">
        <v>420</v>
      </c>
      <c r="AG2" s="15" t="s">
        <v>421</v>
      </c>
      <c r="AH2" s="15" t="s">
        <v>420</v>
      </c>
      <c r="AI2" s="17" t="s">
        <v>419</v>
      </c>
      <c r="AJ2" s="17" t="s">
        <v>419</v>
      </c>
      <c r="AK2" s="17" t="s">
        <v>419</v>
      </c>
      <c r="AL2" s="17" t="s">
        <v>419</v>
      </c>
      <c r="AM2" s="17" t="s">
        <v>419</v>
      </c>
      <c r="AN2" s="17" t="s">
        <v>419</v>
      </c>
      <c r="AO2" s="17" t="s">
        <v>419</v>
      </c>
      <c r="AP2" s="17" t="s">
        <v>419</v>
      </c>
      <c r="AQ2" s="17" t="s">
        <v>421</v>
      </c>
      <c r="AR2" s="17" t="s">
        <v>421</v>
      </c>
      <c r="AS2" s="18" t="s">
        <v>419</v>
      </c>
      <c r="AT2" s="18" t="s">
        <v>419</v>
      </c>
      <c r="AU2" s="18" t="s">
        <v>419</v>
      </c>
      <c r="AV2" s="18" t="s">
        <v>421</v>
      </c>
      <c r="AW2" s="19" t="s">
        <v>420</v>
      </c>
      <c r="AX2" s="19" t="s">
        <v>420</v>
      </c>
      <c r="AY2" s="19" t="s">
        <v>420</v>
      </c>
      <c r="AZ2" s="19" t="s">
        <v>420</v>
      </c>
      <c r="BA2" s="20" t="s">
        <v>420</v>
      </c>
      <c r="BB2" s="20" t="s">
        <v>420</v>
      </c>
      <c r="BC2" s="20" t="s">
        <v>420</v>
      </c>
      <c r="BD2" s="20" t="s">
        <v>420</v>
      </c>
      <c r="BE2" s="20" t="s">
        <v>420</v>
      </c>
      <c r="BF2" s="20" t="s">
        <v>420</v>
      </c>
      <c r="BG2" s="21" t="s">
        <v>420</v>
      </c>
      <c r="BH2" s="21" t="s">
        <v>420</v>
      </c>
      <c r="BI2" s="21" t="s">
        <v>420</v>
      </c>
      <c r="BJ2" s="21" t="s">
        <v>420</v>
      </c>
      <c r="BK2" s="21" t="s">
        <v>420</v>
      </c>
      <c r="BL2" s="22" t="s">
        <v>420</v>
      </c>
      <c r="BM2" s="22" t="s">
        <v>420</v>
      </c>
      <c r="BN2" s="22" t="s">
        <v>420</v>
      </c>
      <c r="BO2" s="22" t="s">
        <v>420</v>
      </c>
      <c r="BP2" s="22" t="s">
        <v>420</v>
      </c>
      <c r="BQ2" s="22" t="s">
        <v>420</v>
      </c>
      <c r="BR2" s="22" t="s">
        <v>420</v>
      </c>
      <c r="BS2" s="22" t="s">
        <v>420</v>
      </c>
      <c r="BT2" s="22" t="s">
        <v>420</v>
      </c>
      <c r="BU2" s="22" t="s">
        <v>420</v>
      </c>
      <c r="BV2" s="22" t="s">
        <v>420</v>
      </c>
      <c r="BW2" s="22" t="s">
        <v>420</v>
      </c>
      <c r="BX2" s="22" t="s">
        <v>420</v>
      </c>
      <c r="BY2" s="22" t="s">
        <v>420</v>
      </c>
      <c r="BZ2" s="22" t="s">
        <v>420</v>
      </c>
      <c r="CA2" s="22" t="s">
        <v>420</v>
      </c>
      <c r="CB2" s="23" t="s">
        <v>420</v>
      </c>
      <c r="CC2" s="23" t="s">
        <v>421</v>
      </c>
      <c r="CD2" s="24" t="s">
        <v>400</v>
      </c>
      <c r="CE2" s="24" t="s">
        <v>400</v>
      </c>
      <c r="CF2" s="24" t="s">
        <v>400</v>
      </c>
      <c r="CG2" s="24" t="s">
        <v>400</v>
      </c>
      <c r="CH2" s="15"/>
    </row>
    <row r="3" spans="1:108" x14ac:dyDescent="0.25">
      <c r="A3" t="s">
        <v>422</v>
      </c>
      <c r="B3" s="35">
        <v>202</v>
      </c>
      <c r="C3" s="36">
        <v>7</v>
      </c>
      <c r="D3" s="36" t="s">
        <v>350</v>
      </c>
      <c r="E3" s="36">
        <v>204</v>
      </c>
      <c r="F3" s="36">
        <v>-22</v>
      </c>
      <c r="G3" s="37">
        <f>AG3/5973</f>
        <v>153</v>
      </c>
      <c r="H3" s="36">
        <v>177</v>
      </c>
      <c r="I3" s="38">
        <f>H3/E3</f>
        <v>0.86764705882352944</v>
      </c>
      <c r="J3" s="37">
        <f>AQ3/1792</f>
        <v>32.998158482142856</v>
      </c>
      <c r="K3" s="37">
        <f>AV3/1792</f>
        <v>5.9996651785714281</v>
      </c>
      <c r="L3" s="39">
        <v>198942.26</v>
      </c>
      <c r="M3" s="39">
        <f>'FY23 DCPS orig'!M3/$C$120*$C$122</f>
        <v>0</v>
      </c>
      <c r="N3" s="39">
        <f>'FY23 DCPS orig'!N3/128425*(128425-5380.94)</f>
        <v>0</v>
      </c>
      <c r="O3" s="39">
        <v>71961.03</v>
      </c>
      <c r="P3" s="39">
        <v>5561.1</v>
      </c>
      <c r="Q3" s="39">
        <v>79024.509999999995</v>
      </c>
      <c r="R3" s="39">
        <v>60058.83</v>
      </c>
      <c r="S3" s="39">
        <v>51187.26</v>
      </c>
      <c r="T3" s="39">
        <f>'FY23 DCPS orig'!T3/$C$120*$C$122</f>
        <v>108451.51</v>
      </c>
      <c r="U3" s="39">
        <f>'FY23 DCPS orig'!U3/$C$120*$C$122</f>
        <v>216903.01047270704</v>
      </c>
      <c r="V3" s="39">
        <f>'FY23 DCPS orig'!V3/$C$120*$C$122</f>
        <v>0</v>
      </c>
      <c r="W3" s="39">
        <f>'FY23 DCPS orig'!W3/$C$120*$C$122</f>
        <v>216903.01047270704</v>
      </c>
      <c r="X3" s="39">
        <v>156665.71</v>
      </c>
      <c r="Y3" s="39">
        <v>91386.9</v>
      </c>
      <c r="AC3" s="39">
        <f>'FY23 DCPS orig'!AC3/$C$120*$C$122</f>
        <v>0</v>
      </c>
      <c r="AD3" s="39">
        <f>'FY23 DCPS orig'!AD3/$C$120*$C$122</f>
        <v>0</v>
      </c>
      <c r="AE3" s="39">
        <f>'FY23 DCPS orig'!AE3/$C$120*$C$122</f>
        <v>0</v>
      </c>
      <c r="AF3" s="39">
        <f>'FY23 DCPS orig'!AF3/$C$120*$C$122</f>
        <v>0</v>
      </c>
      <c r="AG3" s="39">
        <v>913869</v>
      </c>
      <c r="AH3" s="39">
        <v>66300</v>
      </c>
      <c r="AI3" s="39">
        <f>'FY23 DCPS orig'!AI3/$C$120*$C$122</f>
        <v>108451.51</v>
      </c>
      <c r="AJ3" s="39">
        <f>'FY23 DCPS orig'!AJ3/$C$120*$C$122</f>
        <v>108451.51</v>
      </c>
      <c r="AK3" s="39">
        <f>'FY23 DCPS orig'!AK3/$C$120*$C$122</f>
        <v>325354.52047270705</v>
      </c>
      <c r="AL3" s="39">
        <f>'FY23 DCPS orig'!AL3/$C$120*$C$122</f>
        <v>108451.51</v>
      </c>
      <c r="AM3" s="39">
        <v>39166.43</v>
      </c>
      <c r="AO3" s="39">
        <v>57558.06</v>
      </c>
      <c r="AQ3" s="39">
        <v>59132.7</v>
      </c>
      <c r="AS3" s="39">
        <f>'FY23 DCPS orig'!AS3/$C$120*$C$122</f>
        <v>0</v>
      </c>
      <c r="AT3" s="39">
        <f>'FY23 DCPS orig'!AT3/$C$120*$C$122</f>
        <v>29281.906270906049</v>
      </c>
      <c r="AV3" s="39">
        <v>10751.4</v>
      </c>
      <c r="AW3" s="39">
        <v>6800</v>
      </c>
      <c r="AX3" s="39">
        <v>6800</v>
      </c>
      <c r="AY3" s="39">
        <v>10200</v>
      </c>
      <c r="BA3" s="39">
        <v>13600</v>
      </c>
      <c r="BC3" s="39">
        <v>13600</v>
      </c>
      <c r="BD3" s="39">
        <v>110400.96000000001</v>
      </c>
      <c r="BE3" s="39">
        <v>1778.29</v>
      </c>
      <c r="BG3" s="39">
        <f>'FY23 DCPS orig'!BG3/$C$120*$C$122</f>
        <v>0</v>
      </c>
      <c r="BR3" s="39">
        <f>'FY23 DCPS orig'!BR3/$C$120*$C$122</f>
        <v>0</v>
      </c>
      <c r="BV3" s="39">
        <v>15325</v>
      </c>
      <c r="CB3" s="39">
        <v>474803.21</v>
      </c>
      <c r="CC3" s="39">
        <v>113964.84</v>
      </c>
      <c r="CD3" s="39">
        <v>191148.65</v>
      </c>
      <c r="CE3" s="39">
        <v>48742.239999999998</v>
      </c>
      <c r="CF3" s="39">
        <v>230513.44</v>
      </c>
      <c r="CH3" s="39">
        <f>SUM(L3:CG3)</f>
        <v>4321490.3076890269</v>
      </c>
      <c r="CI3" s="39">
        <f>SUM(L3:T3,Z3:AH3)</f>
        <v>1555355.5</v>
      </c>
      <c r="CJ3" s="39">
        <f t="shared" ref="CJ3:CJ66" si="0">SUM(U3:Y3)</f>
        <v>681858.63094541407</v>
      </c>
      <c r="CK3" s="39">
        <f>SUM(BL3:CA3)</f>
        <v>15325</v>
      </c>
      <c r="CL3" s="39">
        <f>SUM(CD3:CG3)</f>
        <v>470404.32999999996</v>
      </c>
      <c r="CM3" s="39">
        <f t="shared" ref="CM3:CM66" si="1">SUM(AI3:AR3)</f>
        <v>806566.24047270697</v>
      </c>
      <c r="CN3" s="39">
        <f t="shared" ref="CN3:CN66" si="2">SUM(AS3:AV3)</f>
        <v>40033.306270906047</v>
      </c>
      <c r="CO3" s="39">
        <f>SUM(CB3:CC3)</f>
        <v>588768.05000000005</v>
      </c>
      <c r="CP3" s="39">
        <f t="shared" ref="CP3:CP66" si="3">SUM(BA3,BB3,BC3,BD3:BK3)</f>
        <v>139379.25000000003</v>
      </c>
      <c r="CQ3" s="39">
        <f t="shared" ref="CQ3:CQ66" si="4">SUM(AX3,AY3,AW3:AZ3)</f>
        <v>40800</v>
      </c>
      <c r="CR3" s="39">
        <f t="shared" ref="CR3:CR66" si="5">SUM(CI3:CQ3)</f>
        <v>4338490.3076890279</v>
      </c>
      <c r="CS3" s="39">
        <f>SUM(CI3:CL3)</f>
        <v>2722943.4609454144</v>
      </c>
      <c r="CT3" s="39">
        <f>CS3/$E3</f>
        <v>13347.762063457914</v>
      </c>
      <c r="CU3" s="39">
        <f t="shared" ref="CU3:CU66" si="6">CI3/$E3</f>
        <v>7624.291666666667</v>
      </c>
      <c r="CV3" s="39">
        <f t="shared" ref="CV3:CW34" si="7">CK3/$E3</f>
        <v>75.122549019607845</v>
      </c>
      <c r="CW3" s="39">
        <f t="shared" si="7"/>
        <v>2305.9035784313724</v>
      </c>
      <c r="CX3" s="39">
        <f>CT3-CW3</f>
        <v>11041.858485026542</v>
      </c>
      <c r="CY3" s="39">
        <f t="shared" ref="CY3:CY66" si="8">CO3/$H3</f>
        <v>3326.373163841808</v>
      </c>
      <c r="CZ3" s="39">
        <f t="shared" ref="CZ3:CZ66" si="9">(CS3-CJ3)/G3</f>
        <v>13340.423725490198</v>
      </c>
      <c r="DA3" s="39">
        <f>SUM(L3:X3,AC3:AF3,AH3,BL3:BV3,BX3:CA3)</f>
        <v>1247283.2309454139</v>
      </c>
      <c r="DB3" s="39">
        <f t="shared" ref="DB3:DB12" si="10">SUM(Y3:AB3,AG3,BW3)</f>
        <v>1005255.9</v>
      </c>
      <c r="DC3" s="39">
        <f>CL3</f>
        <v>470404.32999999996</v>
      </c>
      <c r="DD3" s="39">
        <f>SUM(L3:O3,Q3:AG3,AI3:AV3,BL3,BN3,BP3,BR3:BS3,BW3:CC3)</f>
        <v>3600720.6276890263</v>
      </c>
    </row>
    <row r="4" spans="1:108" x14ac:dyDescent="0.25">
      <c r="A4" t="s">
        <v>423</v>
      </c>
      <c r="B4" s="35">
        <v>203</v>
      </c>
      <c r="C4" s="36">
        <v>6</v>
      </c>
      <c r="D4" s="36" t="s">
        <v>350</v>
      </c>
      <c r="E4" s="36">
        <v>360</v>
      </c>
      <c r="F4" s="36">
        <v>25</v>
      </c>
      <c r="G4" s="37">
        <f t="shared" ref="G4:G67" si="11">AG4/5973</f>
        <v>288</v>
      </c>
      <c r="H4" s="36">
        <v>223</v>
      </c>
      <c r="I4" s="38">
        <f t="shared" ref="I4:I67" si="12">H4/E4</f>
        <v>0.61944444444444446</v>
      </c>
      <c r="J4" s="37">
        <f t="shared" ref="J4:J67" si="13">AQ4/1792</f>
        <v>57.99676339285714</v>
      </c>
      <c r="K4" s="37">
        <f t="shared" ref="K4:K67" si="14">AV4/1792</f>
        <v>7.9995535714285717</v>
      </c>
      <c r="L4" s="39">
        <v>198942.26</v>
      </c>
      <c r="M4" s="39">
        <f>'FY23 DCPS orig'!M4/$C$120*$C$122</f>
        <v>0</v>
      </c>
      <c r="N4" s="39">
        <f>'FY23 DCPS orig'!N4/128425*(128425-5380.94)</f>
        <v>0</v>
      </c>
      <c r="O4" s="39">
        <v>71961.03</v>
      </c>
      <c r="P4" s="39">
        <v>6183.55</v>
      </c>
      <c r="Q4" s="39">
        <v>79024.509999999995</v>
      </c>
      <c r="R4" s="39">
        <v>60058.83</v>
      </c>
      <c r="S4" s="39">
        <v>102374.53</v>
      </c>
      <c r="T4" s="39">
        <f>'FY23 DCPS orig'!T4/$C$120*$C$122</f>
        <v>108451.51</v>
      </c>
      <c r="U4" s="39">
        <f>'FY23 DCPS orig'!U4/$C$120*$C$122</f>
        <v>216903.01047270704</v>
      </c>
      <c r="V4" s="39">
        <f>'FY23 DCPS orig'!V4/$C$120*$C$122</f>
        <v>108451.51</v>
      </c>
      <c r="W4" s="39">
        <f>'FY23 DCPS orig'!W4/$C$120*$C$122</f>
        <v>216903.01047270704</v>
      </c>
      <c r="X4" s="39">
        <v>195832.13</v>
      </c>
      <c r="Y4" s="39">
        <v>129016.8</v>
      </c>
      <c r="AC4" s="39">
        <f>'FY23 DCPS orig'!AC4/$C$120*$C$122</f>
        <v>0</v>
      </c>
      <c r="AD4" s="39">
        <f>'FY23 DCPS orig'!AD4/$C$120*$C$122</f>
        <v>0</v>
      </c>
      <c r="AE4" s="39">
        <f>'FY23 DCPS orig'!AE4/$C$120*$C$122</f>
        <v>0</v>
      </c>
      <c r="AF4" s="39">
        <f>'FY23 DCPS orig'!AF4/$C$120*$C$122</f>
        <v>0</v>
      </c>
      <c r="AG4" s="39">
        <v>1720224</v>
      </c>
      <c r="AH4" s="39">
        <v>117000</v>
      </c>
      <c r="AI4" s="39">
        <f>'FY23 DCPS orig'!AI4/$C$120*$C$122</f>
        <v>108451.51</v>
      </c>
      <c r="AJ4" s="39">
        <f>'FY23 DCPS orig'!AJ4/$C$120*$C$122</f>
        <v>162677.26023635353</v>
      </c>
      <c r="AK4" s="39">
        <f>'FY23 DCPS orig'!AK4/$C$120*$C$122</f>
        <v>433806.02094541409</v>
      </c>
      <c r="AL4" s="39">
        <f>'FY23 DCPS orig'!AL4/$C$120*$C$122</f>
        <v>433806.02094541409</v>
      </c>
      <c r="AM4" s="39">
        <v>234998.56</v>
      </c>
      <c r="AQ4" s="39">
        <v>103930.2</v>
      </c>
      <c r="AS4" s="39">
        <f>'FY23 DCPS orig'!AS4/$C$120*$C$122</f>
        <v>0</v>
      </c>
      <c r="AT4" s="39">
        <f>'FY23 DCPS orig'!AT4/$C$120*$C$122</f>
        <v>39042.541694541404</v>
      </c>
      <c r="AV4" s="39">
        <v>14335.2</v>
      </c>
      <c r="AW4" s="39">
        <v>13600</v>
      </c>
      <c r="AX4" s="39">
        <v>20400</v>
      </c>
      <c r="AY4" s="39">
        <v>10200</v>
      </c>
      <c r="BA4" s="39">
        <v>13600</v>
      </c>
      <c r="BC4" s="39">
        <v>20400</v>
      </c>
      <c r="BD4" s="39">
        <v>166250.85999999999</v>
      </c>
      <c r="BE4" s="39">
        <v>2677.89</v>
      </c>
      <c r="BG4" s="39">
        <f>'FY23 DCPS orig'!BG4/$C$120*$C$122</f>
        <v>0</v>
      </c>
      <c r="BR4" s="39">
        <f>'FY23 DCPS orig'!BR4/$C$120*$C$122</f>
        <v>0</v>
      </c>
      <c r="CB4" s="39">
        <v>598198.39</v>
      </c>
      <c r="CC4" s="39">
        <v>94373.4</v>
      </c>
      <c r="CH4" s="39">
        <f t="shared" ref="CH4:CH67" si="15">SUM(L4:CG4)</f>
        <v>5802074.5347671369</v>
      </c>
      <c r="CI4" s="39">
        <f t="shared" ref="CI4:CI67" si="16">SUM(L4:T4,Z4:AH4)</f>
        <v>2464220.2200000002</v>
      </c>
      <c r="CJ4" s="39">
        <f t="shared" si="0"/>
        <v>867106.46094541415</v>
      </c>
      <c r="CK4" s="39">
        <f t="shared" ref="CK4:CK67" si="17">SUM(BL4:CA4)</f>
        <v>0</v>
      </c>
      <c r="CL4" s="39">
        <f t="shared" ref="CL4:CL67" si="18">SUM(CD4:CG4)</f>
        <v>0</v>
      </c>
      <c r="CM4" s="39">
        <f t="shared" si="1"/>
        <v>1477669.5721271818</v>
      </c>
      <c r="CN4" s="39">
        <f t="shared" si="2"/>
        <v>53377.741694541401</v>
      </c>
      <c r="CO4" s="39">
        <f t="shared" ref="CO4:CO67" si="19">SUM(CB4:CC4)</f>
        <v>692571.79</v>
      </c>
      <c r="CP4" s="39">
        <f t="shared" si="3"/>
        <v>202928.75</v>
      </c>
      <c r="CQ4" s="39">
        <f t="shared" si="4"/>
        <v>74800</v>
      </c>
      <c r="CR4" s="39">
        <f t="shared" si="5"/>
        <v>5832674.5347671378</v>
      </c>
      <c r="CS4" s="39">
        <f t="shared" ref="CS4:CS67" si="20">SUM(CI4:CL4)</f>
        <v>3331326.6809454141</v>
      </c>
      <c r="CT4" s="39">
        <f t="shared" ref="CT4:CT67" si="21">CS4/$E4</f>
        <v>9253.6852248483719</v>
      </c>
      <c r="CU4" s="39">
        <f t="shared" si="6"/>
        <v>6845.0561666666672</v>
      </c>
      <c r="CV4" s="39">
        <f t="shared" si="7"/>
        <v>0</v>
      </c>
      <c r="CW4" s="39">
        <f t="shared" si="7"/>
        <v>0</v>
      </c>
      <c r="CX4" s="39">
        <f t="shared" ref="CX4:CX67" si="22">CT4-CW4</f>
        <v>9253.6852248483719</v>
      </c>
      <c r="CY4" s="39">
        <f t="shared" si="8"/>
        <v>3105.7030941704038</v>
      </c>
      <c r="CZ4" s="39">
        <f t="shared" si="9"/>
        <v>8556.3202083333326</v>
      </c>
      <c r="DA4" s="39">
        <f t="shared" ref="DA4:DA67" si="23">SUM(L4:X4,AC4:AF4,AH4,BL4:BV4,BX4:CA4)</f>
        <v>1482085.8809454143</v>
      </c>
      <c r="DB4" s="39">
        <f t="shared" si="10"/>
        <v>1849240.8</v>
      </c>
      <c r="DC4" s="39">
        <f t="shared" ref="DC4:DC67" si="24">CL4</f>
        <v>0</v>
      </c>
      <c r="DD4" s="39">
        <f t="shared" ref="DD4:DD67" si="25">SUM(L4:O4,Q4:AG4,AI4:AV4,BL4,BN4,BP4,BR4:BS4,BW4:CC4)</f>
        <v>5431762.2347671371</v>
      </c>
    </row>
    <row r="5" spans="1:108" x14ac:dyDescent="0.25">
      <c r="A5" t="s">
        <v>424</v>
      </c>
      <c r="B5" s="35">
        <v>450</v>
      </c>
      <c r="C5" s="36">
        <v>8</v>
      </c>
      <c r="D5" s="36" t="s">
        <v>425</v>
      </c>
      <c r="E5" s="36">
        <v>341</v>
      </c>
      <c r="F5" s="36">
        <v>-16</v>
      </c>
      <c r="G5" s="37">
        <f t="shared" si="11"/>
        <v>341</v>
      </c>
      <c r="H5" s="36">
        <v>285</v>
      </c>
      <c r="I5" s="38">
        <f t="shared" si="12"/>
        <v>0.83577712609970678</v>
      </c>
      <c r="J5" s="37">
        <f t="shared" si="13"/>
        <v>92.994810267857147</v>
      </c>
      <c r="K5" s="37">
        <f t="shared" si="14"/>
        <v>4.9997209821428568</v>
      </c>
      <c r="L5" s="39">
        <v>198942.26</v>
      </c>
      <c r="M5" s="39">
        <f>'FY23 DCPS orig'!M5/$C$120*$C$122</f>
        <v>0</v>
      </c>
      <c r="N5" s="39">
        <f>'FY23 DCPS orig'!N5/128425*(128425-5380.94)</f>
        <v>184565.99418994741</v>
      </c>
      <c r="O5" s="39">
        <v>71961.03</v>
      </c>
      <c r="P5" s="39">
        <v>16254.33</v>
      </c>
      <c r="Q5" s="39">
        <v>79024.509999999995</v>
      </c>
      <c r="R5" s="39">
        <v>60058.83</v>
      </c>
      <c r="S5" s="39">
        <v>204749.06</v>
      </c>
      <c r="T5" s="39">
        <f>'FY23 DCPS orig'!T5/$C$120*$C$122</f>
        <v>108451.51</v>
      </c>
      <c r="U5" s="39">
        <f>'FY23 DCPS orig'!U5/$C$120*$C$122</f>
        <v>0</v>
      </c>
      <c r="V5" s="39">
        <f>'FY23 DCPS orig'!V5/$C$120*$C$122</f>
        <v>0</v>
      </c>
      <c r="W5" s="39">
        <f>'FY23 DCPS orig'!W5/$C$120*$C$122</f>
        <v>0</v>
      </c>
      <c r="AC5" s="39">
        <f>'FY23 DCPS orig'!AC5/$C$120*$C$122</f>
        <v>216903.01047270704</v>
      </c>
      <c r="AD5" s="39">
        <f>'FY23 DCPS orig'!AD5/$C$120*$C$122</f>
        <v>0</v>
      </c>
      <c r="AE5" s="39">
        <f>'FY23 DCPS orig'!AE5/$C$120*$C$122</f>
        <v>0</v>
      </c>
      <c r="AF5" s="39">
        <f>'FY23 DCPS orig'!AF5/$C$120*$C$122</f>
        <v>0</v>
      </c>
      <c r="AG5" s="39">
        <v>2036793</v>
      </c>
      <c r="AH5" s="39">
        <v>202213</v>
      </c>
      <c r="AI5" s="39">
        <f>'FY23 DCPS orig'!AI5/$C$120*$C$122</f>
        <v>108451.51</v>
      </c>
      <c r="AJ5" s="39">
        <f>'FY23 DCPS orig'!AJ5/$C$120*$C$122</f>
        <v>433806.02094541409</v>
      </c>
      <c r="AK5" s="39">
        <f>'FY23 DCPS orig'!AK5/$C$120*$C$122</f>
        <v>650709.0409454141</v>
      </c>
      <c r="AL5" s="39">
        <f>'FY23 DCPS orig'!AL5/$C$120*$C$122</f>
        <v>867612.05141812109</v>
      </c>
      <c r="AM5" s="39">
        <v>391664.27</v>
      </c>
      <c r="AO5" s="39">
        <v>115116.11</v>
      </c>
      <c r="AQ5" s="39">
        <v>166646.70000000001</v>
      </c>
      <c r="AS5" s="39">
        <f>'FY23 DCPS orig'!AS5/$C$120*$C$122</f>
        <v>0</v>
      </c>
      <c r="AT5" s="39">
        <f>'FY23 DCPS orig'!AT5/$C$120*$C$122</f>
        <v>24943.843965447461</v>
      </c>
      <c r="AV5" s="39">
        <v>8959.5</v>
      </c>
      <c r="AX5" s="39" t="s">
        <v>351</v>
      </c>
      <c r="AZ5" s="39">
        <v>60000</v>
      </c>
      <c r="BD5" s="39">
        <v>184542.78</v>
      </c>
      <c r="BE5" s="39">
        <v>2972.53</v>
      </c>
      <c r="BG5" s="39">
        <f>'FY23 DCPS orig'!BG5/$C$120*$C$122</f>
        <v>0</v>
      </c>
      <c r="BH5" s="39">
        <v>158559.82</v>
      </c>
      <c r="BI5" s="39">
        <v>9336.09</v>
      </c>
      <c r="BJ5" s="39">
        <v>25880</v>
      </c>
      <c r="BK5" s="39">
        <v>36800</v>
      </c>
      <c r="BR5" s="39">
        <f>'FY23 DCPS orig'!BR5/$C$120*$C$122</f>
        <v>0</v>
      </c>
      <c r="BX5" s="39">
        <v>295129</v>
      </c>
      <c r="BY5" s="39">
        <v>147878.60999999999</v>
      </c>
      <c r="CB5" s="39">
        <v>854377.52</v>
      </c>
      <c r="CC5" s="39">
        <v>232827.54</v>
      </c>
      <c r="CD5" s="39">
        <v>380968.54</v>
      </c>
      <c r="CE5" s="39">
        <v>110436.07</v>
      </c>
      <c r="CH5" s="39">
        <f t="shared" si="15"/>
        <v>8647534.0819370523</v>
      </c>
      <c r="CI5" s="39">
        <f t="shared" si="16"/>
        <v>3379916.5346626546</v>
      </c>
      <c r="CJ5" s="39">
        <f t="shared" si="0"/>
        <v>0</v>
      </c>
      <c r="CK5" s="39">
        <f t="shared" si="17"/>
        <v>443007.61</v>
      </c>
      <c r="CL5" s="39">
        <f t="shared" si="18"/>
        <v>491404.61</v>
      </c>
      <c r="CM5" s="39">
        <f t="shared" si="1"/>
        <v>2734005.7033089492</v>
      </c>
      <c r="CN5" s="39">
        <f t="shared" si="2"/>
        <v>33903.343965447464</v>
      </c>
      <c r="CO5" s="39">
        <f t="shared" si="19"/>
        <v>1087205.06</v>
      </c>
      <c r="CP5" s="39">
        <f t="shared" si="3"/>
        <v>418091.22000000003</v>
      </c>
      <c r="CQ5" s="39">
        <f t="shared" si="4"/>
        <v>60000</v>
      </c>
      <c r="CR5" s="39">
        <f t="shared" si="5"/>
        <v>8647534.0819370523</v>
      </c>
      <c r="CS5" s="39">
        <f t="shared" si="20"/>
        <v>4314328.7546626544</v>
      </c>
      <c r="CT5" s="39">
        <f t="shared" si="21"/>
        <v>12651.990482881685</v>
      </c>
      <c r="CU5" s="39">
        <f t="shared" si="6"/>
        <v>9911.7786940253809</v>
      </c>
      <c r="CV5" s="39">
        <f t="shared" si="7"/>
        <v>1299.142551319648</v>
      </c>
      <c r="CW5" s="39">
        <f t="shared" si="7"/>
        <v>1441.0692375366568</v>
      </c>
      <c r="CX5" s="39">
        <f t="shared" si="22"/>
        <v>11210.921245345029</v>
      </c>
      <c r="CY5" s="39">
        <f t="shared" si="8"/>
        <v>3814.7545964912283</v>
      </c>
      <c r="CZ5" s="39">
        <f t="shared" si="9"/>
        <v>12651.990482881685</v>
      </c>
      <c r="DA5" s="39">
        <f t="shared" si="23"/>
        <v>1786131.1446626545</v>
      </c>
      <c r="DB5" s="39">
        <f t="shared" si="10"/>
        <v>2036793</v>
      </c>
      <c r="DC5" s="39">
        <f t="shared" si="24"/>
        <v>491404.61</v>
      </c>
      <c r="DD5" s="39">
        <f t="shared" si="25"/>
        <v>7459570.9219370512</v>
      </c>
    </row>
    <row r="6" spans="1:108" x14ac:dyDescent="0.25">
      <c r="A6" t="s">
        <v>426</v>
      </c>
      <c r="B6" s="35">
        <v>452</v>
      </c>
      <c r="C6" s="36">
        <v>8</v>
      </c>
      <c r="D6" s="36" t="s">
        <v>425</v>
      </c>
      <c r="E6" s="36">
        <v>672</v>
      </c>
      <c r="F6" s="36">
        <v>-26</v>
      </c>
      <c r="G6" s="37">
        <f t="shared" si="11"/>
        <v>672</v>
      </c>
      <c r="H6" s="36">
        <v>572</v>
      </c>
      <c r="I6" s="38">
        <f t="shared" si="12"/>
        <v>0.85119047619047616</v>
      </c>
      <c r="J6" s="37">
        <f t="shared" si="13"/>
        <v>162.99090401785716</v>
      </c>
      <c r="K6" s="37">
        <f t="shared" si="14"/>
        <v>10.999386160714286</v>
      </c>
      <c r="L6" s="39">
        <v>198942.26</v>
      </c>
      <c r="M6" s="39">
        <f>'FY23 DCPS orig'!M6/$C$120*$C$122</f>
        <v>0</v>
      </c>
      <c r="N6" s="39">
        <f>'FY23 DCPS orig'!N6/128425*(128425-5380.94)</f>
        <v>369131.97879888956</v>
      </c>
      <c r="O6" s="39">
        <v>71961.03</v>
      </c>
      <c r="P6" s="39">
        <v>27396.65</v>
      </c>
      <c r="Q6" s="39">
        <v>79024.509999999995</v>
      </c>
      <c r="R6" s="39">
        <v>60058.83</v>
      </c>
      <c r="S6" s="39">
        <v>460685.38</v>
      </c>
      <c r="T6" s="39">
        <f>'FY23 DCPS orig'!T6/$C$120*$C$122</f>
        <v>108451.51</v>
      </c>
      <c r="U6" s="39">
        <f>'FY23 DCPS orig'!U6/$C$120*$C$122</f>
        <v>0</v>
      </c>
      <c r="V6" s="39">
        <f>'FY23 DCPS orig'!V6/$C$120*$C$122</f>
        <v>0</v>
      </c>
      <c r="W6" s="39">
        <f>'FY23 DCPS orig'!W6/$C$120*$C$122</f>
        <v>0</v>
      </c>
      <c r="AC6" s="39">
        <f>'FY23 DCPS orig'!AC6/$C$120*$C$122</f>
        <v>542257.5309454141</v>
      </c>
      <c r="AD6" s="39">
        <f>'FY23 DCPS orig'!AD6/$C$120*$C$122</f>
        <v>81848.878583822094</v>
      </c>
      <c r="AE6" s="39">
        <f>'FY23 DCPS orig'!AE6/$C$120*$C$122</f>
        <v>0</v>
      </c>
      <c r="AF6" s="39">
        <f>'FY23 DCPS orig'!AF6/$C$120*$C$122</f>
        <v>0</v>
      </c>
      <c r="AG6" s="39">
        <v>4013856</v>
      </c>
      <c r="AH6" s="39">
        <v>398496</v>
      </c>
      <c r="AI6" s="39">
        <f>'FY23 DCPS orig'!AI6/$C$120*$C$122</f>
        <v>216903.01047270704</v>
      </c>
      <c r="AJ6" s="39">
        <f>'FY23 DCPS orig'!AJ6/$C$120*$C$122</f>
        <v>542257.5309454141</v>
      </c>
      <c r="AK6" s="39">
        <f>'FY23 DCPS orig'!AK6/$C$120*$C$122</f>
        <v>1192966.571890828</v>
      </c>
      <c r="AL6" s="39">
        <f>'FY23 DCPS orig'!AL6/$C$120*$C$122</f>
        <v>867612.05141812109</v>
      </c>
      <c r="AM6" s="39">
        <v>391664.27</v>
      </c>
      <c r="AO6" s="39">
        <v>115116.11</v>
      </c>
      <c r="AQ6" s="39">
        <v>292079.7</v>
      </c>
      <c r="AS6" s="39">
        <f>'FY23 DCPS orig'!AS6/$C$120*$C$122</f>
        <v>108451.51</v>
      </c>
      <c r="AT6" s="39">
        <f>'FY23 DCPS orig'!AT6/$C$120*$C$122</f>
        <v>0</v>
      </c>
      <c r="AV6" s="39">
        <v>19710.900000000001</v>
      </c>
      <c r="AZ6" s="39">
        <v>70000</v>
      </c>
      <c r="BD6" s="39">
        <v>363673.75</v>
      </c>
      <c r="BE6" s="39">
        <v>5857.89</v>
      </c>
      <c r="BG6" s="39">
        <f>'FY23 DCPS orig'!BG6/$C$120*$C$122</f>
        <v>0</v>
      </c>
      <c r="BH6" s="39">
        <v>158559.82</v>
      </c>
      <c r="BI6" s="39">
        <v>23216.09</v>
      </c>
      <c r="BJ6" s="39">
        <v>22000</v>
      </c>
      <c r="BK6" s="39">
        <v>50800</v>
      </c>
      <c r="BR6" s="39">
        <f>'FY23 DCPS orig'!BR6/$C$120*$C$122</f>
        <v>108451.51</v>
      </c>
      <c r="BT6" s="39">
        <v>140941</v>
      </c>
      <c r="BU6" s="39">
        <v>5000</v>
      </c>
      <c r="BX6" s="39">
        <v>132201</v>
      </c>
      <c r="BY6" s="39">
        <v>295757.21000000002</v>
      </c>
      <c r="BZ6" s="39">
        <v>119483.41</v>
      </c>
      <c r="CB6" s="39">
        <v>1714120.06</v>
      </c>
      <c r="CC6" s="39">
        <v>483574.08</v>
      </c>
      <c r="CH6" s="39">
        <f t="shared" si="15"/>
        <v>13852508.033055197</v>
      </c>
      <c r="CI6" s="39">
        <f t="shared" si="16"/>
        <v>6412110.5583281256</v>
      </c>
      <c r="CJ6" s="39">
        <f t="shared" si="0"/>
        <v>0</v>
      </c>
      <c r="CK6" s="39">
        <f t="shared" si="17"/>
        <v>801834.13</v>
      </c>
      <c r="CL6" s="39">
        <f t="shared" si="18"/>
        <v>0</v>
      </c>
      <c r="CM6" s="39">
        <f t="shared" si="1"/>
        <v>3618599.2447270704</v>
      </c>
      <c r="CN6" s="39">
        <f t="shared" si="2"/>
        <v>128162.41</v>
      </c>
      <c r="CO6" s="39">
        <f t="shared" si="19"/>
        <v>2197694.14</v>
      </c>
      <c r="CP6" s="39">
        <f t="shared" si="3"/>
        <v>624107.54999999993</v>
      </c>
      <c r="CQ6" s="39">
        <f t="shared" si="4"/>
        <v>70000</v>
      </c>
      <c r="CR6" s="39">
        <f t="shared" si="5"/>
        <v>13852508.033055197</v>
      </c>
      <c r="CS6" s="39">
        <f t="shared" si="20"/>
        <v>7213944.6883281255</v>
      </c>
      <c r="CT6" s="39">
        <f t="shared" si="21"/>
        <v>10735.03673858352</v>
      </c>
      <c r="CU6" s="39">
        <f t="shared" si="6"/>
        <v>9541.8311879882822</v>
      </c>
      <c r="CV6" s="39">
        <f t="shared" si="7"/>
        <v>1193.205550595238</v>
      </c>
      <c r="CW6" s="39">
        <f t="shared" si="7"/>
        <v>0</v>
      </c>
      <c r="CX6" s="39">
        <f t="shared" si="22"/>
        <v>10735.03673858352</v>
      </c>
      <c r="CY6" s="39">
        <f t="shared" si="8"/>
        <v>3842.1226223776225</v>
      </c>
      <c r="CZ6" s="39">
        <f t="shared" si="9"/>
        <v>10735.03673858352</v>
      </c>
      <c r="DA6" s="39">
        <f t="shared" si="23"/>
        <v>3200088.6883281255</v>
      </c>
      <c r="DB6" s="39">
        <f t="shared" si="10"/>
        <v>4013856</v>
      </c>
      <c r="DC6" s="39">
        <f t="shared" si="24"/>
        <v>0</v>
      </c>
      <c r="DD6" s="39">
        <f t="shared" si="25"/>
        <v>12586566.833055196</v>
      </c>
    </row>
    <row r="7" spans="1:108" x14ac:dyDescent="0.25">
      <c r="A7" t="s">
        <v>190</v>
      </c>
      <c r="B7" s="35">
        <v>462</v>
      </c>
      <c r="C7" s="36">
        <v>8</v>
      </c>
      <c r="D7" s="36" t="s">
        <v>425</v>
      </c>
      <c r="E7" s="36">
        <v>441</v>
      </c>
      <c r="F7" s="36">
        <v>-28</v>
      </c>
      <c r="G7" s="37">
        <f t="shared" si="11"/>
        <v>441</v>
      </c>
      <c r="H7" s="36">
        <v>241</v>
      </c>
      <c r="I7" s="38">
        <f t="shared" si="12"/>
        <v>0.54648526077097503</v>
      </c>
      <c r="J7" s="37">
        <f t="shared" si="13"/>
        <v>69.99609375</v>
      </c>
      <c r="K7" s="37">
        <f t="shared" si="14"/>
        <v>1.9998883928571429</v>
      </c>
      <c r="L7" s="39">
        <v>198942.26</v>
      </c>
      <c r="M7" s="39">
        <f>'FY23 DCPS orig'!M7/$C$120*$C$122</f>
        <v>0</v>
      </c>
      <c r="N7" s="39">
        <f>'FY23 DCPS orig'!N7/128425*(128425-5380.94)</f>
        <v>123043.9929329632</v>
      </c>
      <c r="O7" s="39">
        <v>71961.03</v>
      </c>
      <c r="P7" s="39">
        <v>7706</v>
      </c>
      <c r="Q7" s="39">
        <v>79024.509999999995</v>
      </c>
      <c r="R7" s="39">
        <v>60058.83</v>
      </c>
      <c r="S7" s="39">
        <v>102374.53</v>
      </c>
      <c r="T7" s="39">
        <f>'FY23 DCPS orig'!T7/$C$120*$C$122</f>
        <v>108451.51</v>
      </c>
      <c r="U7" s="39">
        <f>'FY23 DCPS orig'!U7/$C$120*$C$122</f>
        <v>0</v>
      </c>
      <c r="V7" s="39">
        <f>'FY23 DCPS orig'!V7/$C$120*$C$122</f>
        <v>0</v>
      </c>
      <c r="W7" s="39">
        <f>'FY23 DCPS orig'!W7/$C$120*$C$122</f>
        <v>0</v>
      </c>
      <c r="AC7" s="39">
        <f>'FY23 DCPS orig'!AC7/$C$120*$C$122</f>
        <v>216903.01047270704</v>
      </c>
      <c r="AD7" s="39">
        <f>'FY23 DCPS orig'!AD7/$C$120*$C$122</f>
        <v>245546.63575146633</v>
      </c>
      <c r="AE7" s="39">
        <f>'FY23 DCPS orig'!AE7/$C$120*$C$122</f>
        <v>0</v>
      </c>
      <c r="AF7" s="39">
        <f>'FY23 DCPS orig'!AF7/$C$120*$C$122</f>
        <v>0</v>
      </c>
      <c r="AG7" s="39">
        <v>2634093</v>
      </c>
      <c r="AH7" s="39">
        <v>261513</v>
      </c>
      <c r="AI7" s="39">
        <f>'FY23 DCPS orig'!AI7/$C$120*$C$122</f>
        <v>108451.51</v>
      </c>
      <c r="AJ7" s="39">
        <f>'FY23 DCPS orig'!AJ7/$C$120*$C$122</f>
        <v>325354.52047270705</v>
      </c>
      <c r="AK7" s="39">
        <f>'FY23 DCPS orig'!AK7/$C$120*$C$122</f>
        <v>759160.54141812108</v>
      </c>
      <c r="AL7" s="39">
        <f>'FY23 DCPS orig'!AL7/$C$120*$C$122</f>
        <v>216903.01047270704</v>
      </c>
      <c r="AM7" s="39">
        <v>78332.850000000006</v>
      </c>
      <c r="AO7" s="39">
        <v>57558.06</v>
      </c>
      <c r="AQ7" s="39">
        <v>125433</v>
      </c>
      <c r="AS7" s="39">
        <f>'FY23 DCPS orig'!AS7/$C$120*$C$122</f>
        <v>0</v>
      </c>
      <c r="AT7" s="39">
        <f>'FY23 DCPS orig'!AT7/$C$120*$C$122</f>
        <v>9760.6354236353509</v>
      </c>
      <c r="AV7" s="39">
        <v>3583.8</v>
      </c>
      <c r="AZ7" s="39">
        <v>70000</v>
      </c>
      <c r="BF7" s="39">
        <v>11025</v>
      </c>
      <c r="BG7" s="39">
        <f>'FY23 DCPS orig'!BG7/$C$120*$C$122</f>
        <v>0</v>
      </c>
      <c r="BR7" s="39">
        <f>'FY23 DCPS orig'!BR7/$C$120*$C$122</f>
        <v>0</v>
      </c>
      <c r="CB7" s="39">
        <v>808104.33</v>
      </c>
      <c r="CC7" s="39">
        <v>77171.16</v>
      </c>
      <c r="CH7" s="39">
        <f t="shared" si="15"/>
        <v>6760456.7269443069</v>
      </c>
      <c r="CI7" s="39">
        <f t="shared" si="16"/>
        <v>4109618.3091571368</v>
      </c>
      <c r="CJ7" s="39">
        <f t="shared" si="0"/>
        <v>0</v>
      </c>
      <c r="CK7" s="39">
        <f t="shared" si="17"/>
        <v>0</v>
      </c>
      <c r="CL7" s="39">
        <f t="shared" si="18"/>
        <v>0</v>
      </c>
      <c r="CM7" s="39">
        <f t="shared" si="1"/>
        <v>1671193.4923635353</v>
      </c>
      <c r="CN7" s="39">
        <f t="shared" si="2"/>
        <v>13344.43542363535</v>
      </c>
      <c r="CO7" s="39">
        <f t="shared" si="19"/>
        <v>885275.49</v>
      </c>
      <c r="CP7" s="39">
        <f t="shared" si="3"/>
        <v>11025</v>
      </c>
      <c r="CQ7" s="39">
        <f t="shared" si="4"/>
        <v>70000</v>
      </c>
      <c r="CR7" s="39">
        <f t="shared" si="5"/>
        <v>6760456.7269443069</v>
      </c>
      <c r="CS7" s="39">
        <f t="shared" si="20"/>
        <v>4109618.3091571368</v>
      </c>
      <c r="CT7" s="39">
        <f t="shared" si="21"/>
        <v>9318.8623790411275</v>
      </c>
      <c r="CU7" s="39">
        <f t="shared" si="6"/>
        <v>9318.8623790411275</v>
      </c>
      <c r="CV7" s="39">
        <f t="shared" si="7"/>
        <v>0</v>
      </c>
      <c r="CW7" s="39">
        <f t="shared" si="7"/>
        <v>0</v>
      </c>
      <c r="CX7" s="39">
        <f t="shared" si="22"/>
        <v>9318.8623790411275</v>
      </c>
      <c r="CY7" s="39">
        <f t="shared" si="8"/>
        <v>3673.3422821576764</v>
      </c>
      <c r="CZ7" s="39">
        <f t="shared" si="9"/>
        <v>9318.8623790411275</v>
      </c>
      <c r="DA7" s="39">
        <f t="shared" si="23"/>
        <v>1475525.3091571366</v>
      </c>
      <c r="DB7" s="39">
        <f t="shared" si="10"/>
        <v>2634093</v>
      </c>
      <c r="DC7" s="39">
        <f t="shared" si="24"/>
        <v>0</v>
      </c>
      <c r="DD7" s="39">
        <f t="shared" si="25"/>
        <v>6410212.7269443069</v>
      </c>
    </row>
    <row r="8" spans="1:108" x14ac:dyDescent="0.25">
      <c r="A8" t="s">
        <v>427</v>
      </c>
      <c r="B8" s="35">
        <v>204</v>
      </c>
      <c r="C8" s="36">
        <v>1</v>
      </c>
      <c r="D8" s="36" t="s">
        <v>350</v>
      </c>
      <c r="E8" s="36">
        <v>711</v>
      </c>
      <c r="F8" s="36">
        <v>49</v>
      </c>
      <c r="G8" s="37">
        <f t="shared" si="11"/>
        <v>609</v>
      </c>
      <c r="H8" s="36">
        <v>194</v>
      </c>
      <c r="I8" s="38">
        <f t="shared" si="12"/>
        <v>0.27285513361462727</v>
      </c>
      <c r="J8" s="37">
        <f t="shared" si="13"/>
        <v>98.994475446428581</v>
      </c>
      <c r="K8" s="37">
        <f t="shared" si="14"/>
        <v>363.97968750000001</v>
      </c>
      <c r="L8" s="39">
        <v>198942.26</v>
      </c>
      <c r="M8" s="39">
        <f>'FY23 DCPS orig'!M8/$C$120*$C$122</f>
        <v>0</v>
      </c>
      <c r="N8" s="39">
        <f>'FY23 DCPS orig'!N8/128425*(128425-5380.94)</f>
        <v>0</v>
      </c>
      <c r="O8" s="39">
        <v>71961.03</v>
      </c>
      <c r="P8" s="39">
        <v>9077.5499999999993</v>
      </c>
      <c r="Q8" s="39">
        <v>79024.509999999995</v>
      </c>
      <c r="R8" s="39">
        <v>60058.83</v>
      </c>
      <c r="S8" s="39">
        <v>204749.06</v>
      </c>
      <c r="T8" s="39">
        <f>'FY23 DCPS orig'!T8/$C$120*$C$122</f>
        <v>108451.51</v>
      </c>
      <c r="U8" s="39">
        <f>'FY23 DCPS orig'!U8/$C$120*$C$122</f>
        <v>325354.52047270705</v>
      </c>
      <c r="V8" s="39">
        <f>'FY23 DCPS orig'!V8/$C$120*$C$122</f>
        <v>0</v>
      </c>
      <c r="W8" s="39">
        <f>'FY23 DCPS orig'!W8/$C$120*$C$122</f>
        <v>325354.52047270705</v>
      </c>
      <c r="X8" s="39">
        <v>234998.56</v>
      </c>
      <c r="Y8" s="39">
        <v>182773.8</v>
      </c>
      <c r="AC8" s="39">
        <f>'FY23 DCPS orig'!AC8/$C$120*$C$122</f>
        <v>0</v>
      </c>
      <c r="AD8" s="39">
        <f>'FY23 DCPS orig'!AD8/$C$120*$C$122</f>
        <v>0</v>
      </c>
      <c r="AE8" s="39">
        <f>'FY23 DCPS orig'!AE8/$C$120*$C$122</f>
        <v>0</v>
      </c>
      <c r="AF8" s="39">
        <f>'FY23 DCPS orig'!AF8/$C$120*$C$122</f>
        <v>0</v>
      </c>
      <c r="AG8" s="39">
        <v>3637557</v>
      </c>
      <c r="AH8" s="39">
        <v>231075</v>
      </c>
      <c r="AI8" s="39">
        <f>'FY23 DCPS orig'!AI8/$C$120*$C$122</f>
        <v>108451.51</v>
      </c>
      <c r="AJ8" s="39">
        <f>'FY23 DCPS orig'!AJ8/$C$120*$C$122</f>
        <v>216903.01047270704</v>
      </c>
      <c r="AK8" s="39">
        <f>'FY23 DCPS orig'!AK8/$C$120*$C$122</f>
        <v>650709.0409454141</v>
      </c>
      <c r="AL8" s="39">
        <f>'FY23 DCPS orig'!AL8/$C$120*$C$122</f>
        <v>325354.52047270705</v>
      </c>
      <c r="AM8" s="39">
        <v>195832.13</v>
      </c>
      <c r="AQ8" s="39">
        <v>177398.1</v>
      </c>
      <c r="AS8" s="39">
        <f>'FY23 DCPS orig'!AS8/$C$120*$C$122</f>
        <v>1843675.6033089494</v>
      </c>
      <c r="AT8" s="39">
        <f>'FY23 DCPS orig'!AT8/$C$120*$C$122</f>
        <v>0</v>
      </c>
      <c r="AU8" s="39">
        <v>78332.850000000006</v>
      </c>
      <c r="AV8" s="39">
        <v>652251.6</v>
      </c>
      <c r="AW8" s="39">
        <v>13600</v>
      </c>
      <c r="AX8" s="39">
        <v>13600</v>
      </c>
      <c r="AY8" s="39">
        <v>10200</v>
      </c>
      <c r="BA8" s="39">
        <v>13600</v>
      </c>
      <c r="BC8" s="39">
        <v>13600</v>
      </c>
      <c r="BD8" s="39">
        <v>90918.44</v>
      </c>
      <c r="BG8" s="39">
        <f>'FY23 DCPS orig'!BG8/$C$120*$C$122</f>
        <v>0</v>
      </c>
      <c r="BQ8" s="39">
        <v>103400</v>
      </c>
      <c r="BR8" s="39">
        <f>'FY23 DCPS orig'!BR8/$C$120*$C$122</f>
        <v>0</v>
      </c>
      <c r="CB8" s="39">
        <v>520405.78</v>
      </c>
      <c r="CH8" s="39">
        <f t="shared" si="15"/>
        <v>10697610.736145189</v>
      </c>
      <c r="CI8" s="39">
        <f t="shared" si="16"/>
        <v>4600896.75</v>
      </c>
      <c r="CJ8" s="39">
        <f t="shared" si="0"/>
        <v>1068481.4009454141</v>
      </c>
      <c r="CK8" s="39">
        <f t="shared" si="17"/>
        <v>103400</v>
      </c>
      <c r="CL8" s="39">
        <f t="shared" si="18"/>
        <v>0</v>
      </c>
      <c r="CM8" s="39">
        <f t="shared" si="1"/>
        <v>1674648.3118908284</v>
      </c>
      <c r="CN8" s="39">
        <f t="shared" si="2"/>
        <v>2574260.0533089493</v>
      </c>
      <c r="CO8" s="39">
        <f t="shared" si="19"/>
        <v>520405.78</v>
      </c>
      <c r="CP8" s="39">
        <f t="shared" si="3"/>
        <v>118118.44</v>
      </c>
      <c r="CQ8" s="39">
        <f t="shared" si="4"/>
        <v>61200</v>
      </c>
      <c r="CR8" s="39">
        <f t="shared" si="5"/>
        <v>10721410.736145191</v>
      </c>
      <c r="CS8" s="39">
        <f t="shared" si="20"/>
        <v>5772778.1509454139</v>
      </c>
      <c r="CT8" s="39">
        <f t="shared" si="21"/>
        <v>8119.2379056897526</v>
      </c>
      <c r="CU8" s="39">
        <f t="shared" si="6"/>
        <v>6471.0221518987346</v>
      </c>
      <c r="CV8" s="39">
        <f t="shared" si="7"/>
        <v>145.42897327707453</v>
      </c>
      <c r="CW8" s="39">
        <f t="shared" si="7"/>
        <v>0</v>
      </c>
      <c r="CX8" s="39">
        <f t="shared" si="22"/>
        <v>8119.2379056897526</v>
      </c>
      <c r="CY8" s="39">
        <f t="shared" si="8"/>
        <v>2682.5040206185568</v>
      </c>
      <c r="CZ8" s="39">
        <f t="shared" si="9"/>
        <v>7724.625205254516</v>
      </c>
      <c r="DA8" s="39">
        <f t="shared" si="23"/>
        <v>1952447.350945414</v>
      </c>
      <c r="DB8" s="39">
        <f t="shared" si="10"/>
        <v>3820330.8</v>
      </c>
      <c r="DC8" s="39">
        <f t="shared" si="24"/>
        <v>0</v>
      </c>
      <c r="DD8" s="39">
        <f t="shared" si="25"/>
        <v>10198539.746145191</v>
      </c>
    </row>
    <row r="9" spans="1:108" x14ac:dyDescent="0.25">
      <c r="A9" t="s">
        <v>322</v>
      </c>
      <c r="B9" s="35">
        <v>1058</v>
      </c>
      <c r="C9" s="36">
        <v>7</v>
      </c>
      <c r="D9" s="36" t="s">
        <v>425</v>
      </c>
      <c r="E9" s="36">
        <v>500</v>
      </c>
      <c r="F9" s="36">
        <v>115</v>
      </c>
      <c r="G9" s="37">
        <f t="shared" si="11"/>
        <v>500</v>
      </c>
      <c r="H9" s="36">
        <v>276</v>
      </c>
      <c r="I9" s="38">
        <f t="shared" si="12"/>
        <v>0.55200000000000005</v>
      </c>
      <c r="J9" s="37">
        <f t="shared" si="13"/>
        <v>34.998046875</v>
      </c>
      <c r="K9" s="37">
        <f t="shared" si="14"/>
        <v>2.9998325892857141</v>
      </c>
      <c r="L9" s="39">
        <v>198942.26</v>
      </c>
      <c r="M9" s="39">
        <f>'FY23 DCPS orig'!M9/$C$120*$C$122</f>
        <v>0</v>
      </c>
      <c r="N9" s="39">
        <f>'FY23 DCPS orig'!N9/128425*(128425-5380.94)</f>
        <v>246087.9858659264</v>
      </c>
      <c r="O9" s="39">
        <v>71961.03</v>
      </c>
      <c r="P9" s="39">
        <v>3918.72</v>
      </c>
      <c r="Q9" s="39">
        <v>79024.509999999995</v>
      </c>
      <c r="R9" s="39">
        <v>60058.83</v>
      </c>
      <c r="S9" s="39">
        <v>153561.79</v>
      </c>
      <c r="T9" s="39">
        <f>'FY23 DCPS orig'!T9/$C$120*$C$122</f>
        <v>108451.51</v>
      </c>
      <c r="U9" s="39">
        <f>'FY23 DCPS orig'!U9/$C$120*$C$122</f>
        <v>0</v>
      </c>
      <c r="V9" s="39">
        <f>'FY23 DCPS orig'!V9/$C$120*$C$122</f>
        <v>0</v>
      </c>
      <c r="W9" s="39">
        <f>'FY23 DCPS orig'!W9/$C$120*$C$122</f>
        <v>0</v>
      </c>
      <c r="AC9" s="39">
        <f>'FY23 DCPS orig'!AC9/$C$120*$C$122</f>
        <v>0</v>
      </c>
      <c r="AD9" s="39">
        <f>'FY23 DCPS orig'!AD9/$C$120*$C$122</f>
        <v>0</v>
      </c>
      <c r="AE9" s="39">
        <f>'FY23 DCPS orig'!AE9/$C$120*$C$122</f>
        <v>0</v>
      </c>
      <c r="AF9" s="39">
        <f>'FY23 DCPS orig'!AF9/$C$120*$C$122</f>
        <v>0</v>
      </c>
      <c r="AG9" s="39">
        <v>2986500</v>
      </c>
      <c r="AH9" s="39">
        <v>296500</v>
      </c>
      <c r="AI9" s="39">
        <f>'FY23 DCPS orig'!AI9/$C$120*$C$122</f>
        <v>162677.26023635353</v>
      </c>
      <c r="AJ9" s="39">
        <f>'FY23 DCPS orig'!AJ9/$C$120*$C$122</f>
        <v>216903.01047270704</v>
      </c>
      <c r="AK9" s="39">
        <f>'FY23 DCPS orig'!AK9/$C$120*$C$122</f>
        <v>433806.02094541409</v>
      </c>
      <c r="AL9" s="39">
        <f>'FY23 DCPS orig'!AL9/$C$120*$C$122</f>
        <v>0</v>
      </c>
      <c r="AQ9" s="39">
        <v>62716.5</v>
      </c>
      <c r="AS9" s="39">
        <f>'FY23 DCPS orig'!AS9/$C$120*$C$122</f>
        <v>0</v>
      </c>
      <c r="AT9" s="39">
        <f>'FY23 DCPS orig'!AT9/$C$120*$C$122</f>
        <v>15183.20854181211</v>
      </c>
      <c r="AV9" s="39">
        <v>5375.7</v>
      </c>
      <c r="AZ9" s="39">
        <v>25000</v>
      </c>
      <c r="BD9" s="39">
        <v>140274.16</v>
      </c>
      <c r="BE9" s="39">
        <v>2259.4699999999998</v>
      </c>
      <c r="BG9" s="39">
        <f>'FY23 DCPS orig'!BG9/$C$120*$C$122</f>
        <v>0</v>
      </c>
      <c r="BR9" s="39">
        <f>'FY23 DCPS orig'!BR9/$C$120*$C$122</f>
        <v>0</v>
      </c>
      <c r="BW9" s="39">
        <v>900000</v>
      </c>
      <c r="CB9" s="39">
        <v>782620.54</v>
      </c>
      <c r="CC9" s="39">
        <v>90789.6</v>
      </c>
      <c r="CH9" s="39">
        <f t="shared" si="15"/>
        <v>7042612.1060622139</v>
      </c>
      <c r="CI9" s="39">
        <f t="shared" si="16"/>
        <v>4205006.6358659267</v>
      </c>
      <c r="CJ9" s="39">
        <f t="shared" si="0"/>
        <v>0</v>
      </c>
      <c r="CK9" s="39">
        <f t="shared" si="17"/>
        <v>900000</v>
      </c>
      <c r="CL9" s="39">
        <f t="shared" si="18"/>
        <v>0</v>
      </c>
      <c r="CM9" s="39">
        <f t="shared" si="1"/>
        <v>876102.79165447468</v>
      </c>
      <c r="CN9" s="39">
        <f t="shared" si="2"/>
        <v>20558.90854181211</v>
      </c>
      <c r="CO9" s="39">
        <f t="shared" si="19"/>
        <v>873410.14</v>
      </c>
      <c r="CP9" s="39">
        <f t="shared" si="3"/>
        <v>142533.63</v>
      </c>
      <c r="CQ9" s="39">
        <f t="shared" si="4"/>
        <v>25000</v>
      </c>
      <c r="CR9" s="39">
        <f t="shared" si="5"/>
        <v>7042612.1060622139</v>
      </c>
      <c r="CS9" s="39">
        <f t="shared" si="20"/>
        <v>5105006.6358659267</v>
      </c>
      <c r="CT9" s="39">
        <f t="shared" si="21"/>
        <v>10210.013271731854</v>
      </c>
      <c r="CU9" s="39">
        <f t="shared" si="6"/>
        <v>8410.0132717318538</v>
      </c>
      <c r="CV9" s="39">
        <f t="shared" si="7"/>
        <v>1800</v>
      </c>
      <c r="CW9" s="39">
        <f t="shared" si="7"/>
        <v>0</v>
      </c>
      <c r="CX9" s="39">
        <f t="shared" si="22"/>
        <v>10210.013271731854</v>
      </c>
      <c r="CY9" s="39">
        <f t="shared" si="8"/>
        <v>3164.5294927536233</v>
      </c>
      <c r="CZ9" s="39">
        <f t="shared" si="9"/>
        <v>10210.013271731854</v>
      </c>
      <c r="DA9" s="39">
        <f t="shared" si="23"/>
        <v>1218506.6358659263</v>
      </c>
      <c r="DB9" s="39">
        <f t="shared" si="10"/>
        <v>3886500</v>
      </c>
      <c r="DC9" s="39">
        <f t="shared" si="24"/>
        <v>0</v>
      </c>
      <c r="DD9" s="39">
        <f t="shared" si="25"/>
        <v>6574659.7560622133</v>
      </c>
    </row>
    <row r="10" spans="1:108" x14ac:dyDescent="0.25">
      <c r="A10" t="s">
        <v>428</v>
      </c>
      <c r="B10" s="35">
        <v>205</v>
      </c>
      <c r="C10" s="36">
        <v>4</v>
      </c>
      <c r="D10" s="36" t="s">
        <v>350</v>
      </c>
      <c r="E10" s="36">
        <v>601</v>
      </c>
      <c r="F10" s="36">
        <v>-39</v>
      </c>
      <c r="G10" s="37">
        <f t="shared" si="11"/>
        <v>465</v>
      </c>
      <c r="H10" s="36">
        <v>260</v>
      </c>
      <c r="I10" s="38">
        <f t="shared" si="12"/>
        <v>0.43261231281198004</v>
      </c>
      <c r="J10" s="37">
        <f t="shared" si="13"/>
        <v>87.995089285714286</v>
      </c>
      <c r="K10" s="37">
        <f t="shared" si="14"/>
        <v>300.98320312499999</v>
      </c>
      <c r="L10" s="39">
        <v>198942.26</v>
      </c>
      <c r="M10" s="39">
        <f>'FY23 DCPS orig'!M10/$C$120*$C$122</f>
        <v>0</v>
      </c>
      <c r="N10" s="39">
        <f>'FY23 DCPS orig'!N10/128425*(128425-5380.94)</f>
        <v>0</v>
      </c>
      <c r="O10" s="39">
        <v>71961.03</v>
      </c>
      <c r="P10" s="39">
        <v>6801.95</v>
      </c>
      <c r="Q10" s="39">
        <v>79024.509999999995</v>
      </c>
      <c r="R10" s="39">
        <v>60058.83</v>
      </c>
      <c r="S10" s="39">
        <v>153561.79</v>
      </c>
      <c r="T10" s="39">
        <f>'FY23 DCPS orig'!T10/$C$120*$C$122</f>
        <v>108451.51</v>
      </c>
      <c r="U10" s="39">
        <f>'FY23 DCPS orig'!U10/$C$120*$C$122</f>
        <v>433806.02094541409</v>
      </c>
      <c r="V10" s="39">
        <f>'FY23 DCPS orig'!V10/$C$120*$C$122</f>
        <v>0</v>
      </c>
      <c r="W10" s="39">
        <f>'FY23 DCPS orig'!W10/$C$120*$C$122</f>
        <v>433806.02094541409</v>
      </c>
      <c r="X10" s="39">
        <v>313331.40999999997</v>
      </c>
      <c r="Y10" s="39">
        <v>243698.4</v>
      </c>
      <c r="AC10" s="39">
        <f>'FY23 DCPS orig'!AC10/$C$120*$C$122</f>
        <v>0</v>
      </c>
      <c r="AD10" s="39">
        <f>'FY23 DCPS orig'!AD10/$C$120*$C$122</f>
        <v>0</v>
      </c>
      <c r="AE10" s="39">
        <f>'FY23 DCPS orig'!AE10/$C$120*$C$122</f>
        <v>0</v>
      </c>
      <c r="AF10" s="39">
        <f>'FY23 DCPS orig'!AF10/$C$120*$C$122</f>
        <v>0</v>
      </c>
      <c r="AG10" s="39">
        <v>2777445</v>
      </c>
      <c r="AH10" s="39">
        <v>195325</v>
      </c>
      <c r="AI10" s="39">
        <f>'FY23 DCPS orig'!AI10/$C$120*$C$122</f>
        <v>108451.51</v>
      </c>
      <c r="AJ10" s="39">
        <f>'FY23 DCPS orig'!AJ10/$C$120*$C$122</f>
        <v>216903.01047270704</v>
      </c>
      <c r="AK10" s="39">
        <f>'FY23 DCPS orig'!AK10/$C$120*$C$122</f>
        <v>542257.5309454141</v>
      </c>
      <c r="AL10" s="39">
        <f>'FY23 DCPS orig'!AL10/$C$120*$C$122</f>
        <v>325354.52047270705</v>
      </c>
      <c r="AM10" s="39">
        <v>234998.56</v>
      </c>
      <c r="AQ10" s="39">
        <v>157687.20000000001</v>
      </c>
      <c r="AS10" s="39">
        <f>'FY23 DCPS orig'!AS10/$C$120*$C$122</f>
        <v>1518321.0923635352</v>
      </c>
      <c r="AT10" s="39">
        <f>'FY23 DCPS orig'!AT10/$C$120*$C$122</f>
        <v>0</v>
      </c>
      <c r="AU10" s="39">
        <v>39166.43</v>
      </c>
      <c r="AV10" s="39">
        <v>539361.9</v>
      </c>
      <c r="AW10" s="39">
        <v>34000</v>
      </c>
      <c r="AX10" s="39">
        <v>54400</v>
      </c>
      <c r="BA10" s="39">
        <v>54400</v>
      </c>
      <c r="BB10" s="39">
        <v>10200</v>
      </c>
      <c r="BC10" s="39">
        <v>74800</v>
      </c>
      <c r="BD10" s="39">
        <v>185300.43</v>
      </c>
      <c r="BE10" s="39">
        <v>2984.73</v>
      </c>
      <c r="BG10" s="39">
        <f>'FY23 DCPS orig'!BG10/$C$120*$C$122</f>
        <v>0</v>
      </c>
      <c r="BR10" s="39">
        <f>'FY23 DCPS orig'!BR10/$C$120*$C$122</f>
        <v>0</v>
      </c>
      <c r="BV10" s="39">
        <v>15325</v>
      </c>
      <c r="CB10" s="39">
        <v>697451.04</v>
      </c>
      <c r="CC10" s="39">
        <v>23414.16</v>
      </c>
      <c r="CH10" s="39">
        <f t="shared" si="15"/>
        <v>9910990.8461451903</v>
      </c>
      <c r="CI10" s="39">
        <f t="shared" si="16"/>
        <v>3651571.88</v>
      </c>
      <c r="CJ10" s="39">
        <f t="shared" si="0"/>
        <v>1424641.851890828</v>
      </c>
      <c r="CK10" s="39">
        <f t="shared" si="17"/>
        <v>15325</v>
      </c>
      <c r="CL10" s="39">
        <f t="shared" si="18"/>
        <v>0</v>
      </c>
      <c r="CM10" s="39">
        <f t="shared" si="1"/>
        <v>1585652.3318908282</v>
      </c>
      <c r="CN10" s="39">
        <f t="shared" si="2"/>
        <v>2096849.422363535</v>
      </c>
      <c r="CO10" s="39">
        <f t="shared" si="19"/>
        <v>720865.20000000007</v>
      </c>
      <c r="CP10" s="39">
        <f t="shared" si="3"/>
        <v>327685.15999999997</v>
      </c>
      <c r="CQ10" s="39">
        <f t="shared" si="4"/>
        <v>142800</v>
      </c>
      <c r="CR10" s="39">
        <f t="shared" si="5"/>
        <v>9965390.8461451903</v>
      </c>
      <c r="CS10" s="39">
        <f t="shared" si="20"/>
        <v>5091538.7318908274</v>
      </c>
      <c r="CT10" s="39">
        <f t="shared" si="21"/>
        <v>8471.778256057949</v>
      </c>
      <c r="CU10" s="39">
        <f t="shared" si="6"/>
        <v>6075.8267554076538</v>
      </c>
      <c r="CV10" s="39">
        <f t="shared" si="7"/>
        <v>25.499168053244592</v>
      </c>
      <c r="CW10" s="39">
        <f t="shared" si="7"/>
        <v>0</v>
      </c>
      <c r="CX10" s="39">
        <f t="shared" si="22"/>
        <v>8471.778256057949</v>
      </c>
      <c r="CY10" s="39">
        <f t="shared" si="8"/>
        <v>2772.5584615384619</v>
      </c>
      <c r="CZ10" s="39">
        <f t="shared" si="9"/>
        <v>7885.7997419354824</v>
      </c>
      <c r="DA10" s="39">
        <f t="shared" si="23"/>
        <v>2070395.3318908282</v>
      </c>
      <c r="DB10" s="39">
        <f t="shared" si="10"/>
        <v>3021143.4</v>
      </c>
      <c r="DC10" s="39">
        <f t="shared" si="24"/>
        <v>0</v>
      </c>
      <c r="DD10" s="39">
        <f t="shared" si="25"/>
        <v>9277453.7361451909</v>
      </c>
    </row>
    <row r="11" spans="1:108" x14ac:dyDescent="0.25">
      <c r="A11" t="s">
        <v>429</v>
      </c>
      <c r="B11" s="35">
        <v>206</v>
      </c>
      <c r="C11" s="36">
        <v>7</v>
      </c>
      <c r="D11" s="36" t="s">
        <v>350</v>
      </c>
      <c r="E11" s="36">
        <v>367</v>
      </c>
      <c r="F11" s="36">
        <v>-89</v>
      </c>
      <c r="G11" s="37">
        <f t="shared" si="11"/>
        <v>288</v>
      </c>
      <c r="H11" s="36">
        <v>205</v>
      </c>
      <c r="I11" s="38">
        <f t="shared" si="12"/>
        <v>0.55858310626703001</v>
      </c>
      <c r="J11" s="37">
        <f t="shared" si="13"/>
        <v>81.995424107142853</v>
      </c>
      <c r="K11" s="37">
        <f t="shared" si="14"/>
        <v>0.99994419642857146</v>
      </c>
      <c r="L11" s="39">
        <v>198942.26</v>
      </c>
      <c r="M11" s="39">
        <f>'FY23 DCPS orig'!M11/$C$120*$C$122</f>
        <v>0</v>
      </c>
      <c r="N11" s="39">
        <f>'FY23 DCPS orig'!N11/128425*(128425-5380.94)</f>
        <v>0</v>
      </c>
      <c r="O11" s="39">
        <v>71961.03</v>
      </c>
      <c r="P11" s="39">
        <v>6421.55</v>
      </c>
      <c r="Q11" s="39">
        <v>79024.509999999995</v>
      </c>
      <c r="R11" s="39">
        <v>60058.83</v>
      </c>
      <c r="S11" s="39">
        <v>102374.53</v>
      </c>
      <c r="T11" s="39">
        <f>'FY23 DCPS orig'!T11/$C$120*$C$122</f>
        <v>108451.51</v>
      </c>
      <c r="U11" s="39">
        <f>'FY23 DCPS orig'!U11/$C$120*$C$122</f>
        <v>216903.01047270704</v>
      </c>
      <c r="V11" s="39">
        <f>'FY23 DCPS orig'!V11/$C$120*$C$122</f>
        <v>108451.51</v>
      </c>
      <c r="W11" s="39">
        <f>'FY23 DCPS orig'!W11/$C$120*$C$122</f>
        <v>216903.01047270704</v>
      </c>
      <c r="X11" s="39">
        <v>195832.13</v>
      </c>
      <c r="Y11" s="39">
        <v>141560.1</v>
      </c>
      <c r="AC11" s="39">
        <f>'FY23 DCPS orig'!AC11/$C$120*$C$122</f>
        <v>0</v>
      </c>
      <c r="AD11" s="39">
        <f>'FY23 DCPS orig'!AD11/$C$120*$C$122</f>
        <v>0</v>
      </c>
      <c r="AE11" s="39">
        <f>'FY23 DCPS orig'!AE11/$C$120*$C$122</f>
        <v>0</v>
      </c>
      <c r="AF11" s="39">
        <f>'FY23 DCPS orig'!AF11/$C$120*$C$122</f>
        <v>0</v>
      </c>
      <c r="AG11" s="39">
        <v>1720224</v>
      </c>
      <c r="AH11" s="39">
        <v>119275</v>
      </c>
      <c r="AI11" s="39">
        <f>'FY23 DCPS orig'!AI11/$C$120*$C$122</f>
        <v>108451.51</v>
      </c>
      <c r="AJ11" s="39">
        <f>'FY23 DCPS orig'!AJ11/$C$120*$C$122</f>
        <v>216903.01047270704</v>
      </c>
      <c r="AK11" s="39">
        <f>'FY23 DCPS orig'!AK11/$C$120*$C$122</f>
        <v>325354.52047270705</v>
      </c>
      <c r="AL11" s="39">
        <f>'FY23 DCPS orig'!AL11/$C$120*$C$122</f>
        <v>650709.0409454141</v>
      </c>
      <c r="AM11" s="39">
        <v>469997.12</v>
      </c>
      <c r="AP11" s="39">
        <v>119483.41</v>
      </c>
      <c r="AQ11" s="39">
        <v>146935.79999999999</v>
      </c>
      <c r="AS11" s="39">
        <f>'FY23 DCPS orig'!AS11/$C$120*$C$122</f>
        <v>0</v>
      </c>
      <c r="AT11" s="39">
        <f>'FY23 DCPS orig'!AT11/$C$120*$C$122</f>
        <v>5422.5731181767587</v>
      </c>
      <c r="AV11" s="39">
        <v>1791.9</v>
      </c>
      <c r="AW11" s="39">
        <v>27200</v>
      </c>
      <c r="AX11" s="39">
        <v>20400</v>
      </c>
      <c r="AY11" s="39">
        <v>10200</v>
      </c>
      <c r="BA11" s="39">
        <v>47600</v>
      </c>
      <c r="BC11" s="39">
        <v>40800</v>
      </c>
      <c r="BD11" s="39">
        <v>180105.1</v>
      </c>
      <c r="BE11" s="39">
        <v>2901.05</v>
      </c>
      <c r="BG11" s="39">
        <f>'FY23 DCPS orig'!BG11/$C$120*$C$122</f>
        <v>0</v>
      </c>
      <c r="BR11" s="39">
        <f>'FY23 DCPS orig'!BR11/$C$120*$C$122</f>
        <v>0</v>
      </c>
      <c r="BV11" s="39">
        <v>15325</v>
      </c>
      <c r="CB11" s="39">
        <v>549913.31999999995</v>
      </c>
      <c r="CC11" s="39">
        <v>69525.72</v>
      </c>
      <c r="CD11" s="39">
        <v>357831.96</v>
      </c>
      <c r="CE11" s="39">
        <v>92197.09</v>
      </c>
      <c r="CG11" s="39">
        <v>346279.26</v>
      </c>
      <c r="CH11" s="39">
        <f t="shared" si="15"/>
        <v>7151710.3659544187</v>
      </c>
      <c r="CI11" s="39">
        <f t="shared" si="16"/>
        <v>2466733.2200000002</v>
      </c>
      <c r="CJ11" s="39">
        <f t="shared" si="0"/>
        <v>879649.76094541408</v>
      </c>
      <c r="CK11" s="39">
        <f t="shared" si="17"/>
        <v>15325</v>
      </c>
      <c r="CL11" s="39">
        <f t="shared" si="18"/>
        <v>796308.31</v>
      </c>
      <c r="CM11" s="39">
        <f t="shared" si="1"/>
        <v>2037834.4118908281</v>
      </c>
      <c r="CN11" s="39">
        <f t="shared" si="2"/>
        <v>7214.4731181767584</v>
      </c>
      <c r="CO11" s="39">
        <f t="shared" si="19"/>
        <v>619439.03999999992</v>
      </c>
      <c r="CP11" s="39">
        <f t="shared" si="3"/>
        <v>271406.14999999997</v>
      </c>
      <c r="CQ11" s="39">
        <f t="shared" si="4"/>
        <v>88400</v>
      </c>
      <c r="CR11" s="39">
        <f t="shared" si="5"/>
        <v>7182310.3659544196</v>
      </c>
      <c r="CS11" s="39">
        <f t="shared" si="20"/>
        <v>4158016.2909454145</v>
      </c>
      <c r="CT11" s="39">
        <f t="shared" si="21"/>
        <v>11329.744661976607</v>
      </c>
      <c r="CU11" s="39">
        <f t="shared" si="6"/>
        <v>6721.3439237057228</v>
      </c>
      <c r="CV11" s="39">
        <f t="shared" si="7"/>
        <v>41.757493188010898</v>
      </c>
      <c r="CW11" s="39">
        <f t="shared" si="7"/>
        <v>2169.7774114441418</v>
      </c>
      <c r="CX11" s="39">
        <f t="shared" si="22"/>
        <v>9159.9672505324652</v>
      </c>
      <c r="CY11" s="39">
        <f t="shared" si="8"/>
        <v>3021.6538536585363</v>
      </c>
      <c r="CZ11" s="39">
        <f t="shared" si="9"/>
        <v>11383.217118055556</v>
      </c>
      <c r="DA11" s="39">
        <f t="shared" si="23"/>
        <v>1499923.8809454143</v>
      </c>
      <c r="DB11" s="39">
        <f t="shared" si="10"/>
        <v>1861784.1</v>
      </c>
      <c r="DC11" s="39">
        <f t="shared" si="24"/>
        <v>796308.31</v>
      </c>
      <c r="DD11" s="39">
        <f t="shared" si="25"/>
        <v>5885174.3559544189</v>
      </c>
    </row>
    <row r="12" spans="1:108" x14ac:dyDescent="0.25">
      <c r="A12" t="s">
        <v>430</v>
      </c>
      <c r="B12" s="35">
        <v>402</v>
      </c>
      <c r="C12" s="36">
        <v>1</v>
      </c>
      <c r="D12" s="36" t="s">
        <v>425</v>
      </c>
      <c r="E12" s="36">
        <v>564</v>
      </c>
      <c r="F12" s="36">
        <v>-8</v>
      </c>
      <c r="G12" s="37">
        <f t="shared" si="11"/>
        <v>564</v>
      </c>
      <c r="H12" s="36">
        <v>145</v>
      </c>
      <c r="I12" s="38">
        <f t="shared" si="12"/>
        <v>0.25709219858156029</v>
      </c>
      <c r="J12" s="37">
        <f t="shared" si="13"/>
        <v>3.9997767857142859</v>
      </c>
      <c r="K12" s="37">
        <f t="shared" si="14"/>
        <v>6.9996093749999995</v>
      </c>
      <c r="L12" s="39">
        <v>198942.26</v>
      </c>
      <c r="M12" s="39">
        <f>'FY23 DCPS orig'!M12/$C$120*$C$122</f>
        <v>0</v>
      </c>
      <c r="N12" s="39">
        <f>'FY23 DCPS orig'!N12/128425*(128425-5380.94)</f>
        <v>307609.98712291068</v>
      </c>
      <c r="O12" s="39">
        <v>71961.03</v>
      </c>
      <c r="P12" s="39">
        <v>14706</v>
      </c>
      <c r="Q12" s="39">
        <v>79024.509999999995</v>
      </c>
      <c r="R12" s="39">
        <v>60058.83</v>
      </c>
      <c r="S12" s="39">
        <v>255936.32</v>
      </c>
      <c r="T12" s="39">
        <f>'FY23 DCPS orig'!T12/$C$120*$C$122</f>
        <v>108451.51</v>
      </c>
      <c r="U12" s="39">
        <f>'FY23 DCPS orig'!U12/$C$120*$C$122</f>
        <v>0</v>
      </c>
      <c r="V12" s="39">
        <f>'FY23 DCPS orig'!V12/$C$120*$C$122</f>
        <v>0</v>
      </c>
      <c r="W12" s="39">
        <f>'FY23 DCPS orig'!W12/$C$120*$C$122</f>
        <v>0</v>
      </c>
      <c r="AC12" s="39">
        <f>'FY23 DCPS orig'!AC12/$C$120*$C$122</f>
        <v>0</v>
      </c>
      <c r="AD12" s="39">
        <f>'FY23 DCPS orig'!AD12/$C$120*$C$122</f>
        <v>0</v>
      </c>
      <c r="AE12" s="39">
        <f>'FY23 DCPS orig'!AE12/$C$120*$C$122</f>
        <v>0</v>
      </c>
      <c r="AF12" s="39">
        <f>'FY23 DCPS orig'!AF12/$C$120*$C$122</f>
        <v>0</v>
      </c>
      <c r="AG12" s="39">
        <v>3368772</v>
      </c>
      <c r="AH12" s="39">
        <v>334452</v>
      </c>
      <c r="AI12" s="39">
        <f>'FY23 DCPS orig'!AI12/$C$120*$C$122</f>
        <v>108451.51</v>
      </c>
      <c r="AJ12" s="39">
        <f>'FY23 DCPS orig'!AJ12/$C$120*$C$122</f>
        <v>108451.51</v>
      </c>
      <c r="AK12" s="39">
        <f>'FY23 DCPS orig'!AK12/$C$120*$C$122</f>
        <v>108451.51</v>
      </c>
      <c r="AL12" s="39">
        <f>'FY23 DCPS orig'!AL12/$C$120*$C$122</f>
        <v>0</v>
      </c>
      <c r="AQ12" s="39">
        <v>7167.6</v>
      </c>
      <c r="AS12" s="39">
        <f>'FY23 DCPS orig'!AS12/$C$120*$C$122</f>
        <v>0</v>
      </c>
      <c r="AT12" s="39">
        <f>'FY23 DCPS orig'!AT12/$C$120*$C$122</f>
        <v>34704.479389082815</v>
      </c>
      <c r="AV12" s="39">
        <v>12543.3</v>
      </c>
      <c r="BF12" s="39">
        <v>14100</v>
      </c>
      <c r="BG12" s="39">
        <f>'FY23 DCPS orig'!BG12/$C$120*$C$122</f>
        <v>0</v>
      </c>
      <c r="BL12" s="39">
        <v>119483.41</v>
      </c>
      <c r="BM12" s="39">
        <v>29430</v>
      </c>
      <c r="BR12" s="39">
        <f>'FY23 DCPS orig'!BR12/$C$120*$C$122</f>
        <v>0</v>
      </c>
      <c r="BW12" s="39">
        <v>690480</v>
      </c>
      <c r="CB12" s="39">
        <v>398351.84</v>
      </c>
      <c r="CE12" s="39">
        <v>181663.35</v>
      </c>
      <c r="CH12" s="39">
        <f t="shared" si="15"/>
        <v>6613192.956511992</v>
      </c>
      <c r="CI12" s="39">
        <f t="shared" si="16"/>
        <v>4799914.447122911</v>
      </c>
      <c r="CJ12" s="39">
        <f t="shared" si="0"/>
        <v>0</v>
      </c>
      <c r="CK12" s="39">
        <f t="shared" si="17"/>
        <v>839393.41</v>
      </c>
      <c r="CL12" s="39">
        <f t="shared" si="18"/>
        <v>181663.35</v>
      </c>
      <c r="CM12" s="39">
        <f t="shared" si="1"/>
        <v>332522.12999999995</v>
      </c>
      <c r="CN12" s="39">
        <f t="shared" si="2"/>
        <v>47247.779389082818</v>
      </c>
      <c r="CO12" s="39">
        <f t="shared" si="19"/>
        <v>398351.84</v>
      </c>
      <c r="CP12" s="39">
        <f t="shared" si="3"/>
        <v>14100</v>
      </c>
      <c r="CQ12" s="39">
        <f t="shared" si="4"/>
        <v>0</v>
      </c>
      <c r="CR12" s="39">
        <f t="shared" si="5"/>
        <v>6613192.956511993</v>
      </c>
      <c r="CS12" s="39">
        <f t="shared" si="20"/>
        <v>5820971.2071229108</v>
      </c>
      <c r="CT12" s="39">
        <f t="shared" si="21"/>
        <v>10320.87093461509</v>
      </c>
      <c r="CU12" s="39">
        <f t="shared" si="6"/>
        <v>8510.4866083739562</v>
      </c>
      <c r="CV12" s="39">
        <f t="shared" si="7"/>
        <v>1488.2861879432626</v>
      </c>
      <c r="CW12" s="39">
        <f t="shared" si="7"/>
        <v>322.09813829787237</v>
      </c>
      <c r="CX12" s="39">
        <f t="shared" si="22"/>
        <v>9998.7727963172183</v>
      </c>
      <c r="CY12" s="39">
        <f t="shared" si="8"/>
        <v>2747.2540689655175</v>
      </c>
      <c r="CZ12" s="39">
        <f t="shared" si="9"/>
        <v>10320.87093461509</v>
      </c>
      <c r="DA12" s="39">
        <f t="shared" si="23"/>
        <v>1580055.8571229107</v>
      </c>
      <c r="DB12" s="39">
        <f t="shared" si="10"/>
        <v>4059252</v>
      </c>
      <c r="DC12" s="39">
        <f t="shared" si="24"/>
        <v>181663.35</v>
      </c>
      <c r="DD12" s="39">
        <f t="shared" si="25"/>
        <v>6038841.6065119924</v>
      </c>
    </row>
    <row r="13" spans="1:108" x14ac:dyDescent="0.25">
      <c r="A13" t="s">
        <v>431</v>
      </c>
      <c r="B13" s="35">
        <v>291</v>
      </c>
      <c r="C13" s="36">
        <v>8</v>
      </c>
      <c r="D13" s="36" t="s">
        <v>350</v>
      </c>
      <c r="E13" s="36">
        <v>437</v>
      </c>
      <c r="F13" s="36">
        <v>3</v>
      </c>
      <c r="G13" s="37">
        <f t="shared" si="11"/>
        <v>337</v>
      </c>
      <c r="H13" s="36">
        <v>329</v>
      </c>
      <c r="I13" s="38">
        <f t="shared" si="12"/>
        <v>0.75286041189931352</v>
      </c>
      <c r="J13" s="37">
        <f t="shared" si="13"/>
        <v>63.996428571428574</v>
      </c>
      <c r="K13" s="37">
        <f t="shared" si="14"/>
        <v>2.9998325892857141</v>
      </c>
      <c r="L13" s="39">
        <v>198942.26</v>
      </c>
      <c r="M13" s="39">
        <f>'FY23 DCPS orig'!M13/$C$120*$C$122</f>
        <v>0</v>
      </c>
      <c r="N13" s="39">
        <f>'FY23 DCPS orig'!N13/128425*(128425-5380.94)</f>
        <v>0</v>
      </c>
      <c r="O13" s="39">
        <v>71961.03</v>
      </c>
      <c r="P13" s="39">
        <v>6251</v>
      </c>
      <c r="Q13" s="39">
        <v>79024.509999999995</v>
      </c>
      <c r="R13" s="39">
        <v>60058.83</v>
      </c>
      <c r="S13" s="39">
        <v>102374.53</v>
      </c>
      <c r="T13" s="39">
        <f>'FY23 DCPS orig'!T13/$C$120*$C$122</f>
        <v>108451.51</v>
      </c>
      <c r="U13" s="39">
        <f>'FY23 DCPS orig'!U13/$C$120*$C$122</f>
        <v>325354.52047270705</v>
      </c>
      <c r="V13" s="39">
        <f>'FY23 DCPS orig'!V13/$C$120*$C$122</f>
        <v>0</v>
      </c>
      <c r="W13" s="39">
        <f>'FY23 DCPS orig'!W13/$C$120*$C$122</f>
        <v>325354.52047270705</v>
      </c>
      <c r="X13" s="39">
        <v>234998.56</v>
      </c>
      <c r="Y13" s="39">
        <v>179190</v>
      </c>
      <c r="AC13" s="39">
        <f>'FY23 DCPS orig'!AC13/$C$120*$C$122</f>
        <v>0</v>
      </c>
      <c r="AD13" s="39">
        <f>'FY23 DCPS orig'!AD13/$C$120*$C$122</f>
        <v>0</v>
      </c>
      <c r="AE13" s="39">
        <f>'FY23 DCPS orig'!AE13/$C$120*$C$122</f>
        <v>0</v>
      </c>
      <c r="AF13" s="39">
        <f>'FY23 DCPS orig'!AF13/$C$120*$C$122</f>
        <v>0</v>
      </c>
      <c r="AG13" s="39">
        <v>2012901</v>
      </c>
      <c r="AH13" s="39">
        <v>142025</v>
      </c>
      <c r="AI13" s="39">
        <f>'FY23 DCPS orig'!AI13/$C$120*$C$122</f>
        <v>108451.51</v>
      </c>
      <c r="AJ13" s="39">
        <f>'FY23 DCPS orig'!AJ13/$C$120*$C$122</f>
        <v>216903.01047270704</v>
      </c>
      <c r="AK13" s="39">
        <f>'FY23 DCPS orig'!AK13/$C$120*$C$122</f>
        <v>325354.52047270705</v>
      </c>
      <c r="AL13" s="39">
        <f>'FY23 DCPS orig'!AL13/$C$120*$C$122</f>
        <v>325354.52047270705</v>
      </c>
      <c r="AM13" s="39">
        <v>234998.56</v>
      </c>
      <c r="AQ13" s="39">
        <v>114681.60000000001</v>
      </c>
      <c r="AS13" s="39">
        <f>'FY23 DCPS orig'!AS13/$C$120*$C$122</f>
        <v>0</v>
      </c>
      <c r="AT13" s="39">
        <f>'FY23 DCPS orig'!AT13/$C$120*$C$122</f>
        <v>15183.20854181211</v>
      </c>
      <c r="AV13" s="39">
        <v>5375.7</v>
      </c>
      <c r="AW13" s="39">
        <v>20400</v>
      </c>
      <c r="AX13" s="39">
        <v>20400</v>
      </c>
      <c r="AY13" s="39">
        <v>10200</v>
      </c>
      <c r="BA13" s="39">
        <v>20400</v>
      </c>
      <c r="BC13" s="39">
        <v>20400</v>
      </c>
      <c r="BD13" s="39">
        <v>236496.17</v>
      </c>
      <c r="BE13" s="39">
        <v>3809.37</v>
      </c>
      <c r="BG13" s="39">
        <f>'FY23 DCPS orig'!BG13/$C$120*$C$122</f>
        <v>0</v>
      </c>
      <c r="BR13" s="39">
        <f>'FY23 DCPS orig'!BR13/$C$120*$C$122</f>
        <v>0</v>
      </c>
      <c r="CB13" s="39">
        <v>882543.82</v>
      </c>
      <c r="CC13" s="39">
        <v>184207.32</v>
      </c>
      <c r="CF13" s="39">
        <v>49398.27</v>
      </c>
      <c r="CH13" s="39">
        <f t="shared" si="15"/>
        <v>6641444.8509053467</v>
      </c>
      <c r="CI13" s="39">
        <f t="shared" si="16"/>
        <v>2781989.67</v>
      </c>
      <c r="CJ13" s="39">
        <f t="shared" si="0"/>
        <v>1064897.600945414</v>
      </c>
      <c r="CK13" s="39">
        <f t="shared" si="17"/>
        <v>0</v>
      </c>
      <c r="CL13" s="39">
        <f t="shared" si="18"/>
        <v>49398.27</v>
      </c>
      <c r="CM13" s="39">
        <f t="shared" si="1"/>
        <v>1325743.7214181214</v>
      </c>
      <c r="CN13" s="39">
        <f t="shared" si="2"/>
        <v>20558.90854181211</v>
      </c>
      <c r="CO13" s="39">
        <f t="shared" si="19"/>
        <v>1066751.1399999999</v>
      </c>
      <c r="CP13" s="39">
        <f t="shared" si="3"/>
        <v>281105.54000000004</v>
      </c>
      <c r="CQ13" s="39">
        <f t="shared" si="4"/>
        <v>81600</v>
      </c>
      <c r="CR13" s="39">
        <f t="shared" si="5"/>
        <v>6672044.8509053476</v>
      </c>
      <c r="CS13" s="39">
        <f t="shared" si="20"/>
        <v>3896285.540945414</v>
      </c>
      <c r="CT13" s="39">
        <f t="shared" si="21"/>
        <v>8915.9852195547228</v>
      </c>
      <c r="CU13" s="39">
        <f t="shared" si="6"/>
        <v>6366.1090846681918</v>
      </c>
      <c r="CV13" s="39">
        <f t="shared" si="7"/>
        <v>0</v>
      </c>
      <c r="CW13" s="39">
        <f t="shared" si="7"/>
        <v>113.03951945080091</v>
      </c>
      <c r="CX13" s="39">
        <f t="shared" si="22"/>
        <v>8802.9457001039227</v>
      </c>
      <c r="CY13" s="39">
        <f t="shared" si="8"/>
        <v>3242.4046808510634</v>
      </c>
      <c r="CZ13" s="39">
        <f t="shared" si="9"/>
        <v>8401.7446290801181</v>
      </c>
      <c r="DA13" s="39">
        <f t="shared" si="23"/>
        <v>1654796.2709454142</v>
      </c>
      <c r="DB13" s="39">
        <f>SUM(Y13:AB13,AG13,BW13)</f>
        <v>2192091</v>
      </c>
      <c r="DC13" s="39">
        <f t="shared" si="24"/>
        <v>49398.27</v>
      </c>
      <c r="DD13" s="39">
        <f t="shared" si="25"/>
        <v>6111665.0409053471</v>
      </c>
    </row>
    <row r="14" spans="1:108" x14ac:dyDescent="0.25">
      <c r="A14" t="s">
        <v>432</v>
      </c>
      <c r="B14" s="35">
        <v>212</v>
      </c>
      <c r="C14" s="36">
        <v>6</v>
      </c>
      <c r="D14" s="36" t="s">
        <v>350</v>
      </c>
      <c r="E14" s="36">
        <v>428</v>
      </c>
      <c r="F14" s="36">
        <v>-18</v>
      </c>
      <c r="G14" s="37">
        <f t="shared" si="11"/>
        <v>364</v>
      </c>
      <c r="H14" s="36">
        <v>22</v>
      </c>
      <c r="I14" s="38">
        <f t="shared" si="12"/>
        <v>5.1401869158878503E-2</v>
      </c>
      <c r="J14" s="37">
        <f t="shared" si="13"/>
        <v>48.997265625000004</v>
      </c>
      <c r="K14" s="37">
        <f t="shared" si="14"/>
        <v>16.999051339285714</v>
      </c>
      <c r="L14" s="39">
        <v>198942.26</v>
      </c>
      <c r="M14" s="39">
        <f>'FY23 DCPS orig'!M14/$C$120*$C$122</f>
        <v>0</v>
      </c>
      <c r="N14" s="39">
        <f>'FY23 DCPS orig'!N14/128425*(128425-5380.94)</f>
        <v>0</v>
      </c>
      <c r="O14" s="39">
        <v>71961.03</v>
      </c>
      <c r="P14" s="39">
        <v>4794.3999999999996</v>
      </c>
      <c r="Q14" s="39">
        <v>79024.509999999995</v>
      </c>
      <c r="R14" s="39">
        <v>60058.83</v>
      </c>
      <c r="S14" s="39">
        <v>102374.53</v>
      </c>
      <c r="T14" s="39">
        <f>'FY23 DCPS orig'!T14/$C$120*$C$122</f>
        <v>108451.51</v>
      </c>
      <c r="U14" s="39">
        <f>'FY23 DCPS orig'!U14/$C$120*$C$122</f>
        <v>0</v>
      </c>
      <c r="V14" s="39">
        <f>'FY23 DCPS orig'!V14/$C$120*$C$122</f>
        <v>433806.02094541409</v>
      </c>
      <c r="W14" s="39">
        <f>'FY23 DCPS orig'!W14/$C$120*$C$122</f>
        <v>0</v>
      </c>
      <c r="X14" s="39">
        <v>156665.71</v>
      </c>
      <c r="Y14" s="39">
        <v>114681.60000000001</v>
      </c>
      <c r="AC14" s="39">
        <f>'FY23 DCPS orig'!AC14/$C$120*$C$122</f>
        <v>0</v>
      </c>
      <c r="AD14" s="39">
        <f>'FY23 DCPS orig'!AD14/$C$120*$C$122</f>
        <v>0</v>
      </c>
      <c r="AE14" s="39">
        <f>'FY23 DCPS orig'!AE14/$C$120*$C$122</f>
        <v>0</v>
      </c>
      <c r="AF14" s="39">
        <f>'FY23 DCPS orig'!AF14/$C$120*$C$122</f>
        <v>0</v>
      </c>
      <c r="AG14" s="39">
        <v>2174172</v>
      </c>
      <c r="AH14" s="39">
        <v>139100</v>
      </c>
      <c r="AI14" s="39">
        <f>'FY23 DCPS orig'!AI14/$C$120*$C$122</f>
        <v>108451.51</v>
      </c>
      <c r="AJ14" s="39">
        <f>'FY23 DCPS orig'!AJ14/$C$120*$C$122</f>
        <v>108451.51</v>
      </c>
      <c r="AK14" s="39">
        <f>'FY23 DCPS orig'!AK14/$C$120*$C$122</f>
        <v>325354.52047270705</v>
      </c>
      <c r="AL14" s="39">
        <f>'FY23 DCPS orig'!AL14/$C$120*$C$122</f>
        <v>0</v>
      </c>
      <c r="AQ14" s="39">
        <v>87803.1</v>
      </c>
      <c r="AS14" s="39">
        <f>'FY23 DCPS orig'!AS14/$C$120*$C$122</f>
        <v>108451.51</v>
      </c>
      <c r="AT14" s="39">
        <f>'FY23 DCPS orig'!AT14/$C$120*$C$122</f>
        <v>0</v>
      </c>
      <c r="AV14" s="39">
        <v>30462.3</v>
      </c>
      <c r="BF14" s="39">
        <v>10700</v>
      </c>
      <c r="BG14" s="39">
        <f>'FY23 DCPS orig'!BG14/$C$120*$C$122</f>
        <v>0</v>
      </c>
      <c r="BR14" s="39">
        <f>'FY23 DCPS orig'!BR14/$C$120*$C$122</f>
        <v>0</v>
      </c>
      <c r="CB14" s="39">
        <v>59015.09</v>
      </c>
      <c r="CD14" s="39">
        <v>262206.31</v>
      </c>
      <c r="CE14" s="39">
        <v>271874.07</v>
      </c>
      <c r="CF14" s="39">
        <v>366299.78</v>
      </c>
      <c r="CG14" s="39">
        <v>73707.88</v>
      </c>
      <c r="CH14" s="39">
        <f t="shared" si="15"/>
        <v>5456809.9814181207</v>
      </c>
      <c r="CI14" s="39">
        <f t="shared" si="16"/>
        <v>2938879.0700000003</v>
      </c>
      <c r="CJ14" s="39">
        <f t="shared" si="0"/>
        <v>705153.33094541403</v>
      </c>
      <c r="CK14" s="39">
        <f t="shared" si="17"/>
        <v>0</v>
      </c>
      <c r="CL14" s="39">
        <f t="shared" si="18"/>
        <v>974088.04</v>
      </c>
      <c r="CM14" s="39">
        <f t="shared" si="1"/>
        <v>630060.64047270699</v>
      </c>
      <c r="CN14" s="39">
        <f t="shared" si="2"/>
        <v>138913.81</v>
      </c>
      <c r="CO14" s="39">
        <f t="shared" si="19"/>
        <v>59015.09</v>
      </c>
      <c r="CP14" s="39">
        <f t="shared" si="3"/>
        <v>10700</v>
      </c>
      <c r="CQ14" s="39">
        <f t="shared" si="4"/>
        <v>0</v>
      </c>
      <c r="CR14" s="39">
        <f t="shared" si="5"/>
        <v>5456809.9814181216</v>
      </c>
      <c r="CS14" s="39">
        <f t="shared" si="20"/>
        <v>4618120.4409454148</v>
      </c>
      <c r="CT14" s="39">
        <f t="shared" si="21"/>
        <v>10790.001030246296</v>
      </c>
      <c r="CU14" s="39">
        <f t="shared" si="6"/>
        <v>6866.539883177571</v>
      </c>
      <c r="CV14" s="39">
        <f t="shared" si="7"/>
        <v>0</v>
      </c>
      <c r="CW14" s="39">
        <f t="shared" si="7"/>
        <v>2275.9066355140189</v>
      </c>
      <c r="CX14" s="39">
        <f t="shared" si="22"/>
        <v>8514.0943947322776</v>
      </c>
      <c r="CY14" s="39">
        <f t="shared" si="8"/>
        <v>2682.5040909090908</v>
      </c>
      <c r="CZ14" s="39">
        <f t="shared" si="9"/>
        <v>10749.909642857145</v>
      </c>
      <c r="DA14" s="39">
        <f t="shared" si="23"/>
        <v>1355178.8009454142</v>
      </c>
      <c r="DB14" s="39">
        <f t="shared" ref="DB14:DB77" si="26">SUM(Y14:AB14,AG14,BW14)</f>
        <v>2288853.6</v>
      </c>
      <c r="DC14" s="39">
        <f t="shared" si="24"/>
        <v>974088.04</v>
      </c>
      <c r="DD14" s="39">
        <f t="shared" si="25"/>
        <v>4328127.5414181212</v>
      </c>
    </row>
    <row r="15" spans="1:108" x14ac:dyDescent="0.25">
      <c r="A15" t="s">
        <v>433</v>
      </c>
      <c r="B15" s="35">
        <v>213</v>
      </c>
      <c r="C15" s="36">
        <v>4</v>
      </c>
      <c r="D15" s="36" t="s">
        <v>350</v>
      </c>
      <c r="E15" s="36">
        <v>596</v>
      </c>
      <c r="F15" s="36">
        <v>28</v>
      </c>
      <c r="G15" s="37">
        <f t="shared" si="11"/>
        <v>495</v>
      </c>
      <c r="H15" s="36">
        <v>242</v>
      </c>
      <c r="I15" s="38">
        <f t="shared" si="12"/>
        <v>0.40604026845637586</v>
      </c>
      <c r="J15" s="37">
        <f t="shared" si="13"/>
        <v>111.99374999999999</v>
      </c>
      <c r="K15" s="37">
        <f t="shared" si="14"/>
        <v>525.9706473214286</v>
      </c>
      <c r="L15" s="39">
        <v>198942.26</v>
      </c>
      <c r="M15" s="39">
        <f>'FY23 DCPS orig'!M15/$C$120*$C$122</f>
        <v>0</v>
      </c>
      <c r="N15" s="39">
        <f>'FY23 DCPS orig'!N15/128425*(128425-5380.94)</f>
        <v>0</v>
      </c>
      <c r="O15" s="39">
        <v>71961.03</v>
      </c>
      <c r="P15" s="39">
        <v>6877.6</v>
      </c>
      <c r="Q15" s="39">
        <v>79024.509999999995</v>
      </c>
      <c r="R15" s="39">
        <v>60058.83</v>
      </c>
      <c r="S15" s="39">
        <v>153561.79</v>
      </c>
      <c r="T15" s="39">
        <f>'FY23 DCPS orig'!T15/$C$120*$C$122</f>
        <v>108451.51</v>
      </c>
      <c r="U15" s="39">
        <f>'FY23 DCPS orig'!U15/$C$120*$C$122</f>
        <v>325354.52047270705</v>
      </c>
      <c r="V15" s="39">
        <f>'FY23 DCPS orig'!V15/$C$120*$C$122</f>
        <v>0</v>
      </c>
      <c r="W15" s="39">
        <f>'FY23 DCPS orig'!W15/$C$120*$C$122</f>
        <v>325354.52047270705</v>
      </c>
      <c r="X15" s="39">
        <v>234998.56</v>
      </c>
      <c r="Y15" s="39">
        <v>180981.9</v>
      </c>
      <c r="AC15" s="39">
        <f>'FY23 DCPS orig'!AC15/$C$120*$C$122</f>
        <v>0</v>
      </c>
      <c r="AD15" s="39">
        <f>'FY23 DCPS orig'!AD15/$C$120*$C$122</f>
        <v>0</v>
      </c>
      <c r="AE15" s="39">
        <f>'FY23 DCPS orig'!AE15/$C$120*$C$122</f>
        <v>0</v>
      </c>
      <c r="AF15" s="39">
        <f>'FY23 DCPS orig'!AF15/$C$120*$C$122</f>
        <v>0</v>
      </c>
      <c r="AG15" s="39">
        <v>2956635</v>
      </c>
      <c r="AH15" s="39">
        <v>193700</v>
      </c>
      <c r="AI15" s="39">
        <f>'FY23 DCPS orig'!AI15/$C$120*$C$122</f>
        <v>108451.51</v>
      </c>
      <c r="AJ15" s="39">
        <f>'FY23 DCPS orig'!AJ15/$C$120*$C$122</f>
        <v>325354.52047270705</v>
      </c>
      <c r="AK15" s="39">
        <f>'FY23 DCPS orig'!AK15/$C$120*$C$122</f>
        <v>867612.05141812109</v>
      </c>
      <c r="AL15" s="39">
        <f>'FY23 DCPS orig'!AL15/$C$120*$C$122</f>
        <v>325354.52047270705</v>
      </c>
      <c r="AM15" s="39">
        <v>234998.56</v>
      </c>
      <c r="AQ15" s="39">
        <v>200692.8</v>
      </c>
      <c r="AS15" s="39">
        <f>'FY23 DCPS orig'!AS15/$C$120*$C$122</f>
        <v>2602836.1542543634</v>
      </c>
      <c r="AT15" s="39">
        <f>'FY23 DCPS orig'!AT15/$C$120*$C$122</f>
        <v>0</v>
      </c>
      <c r="AU15" s="39">
        <v>117499.28</v>
      </c>
      <c r="AV15" s="39">
        <v>942539.4</v>
      </c>
      <c r="AW15" s="39">
        <v>34000</v>
      </c>
      <c r="AX15" s="39">
        <v>34000</v>
      </c>
      <c r="AY15" s="39">
        <v>10200</v>
      </c>
      <c r="BA15" s="39">
        <v>27200</v>
      </c>
      <c r="BC15" s="39">
        <v>27200</v>
      </c>
      <c r="BD15" s="39">
        <v>166250.85999999999</v>
      </c>
      <c r="BE15" s="39">
        <v>2677.89</v>
      </c>
      <c r="BG15" s="39">
        <f>'FY23 DCPS orig'!BG15/$C$120*$C$122</f>
        <v>0</v>
      </c>
      <c r="BR15" s="39">
        <f>'FY23 DCPS orig'!BR15/$C$120*$C$122</f>
        <v>0</v>
      </c>
      <c r="BV15" s="39">
        <v>15325</v>
      </c>
      <c r="CB15" s="39">
        <v>649165.97</v>
      </c>
      <c r="CC15" s="39">
        <v>4300.5600000000004</v>
      </c>
      <c r="CH15" s="39">
        <f t="shared" si="15"/>
        <v>11591561.107563313</v>
      </c>
      <c r="CI15" s="39">
        <f t="shared" si="16"/>
        <v>3829212.5300000003</v>
      </c>
      <c r="CJ15" s="39">
        <f t="shared" si="0"/>
        <v>1066689.500945414</v>
      </c>
      <c r="CK15" s="39">
        <f t="shared" si="17"/>
        <v>15325</v>
      </c>
      <c r="CL15" s="39">
        <f t="shared" si="18"/>
        <v>0</v>
      </c>
      <c r="CM15" s="39">
        <f t="shared" si="1"/>
        <v>2062463.9623635353</v>
      </c>
      <c r="CN15" s="39">
        <f t="shared" si="2"/>
        <v>3662874.8342543631</v>
      </c>
      <c r="CO15" s="39">
        <f t="shared" si="19"/>
        <v>653466.53</v>
      </c>
      <c r="CP15" s="39">
        <f t="shared" si="3"/>
        <v>223328.75</v>
      </c>
      <c r="CQ15" s="39">
        <f t="shared" si="4"/>
        <v>122400</v>
      </c>
      <c r="CR15" s="39">
        <f t="shared" si="5"/>
        <v>11635761.107563313</v>
      </c>
      <c r="CS15" s="39">
        <f t="shared" si="20"/>
        <v>4911227.0309454147</v>
      </c>
      <c r="CT15" s="39">
        <f t="shared" si="21"/>
        <v>8240.3138103110978</v>
      </c>
      <c r="CU15" s="39">
        <f t="shared" si="6"/>
        <v>6424.8532382550338</v>
      </c>
      <c r="CV15" s="39">
        <f t="shared" si="7"/>
        <v>25.713087248322147</v>
      </c>
      <c r="CW15" s="39">
        <f t="shared" si="7"/>
        <v>0</v>
      </c>
      <c r="CX15" s="39">
        <f t="shared" si="22"/>
        <v>8240.3138103110978</v>
      </c>
      <c r="CY15" s="39">
        <f t="shared" si="8"/>
        <v>2700.2749173553721</v>
      </c>
      <c r="CZ15" s="39">
        <f t="shared" si="9"/>
        <v>7766.7424848484861</v>
      </c>
      <c r="DA15" s="39">
        <f t="shared" si="23"/>
        <v>1773610.1309454141</v>
      </c>
      <c r="DB15" s="39">
        <f t="shared" si="26"/>
        <v>3137616.9</v>
      </c>
      <c r="DC15" s="39">
        <f t="shared" si="24"/>
        <v>0</v>
      </c>
      <c r="DD15" s="39">
        <f t="shared" si="25"/>
        <v>11074129.757563313</v>
      </c>
    </row>
    <row r="16" spans="1:108" x14ac:dyDescent="0.25">
      <c r="A16" t="s">
        <v>434</v>
      </c>
      <c r="B16" s="35">
        <v>347</v>
      </c>
      <c r="C16" s="36">
        <v>5</v>
      </c>
      <c r="D16" s="36" t="s">
        <v>435</v>
      </c>
      <c r="E16" s="36">
        <v>329</v>
      </c>
      <c r="F16" s="36">
        <v>-30</v>
      </c>
      <c r="G16" s="37">
        <f t="shared" si="11"/>
        <v>329</v>
      </c>
      <c r="H16" s="36">
        <v>179</v>
      </c>
      <c r="I16" s="38">
        <f t="shared" si="12"/>
        <v>0.54407294832826747</v>
      </c>
      <c r="J16" s="37">
        <f t="shared" si="13"/>
        <v>68.996149553571428</v>
      </c>
      <c r="K16" s="37">
        <f t="shared" si="14"/>
        <v>44.997488839285715</v>
      </c>
      <c r="L16" s="39">
        <v>198942.26</v>
      </c>
      <c r="M16" s="39">
        <f>'FY23 DCPS orig'!M16/$C$120*$C$122</f>
        <v>108451.51</v>
      </c>
      <c r="N16" s="39">
        <f>'FY23 DCPS orig'!N16/128425*(128425-5380.94)</f>
        <v>0</v>
      </c>
      <c r="O16" s="39">
        <v>71961.03</v>
      </c>
      <c r="P16" s="39">
        <v>8948.1</v>
      </c>
      <c r="Q16" s="39">
        <v>79024.509999999995</v>
      </c>
      <c r="R16" s="39">
        <v>60058.83</v>
      </c>
      <c r="S16" s="39">
        <v>153561.79</v>
      </c>
      <c r="T16" s="39">
        <f>'FY23 DCPS orig'!T16/$C$120*$C$122</f>
        <v>108451.51</v>
      </c>
      <c r="U16" s="39">
        <f>'FY23 DCPS orig'!U16/$C$120*$C$122</f>
        <v>0</v>
      </c>
      <c r="V16" s="39">
        <f>'FY23 DCPS orig'!V16/$C$120*$C$122</f>
        <v>0</v>
      </c>
      <c r="W16" s="39">
        <f>'FY23 DCPS orig'!W16/$C$120*$C$122</f>
        <v>0</v>
      </c>
      <c r="AC16" s="39">
        <f>'FY23 DCPS orig'!AC16/$C$120*$C$122</f>
        <v>0</v>
      </c>
      <c r="AD16" s="39">
        <f>'FY23 DCPS orig'!AD16/$C$120*$C$122</f>
        <v>0</v>
      </c>
      <c r="AE16" s="39">
        <f>'FY23 DCPS orig'!AE16/$C$120*$C$122</f>
        <v>0</v>
      </c>
      <c r="AF16" s="39">
        <f>'FY23 DCPS orig'!AF16/$C$120*$C$122</f>
        <v>0</v>
      </c>
      <c r="AG16" s="39">
        <v>1965117</v>
      </c>
      <c r="AH16" s="39">
        <v>112518</v>
      </c>
      <c r="AI16" s="39">
        <f>'FY23 DCPS orig'!AI16/$C$120*$C$122</f>
        <v>108451.51</v>
      </c>
      <c r="AJ16" s="39">
        <f>'FY23 DCPS orig'!AJ16/$C$120*$C$122</f>
        <v>216903.01047270704</v>
      </c>
      <c r="AK16" s="39">
        <f>'FY23 DCPS orig'!AK16/$C$120*$C$122</f>
        <v>650709.0409454141</v>
      </c>
      <c r="AL16" s="39">
        <f>'FY23 DCPS orig'!AL16/$C$120*$C$122</f>
        <v>433806.02094541409</v>
      </c>
      <c r="AM16" s="39">
        <v>234998.56</v>
      </c>
      <c r="AQ16" s="39">
        <v>123641.1</v>
      </c>
      <c r="AS16" s="39">
        <f>'FY23 DCPS orig'!AS16/$C$120*$C$122</f>
        <v>271128.77023635351</v>
      </c>
      <c r="AT16" s="39">
        <f>'FY23 DCPS orig'!AT16/$C$120*$C$122</f>
        <v>0</v>
      </c>
      <c r="AV16" s="39">
        <v>80635.5</v>
      </c>
      <c r="BD16" s="39">
        <v>147201.28</v>
      </c>
      <c r="BE16" s="39">
        <v>2371.0500000000002</v>
      </c>
      <c r="BG16" s="39">
        <f>'FY23 DCPS orig'!BG16/$C$120*$C$122</f>
        <v>0</v>
      </c>
      <c r="BR16" s="39">
        <f>'FY23 DCPS orig'!BR16/$C$120*$C$122</f>
        <v>0</v>
      </c>
      <c r="BW16" s="39">
        <v>200000</v>
      </c>
      <c r="BX16" s="39">
        <v>55921</v>
      </c>
      <c r="CB16" s="39">
        <v>480168.22</v>
      </c>
      <c r="CC16" s="39">
        <v>56624.04</v>
      </c>
      <c r="CH16" s="39">
        <f t="shared" si="15"/>
        <v>5929593.6425998872</v>
      </c>
      <c r="CI16" s="39">
        <f t="shared" si="16"/>
        <v>2867034.54</v>
      </c>
      <c r="CJ16" s="39">
        <f t="shared" si="0"/>
        <v>0</v>
      </c>
      <c r="CK16" s="39">
        <f t="shared" si="17"/>
        <v>255921</v>
      </c>
      <c r="CL16" s="39">
        <f t="shared" si="18"/>
        <v>0</v>
      </c>
      <c r="CM16" s="39">
        <f t="shared" si="1"/>
        <v>1768509.2423635353</v>
      </c>
      <c r="CN16" s="39">
        <f t="shared" si="2"/>
        <v>351764.27023635351</v>
      </c>
      <c r="CO16" s="39">
        <f t="shared" si="19"/>
        <v>536792.26</v>
      </c>
      <c r="CP16" s="39">
        <f t="shared" si="3"/>
        <v>149572.32999999999</v>
      </c>
      <c r="CQ16" s="39">
        <f t="shared" si="4"/>
        <v>0</v>
      </c>
      <c r="CR16" s="39">
        <f t="shared" si="5"/>
        <v>5929593.6425998891</v>
      </c>
      <c r="CS16" s="39">
        <f t="shared" si="20"/>
        <v>3122955.54</v>
      </c>
      <c r="CT16" s="39">
        <f t="shared" si="21"/>
        <v>9492.2660790273549</v>
      </c>
      <c r="CU16" s="39">
        <f t="shared" si="6"/>
        <v>8714.390699088146</v>
      </c>
      <c r="CV16" s="39">
        <f t="shared" si="7"/>
        <v>777.87537993920978</v>
      </c>
      <c r="CW16" s="39">
        <f t="shared" si="7"/>
        <v>0</v>
      </c>
      <c r="CX16" s="39">
        <f t="shared" si="22"/>
        <v>9492.2660790273549</v>
      </c>
      <c r="CY16" s="39">
        <f t="shared" si="8"/>
        <v>2998.8394413407823</v>
      </c>
      <c r="CZ16" s="39">
        <f t="shared" si="9"/>
        <v>9492.2660790273549</v>
      </c>
      <c r="DA16" s="39">
        <f t="shared" si="23"/>
        <v>957838.54</v>
      </c>
      <c r="DB16" s="39">
        <f t="shared" si="26"/>
        <v>2165117</v>
      </c>
      <c r="DC16" s="39">
        <f t="shared" si="24"/>
        <v>0</v>
      </c>
      <c r="DD16" s="39">
        <f t="shared" si="25"/>
        <v>5658555.2125998875</v>
      </c>
    </row>
    <row r="17" spans="1:108" x14ac:dyDescent="0.25">
      <c r="A17" t="s">
        <v>436</v>
      </c>
      <c r="B17" s="35">
        <v>404</v>
      </c>
      <c r="C17" s="36">
        <v>5</v>
      </c>
      <c r="D17" s="36" t="s">
        <v>437</v>
      </c>
      <c r="E17" s="36">
        <v>413</v>
      </c>
      <c r="F17" s="36">
        <v>-23</v>
      </c>
      <c r="G17" s="37">
        <f t="shared" si="11"/>
        <v>348</v>
      </c>
      <c r="H17" s="36">
        <v>269</v>
      </c>
      <c r="I17" s="38">
        <f t="shared" si="12"/>
        <v>0.65133171912832932</v>
      </c>
      <c r="J17" s="37">
        <f t="shared" si="13"/>
        <v>74.995814732142861</v>
      </c>
      <c r="K17" s="37">
        <f t="shared" si="14"/>
        <v>99.994419642857139</v>
      </c>
      <c r="L17" s="39">
        <v>198942.26</v>
      </c>
      <c r="M17" s="39">
        <f>'FY23 DCPS orig'!M17/$C$120*$C$122</f>
        <v>54225.750236353517</v>
      </c>
      <c r="N17" s="39">
        <f>'FY23 DCPS orig'!N17/128425*(128425-5380.94)</f>
        <v>0</v>
      </c>
      <c r="O17" s="39">
        <v>71961.03</v>
      </c>
      <c r="P17" s="39">
        <v>13760.4</v>
      </c>
      <c r="Q17" s="39">
        <v>79024.509999999995</v>
      </c>
      <c r="R17" s="39">
        <v>60058.83</v>
      </c>
      <c r="S17" s="39">
        <v>255936.32</v>
      </c>
      <c r="T17" s="39">
        <f>'FY23 DCPS orig'!T17/$C$120*$C$122</f>
        <v>108451.51</v>
      </c>
      <c r="U17" s="39">
        <f>'FY23 DCPS orig'!U17/$C$120*$C$122</f>
        <v>0</v>
      </c>
      <c r="V17" s="39">
        <f>'FY23 DCPS orig'!V17/$C$120*$C$122</f>
        <v>216903.01047270704</v>
      </c>
      <c r="W17" s="39">
        <f>'FY23 DCPS orig'!W17/$C$120*$C$122</f>
        <v>216903.01047270704</v>
      </c>
      <c r="X17" s="39">
        <v>156665.71</v>
      </c>
      <c r="Y17" s="39">
        <v>116473.5</v>
      </c>
      <c r="AB17" s="39">
        <v>519651</v>
      </c>
      <c r="AC17" s="39">
        <f>'FY23 DCPS orig'!AC17/$C$120*$C$122</f>
        <v>0</v>
      </c>
      <c r="AD17" s="39">
        <f>'FY23 DCPS orig'!AD17/$C$120*$C$122</f>
        <v>0</v>
      </c>
      <c r="AE17" s="39">
        <f>'FY23 DCPS orig'!AE17/$C$120*$C$122</f>
        <v>0</v>
      </c>
      <c r="AF17" s="39">
        <f>'FY23 DCPS orig'!AF17/$C$120*$C$122</f>
        <v>0</v>
      </c>
      <c r="AG17" s="39">
        <v>2078604</v>
      </c>
      <c r="AH17" s="39">
        <v>136290</v>
      </c>
      <c r="AI17" s="39">
        <f>'FY23 DCPS orig'!AI17/$C$120*$C$122</f>
        <v>108451.51</v>
      </c>
      <c r="AJ17" s="39">
        <f>'FY23 DCPS orig'!AJ17/$C$120*$C$122</f>
        <v>216903.01047270704</v>
      </c>
      <c r="AK17" s="39">
        <f>'FY23 DCPS orig'!AK17/$C$120*$C$122</f>
        <v>650709.0409454141</v>
      </c>
      <c r="AL17" s="39">
        <f>'FY23 DCPS orig'!AL17/$C$120*$C$122</f>
        <v>325354.52047270705</v>
      </c>
      <c r="AM17" s="39">
        <v>234998.56</v>
      </c>
      <c r="AQ17" s="39">
        <v>134392.5</v>
      </c>
      <c r="AS17" s="39">
        <f>'FY23 DCPS orig'!AS17/$C$120*$C$122</f>
        <v>542257.5309454141</v>
      </c>
      <c r="AT17" s="39">
        <f>'FY23 DCPS orig'!AT17/$C$120*$C$122</f>
        <v>0</v>
      </c>
      <c r="AV17" s="39">
        <v>179190</v>
      </c>
      <c r="AW17" s="39">
        <v>13600</v>
      </c>
      <c r="AX17" s="39">
        <v>13600</v>
      </c>
      <c r="AY17" s="39">
        <v>10200</v>
      </c>
      <c r="BA17" s="39">
        <v>13600</v>
      </c>
      <c r="BC17" s="39">
        <v>13600</v>
      </c>
      <c r="BD17" s="39">
        <v>223507.83</v>
      </c>
      <c r="BE17" s="39">
        <v>3600.16</v>
      </c>
      <c r="BG17" s="39">
        <f>'FY23 DCPS orig'!BG17/$C$120*$C$122</f>
        <v>0</v>
      </c>
      <c r="BR17" s="39">
        <f>'FY23 DCPS orig'!BR17/$C$120*$C$122</f>
        <v>0</v>
      </c>
      <c r="BV17" s="39">
        <v>15325</v>
      </c>
      <c r="CB17" s="39">
        <v>721593.58</v>
      </c>
      <c r="CC17" s="39">
        <v>123999.48</v>
      </c>
      <c r="CE17" s="39">
        <v>42721.51</v>
      </c>
      <c r="CH17" s="39">
        <f t="shared" si="15"/>
        <v>7871455.0740180109</v>
      </c>
      <c r="CI17" s="39">
        <f t="shared" si="16"/>
        <v>3576905.6102363537</v>
      </c>
      <c r="CJ17" s="39">
        <f t="shared" si="0"/>
        <v>706945.23094541405</v>
      </c>
      <c r="CK17" s="39">
        <f t="shared" si="17"/>
        <v>15325</v>
      </c>
      <c r="CL17" s="39">
        <f t="shared" si="18"/>
        <v>42721.51</v>
      </c>
      <c r="CM17" s="39">
        <f t="shared" si="1"/>
        <v>1670809.1418908283</v>
      </c>
      <c r="CN17" s="39">
        <f t="shared" si="2"/>
        <v>721447.5309454141</v>
      </c>
      <c r="CO17" s="39">
        <f t="shared" si="19"/>
        <v>845593.05999999994</v>
      </c>
      <c r="CP17" s="39">
        <f t="shared" si="3"/>
        <v>254307.99</v>
      </c>
      <c r="CQ17" s="39">
        <f t="shared" si="4"/>
        <v>61200</v>
      </c>
      <c r="CR17" s="39">
        <f t="shared" si="5"/>
        <v>7895255.0740180099</v>
      </c>
      <c r="CS17" s="39">
        <f t="shared" si="20"/>
        <v>4341897.3511817679</v>
      </c>
      <c r="CT17" s="39">
        <f t="shared" si="21"/>
        <v>10513.06864692922</v>
      </c>
      <c r="CU17" s="39">
        <f t="shared" si="6"/>
        <v>8660.7884025093317</v>
      </c>
      <c r="CV17" s="39">
        <f t="shared" si="7"/>
        <v>37.106537530266344</v>
      </c>
      <c r="CW17" s="39">
        <f t="shared" si="7"/>
        <v>103.44191283292979</v>
      </c>
      <c r="CX17" s="39">
        <f t="shared" si="22"/>
        <v>10409.62673409629</v>
      </c>
      <c r="CY17" s="39">
        <f t="shared" si="8"/>
        <v>3143.4686245353159</v>
      </c>
      <c r="CZ17" s="39">
        <f t="shared" si="9"/>
        <v>10445.264713322857</v>
      </c>
      <c r="DA17" s="39">
        <f t="shared" si="23"/>
        <v>1584447.3411817676</v>
      </c>
      <c r="DB17" s="39">
        <f t="shared" si="26"/>
        <v>2714728.5</v>
      </c>
      <c r="DC17" s="39">
        <f t="shared" si="24"/>
        <v>42721.51</v>
      </c>
      <c r="DD17" s="39">
        <f t="shared" si="25"/>
        <v>7371650.1740180105</v>
      </c>
    </row>
    <row r="18" spans="1:108" x14ac:dyDescent="0.25">
      <c r="A18" t="s">
        <v>438</v>
      </c>
      <c r="B18" s="35">
        <v>296</v>
      </c>
      <c r="C18" s="36">
        <v>1</v>
      </c>
      <c r="D18" s="36" t="s">
        <v>350</v>
      </c>
      <c r="E18" s="36">
        <v>421</v>
      </c>
      <c r="F18" s="36">
        <v>-64</v>
      </c>
      <c r="G18" s="37">
        <f t="shared" si="11"/>
        <v>328</v>
      </c>
      <c r="H18" s="36">
        <v>140</v>
      </c>
      <c r="I18" s="38">
        <f t="shared" si="12"/>
        <v>0.33254156769596199</v>
      </c>
      <c r="J18" s="37">
        <f t="shared" si="13"/>
        <v>44.997488839285715</v>
      </c>
      <c r="K18" s="37">
        <f t="shared" si="14"/>
        <v>289.98381696428572</v>
      </c>
      <c r="L18" s="39">
        <v>198942.26</v>
      </c>
      <c r="M18" s="39">
        <f>'FY23 DCPS orig'!M18/$C$120*$C$122</f>
        <v>0</v>
      </c>
      <c r="N18" s="39">
        <f>'FY23 DCPS orig'!N18/128425*(128425-5380.94)</f>
        <v>0</v>
      </c>
      <c r="O18" s="39">
        <v>71961.03</v>
      </c>
      <c r="P18" s="39">
        <v>7194.25</v>
      </c>
      <c r="Q18" s="39">
        <v>79024.509999999995</v>
      </c>
      <c r="R18" s="39">
        <v>60058.83</v>
      </c>
      <c r="S18" s="39">
        <v>102374.53</v>
      </c>
      <c r="T18" s="39">
        <f>'FY23 DCPS orig'!T18/$C$120*$C$122</f>
        <v>108451.51</v>
      </c>
      <c r="U18" s="39">
        <f>'FY23 DCPS orig'!U18/$C$120*$C$122</f>
        <v>0</v>
      </c>
      <c r="V18" s="39">
        <f>'FY23 DCPS orig'!V18/$C$120*$C$122</f>
        <v>650709.0409454141</v>
      </c>
      <c r="W18" s="39">
        <f>'FY23 DCPS orig'!W18/$C$120*$C$122</f>
        <v>0</v>
      </c>
      <c r="X18" s="39">
        <v>234998.56</v>
      </c>
      <c r="Y18" s="39">
        <v>166646.70000000001</v>
      </c>
      <c r="AC18" s="39">
        <f>'FY23 DCPS orig'!AC18/$C$120*$C$122</f>
        <v>0</v>
      </c>
      <c r="AD18" s="39">
        <f>'FY23 DCPS orig'!AD18/$C$120*$C$122</f>
        <v>0</v>
      </c>
      <c r="AE18" s="39">
        <f>'FY23 DCPS orig'!AE18/$C$120*$C$122</f>
        <v>0</v>
      </c>
      <c r="AF18" s="39">
        <f>'FY23 DCPS orig'!AF18/$C$120*$C$122</f>
        <v>0</v>
      </c>
      <c r="AG18" s="39">
        <v>1959144</v>
      </c>
      <c r="AH18" s="39">
        <v>136825</v>
      </c>
      <c r="AI18" s="39">
        <f>'FY23 DCPS orig'!AI18/$C$120*$C$122</f>
        <v>108451.51</v>
      </c>
      <c r="AJ18" s="39">
        <f>'FY23 DCPS orig'!AJ18/$C$120*$C$122</f>
        <v>216903.01047270704</v>
      </c>
      <c r="AK18" s="39">
        <f>'FY23 DCPS orig'!AK18/$C$120*$C$122</f>
        <v>325354.52047270705</v>
      </c>
      <c r="AL18" s="39">
        <f>'FY23 DCPS orig'!AL18/$C$120*$C$122</f>
        <v>0</v>
      </c>
      <c r="AQ18" s="39">
        <v>80635.5</v>
      </c>
      <c r="AS18" s="39">
        <f>'FY23 DCPS orig'!AS18/$C$120*$C$122</f>
        <v>1464095.3325998886</v>
      </c>
      <c r="AT18" s="39">
        <f>'FY23 DCPS orig'!AT18/$C$120*$C$122</f>
        <v>0</v>
      </c>
      <c r="AV18" s="39">
        <v>519651</v>
      </c>
      <c r="BD18" s="39">
        <v>91784.33</v>
      </c>
      <c r="BE18" s="39">
        <v>1478.42</v>
      </c>
      <c r="BG18" s="39">
        <f>'FY23 DCPS orig'!BG18/$C$120*$C$122</f>
        <v>0</v>
      </c>
      <c r="BQ18" s="39">
        <v>70200</v>
      </c>
      <c r="BR18" s="39">
        <f>'FY23 DCPS orig'!BR18/$C$120*$C$122</f>
        <v>0</v>
      </c>
      <c r="CB18" s="39">
        <v>375550.56</v>
      </c>
      <c r="CD18" s="39">
        <v>395435.26</v>
      </c>
      <c r="CG18" s="39">
        <v>340240.68</v>
      </c>
      <c r="CH18" s="39">
        <f t="shared" si="15"/>
        <v>7766110.3444907153</v>
      </c>
      <c r="CI18" s="39">
        <f t="shared" si="16"/>
        <v>2723975.92</v>
      </c>
      <c r="CJ18" s="39">
        <f t="shared" si="0"/>
        <v>1052354.300945414</v>
      </c>
      <c r="CK18" s="39">
        <f t="shared" si="17"/>
        <v>70200</v>
      </c>
      <c r="CL18" s="39">
        <f t="shared" si="18"/>
        <v>735675.94</v>
      </c>
      <c r="CM18" s="39">
        <f t="shared" si="1"/>
        <v>731344.5409454141</v>
      </c>
      <c r="CN18" s="39">
        <f t="shared" si="2"/>
        <v>1983746.3325998886</v>
      </c>
      <c r="CO18" s="39">
        <f t="shared" si="19"/>
        <v>375550.56</v>
      </c>
      <c r="CP18" s="39">
        <f t="shared" si="3"/>
        <v>93262.75</v>
      </c>
      <c r="CQ18" s="39">
        <f t="shared" si="4"/>
        <v>0</v>
      </c>
      <c r="CR18" s="39">
        <f t="shared" si="5"/>
        <v>7766110.3444907162</v>
      </c>
      <c r="CS18" s="39">
        <f t="shared" si="20"/>
        <v>4582206.1609454136</v>
      </c>
      <c r="CT18" s="39">
        <f t="shared" si="21"/>
        <v>10884.100144763453</v>
      </c>
      <c r="CU18" s="39">
        <f t="shared" si="6"/>
        <v>6470.2515914489313</v>
      </c>
      <c r="CV18" s="39">
        <f t="shared" si="7"/>
        <v>166.74584323040381</v>
      </c>
      <c r="CW18" s="39">
        <f t="shared" si="7"/>
        <v>1747.4487885985748</v>
      </c>
      <c r="CX18" s="39">
        <f t="shared" si="22"/>
        <v>9136.651356164879</v>
      </c>
      <c r="CY18" s="39">
        <f t="shared" si="8"/>
        <v>2682.5039999999999</v>
      </c>
      <c r="CZ18" s="39">
        <f t="shared" si="9"/>
        <v>10761.743475609754</v>
      </c>
      <c r="DA18" s="39">
        <f t="shared" si="23"/>
        <v>1720739.5209454142</v>
      </c>
      <c r="DB18" s="39">
        <f t="shared" si="26"/>
        <v>2125790.7000000002</v>
      </c>
      <c r="DC18" s="39">
        <f t="shared" si="24"/>
        <v>735675.94</v>
      </c>
      <c r="DD18" s="39">
        <f t="shared" si="25"/>
        <v>6722952.4044907158</v>
      </c>
    </row>
    <row r="19" spans="1:108" x14ac:dyDescent="0.25">
      <c r="A19" t="s">
        <v>439</v>
      </c>
      <c r="B19" s="35">
        <v>219</v>
      </c>
      <c r="C19" s="36">
        <v>5</v>
      </c>
      <c r="D19" s="36" t="s">
        <v>350</v>
      </c>
      <c r="E19" s="36">
        <v>210</v>
      </c>
      <c r="F19" s="36">
        <v>-21</v>
      </c>
      <c r="G19" s="37">
        <f t="shared" si="11"/>
        <v>154</v>
      </c>
      <c r="H19" s="36">
        <v>96</v>
      </c>
      <c r="I19" s="38">
        <f t="shared" si="12"/>
        <v>0.45714285714285713</v>
      </c>
      <c r="J19" s="37">
        <f t="shared" si="13"/>
        <v>41.997656249999999</v>
      </c>
      <c r="K19" s="37">
        <f t="shared" si="14"/>
        <v>25.998549107142857</v>
      </c>
      <c r="L19" s="39">
        <v>198942.26</v>
      </c>
      <c r="M19" s="39">
        <f>'FY23 DCPS orig'!M19/$C$120*$C$122</f>
        <v>0</v>
      </c>
      <c r="N19" s="39">
        <f>'FY23 DCPS orig'!N19/128425*(128425-5380.94)</f>
        <v>0</v>
      </c>
      <c r="O19" s="39">
        <v>71961.03</v>
      </c>
      <c r="P19" s="39">
        <v>7255</v>
      </c>
      <c r="Q19" s="39">
        <v>79024.509999999995</v>
      </c>
      <c r="R19" s="39">
        <v>60058.83</v>
      </c>
      <c r="S19" s="39">
        <v>51187.26</v>
      </c>
      <c r="T19" s="39">
        <f>'FY23 DCPS orig'!T19/$C$120*$C$122</f>
        <v>108451.51</v>
      </c>
      <c r="U19" s="39">
        <f>'FY23 DCPS orig'!U19/$C$120*$C$122</f>
        <v>216903.01047270704</v>
      </c>
      <c r="V19" s="39">
        <f>'FY23 DCPS orig'!V19/$C$120*$C$122</f>
        <v>0</v>
      </c>
      <c r="W19" s="39">
        <f>'FY23 DCPS orig'!W19/$C$120*$C$122</f>
        <v>325354.52047270705</v>
      </c>
      <c r="X19" s="39">
        <v>195832.13</v>
      </c>
      <c r="Y19" s="39">
        <v>100346.4</v>
      </c>
      <c r="AC19" s="39">
        <f>'FY23 DCPS orig'!AC19/$C$120*$C$122</f>
        <v>0</v>
      </c>
      <c r="AD19" s="39">
        <f>'FY23 DCPS orig'!AD19/$C$120*$C$122</f>
        <v>0</v>
      </c>
      <c r="AE19" s="39">
        <f>'FY23 DCPS orig'!AE19/$C$120*$C$122</f>
        <v>0</v>
      </c>
      <c r="AF19" s="39">
        <f>'FY23 DCPS orig'!AF19/$C$120*$C$122</f>
        <v>0</v>
      </c>
      <c r="AG19" s="39">
        <v>919842</v>
      </c>
      <c r="AH19" s="39">
        <v>68250</v>
      </c>
      <c r="AI19" s="39">
        <f>'FY23 DCPS orig'!AI19/$C$120*$C$122</f>
        <v>108451.51</v>
      </c>
      <c r="AJ19" s="39">
        <f>'FY23 DCPS orig'!AJ19/$C$120*$C$122</f>
        <v>108451.51</v>
      </c>
      <c r="AK19" s="39">
        <f>'FY23 DCPS orig'!AK19/$C$120*$C$122</f>
        <v>325354.52047270705</v>
      </c>
      <c r="AL19" s="39">
        <f>'FY23 DCPS orig'!AL19/$C$120*$C$122</f>
        <v>325354.52047270705</v>
      </c>
      <c r="AM19" s="39">
        <v>234998.56</v>
      </c>
      <c r="AQ19" s="39">
        <v>75259.8</v>
      </c>
      <c r="AS19" s="39">
        <f>'FY23 DCPS orig'!AS19/$C$120*$C$122</f>
        <v>162677.26023635353</v>
      </c>
      <c r="AT19" s="39">
        <f>'FY23 DCPS orig'!AT19/$C$120*$C$122</f>
        <v>0</v>
      </c>
      <c r="AV19" s="39">
        <v>46589.4</v>
      </c>
      <c r="AW19" s="39">
        <v>13600</v>
      </c>
      <c r="AX19" s="39">
        <v>13600</v>
      </c>
      <c r="AY19" s="39">
        <v>10200</v>
      </c>
      <c r="BA19" s="39">
        <v>13600</v>
      </c>
      <c r="BC19" s="39">
        <v>13600</v>
      </c>
      <c r="BD19" s="39">
        <v>71868.86</v>
      </c>
      <c r="BE19" s="39">
        <v>1157.6300000000001</v>
      </c>
      <c r="BG19" s="39">
        <f>'FY23 DCPS orig'!BG19/$C$120*$C$122</f>
        <v>0</v>
      </c>
      <c r="BR19" s="39">
        <f>'FY23 DCPS orig'!BR19/$C$120*$C$122</f>
        <v>0</v>
      </c>
      <c r="CB19" s="39">
        <v>257520.38</v>
      </c>
      <c r="CC19" s="39">
        <v>14335.2</v>
      </c>
      <c r="CF19" s="39">
        <v>263245.48</v>
      </c>
      <c r="CH19" s="39">
        <f t="shared" si="15"/>
        <v>4463273.0921271816</v>
      </c>
      <c r="CI19" s="39">
        <f t="shared" si="16"/>
        <v>1564972.4</v>
      </c>
      <c r="CJ19" s="39">
        <f t="shared" si="0"/>
        <v>838436.06094541412</v>
      </c>
      <c r="CK19" s="39">
        <f t="shared" si="17"/>
        <v>0</v>
      </c>
      <c r="CL19" s="39">
        <f t="shared" si="18"/>
        <v>263245.48</v>
      </c>
      <c r="CM19" s="39">
        <f t="shared" si="1"/>
        <v>1177870.4209454141</v>
      </c>
      <c r="CN19" s="39">
        <f t="shared" si="2"/>
        <v>209266.66023635352</v>
      </c>
      <c r="CO19" s="39">
        <f t="shared" si="19"/>
        <v>271855.58</v>
      </c>
      <c r="CP19" s="39">
        <f t="shared" si="3"/>
        <v>100226.49</v>
      </c>
      <c r="CQ19" s="39">
        <f t="shared" si="4"/>
        <v>61200</v>
      </c>
      <c r="CR19" s="39">
        <f t="shared" si="5"/>
        <v>4487073.0921271816</v>
      </c>
      <c r="CS19" s="39">
        <f t="shared" si="20"/>
        <v>2666653.9409454139</v>
      </c>
      <c r="CT19" s="39">
        <f t="shared" si="21"/>
        <v>12698.352099740066</v>
      </c>
      <c r="CU19" s="39">
        <f t="shared" si="6"/>
        <v>7452.2495238095235</v>
      </c>
      <c r="CV19" s="39">
        <f t="shared" si="7"/>
        <v>0</v>
      </c>
      <c r="CW19" s="39">
        <f t="shared" si="7"/>
        <v>1253.5499047619046</v>
      </c>
      <c r="CX19" s="39">
        <f t="shared" si="22"/>
        <v>11444.802194978161</v>
      </c>
      <c r="CY19" s="39">
        <f t="shared" si="8"/>
        <v>2831.8289583333335</v>
      </c>
      <c r="CZ19" s="39">
        <f t="shared" si="9"/>
        <v>11871.544675324674</v>
      </c>
      <c r="DA19" s="39">
        <f t="shared" si="23"/>
        <v>1383220.060945414</v>
      </c>
      <c r="DB19" s="39">
        <f t="shared" si="26"/>
        <v>1020188.4</v>
      </c>
      <c r="DC19" s="39">
        <f t="shared" si="24"/>
        <v>263245.48</v>
      </c>
      <c r="DD19" s="39">
        <f t="shared" si="25"/>
        <v>3986896.1221271814</v>
      </c>
    </row>
    <row r="20" spans="1:108" x14ac:dyDescent="0.25">
      <c r="A20" t="s">
        <v>440</v>
      </c>
      <c r="B20" s="35">
        <v>220</v>
      </c>
      <c r="C20" s="36">
        <v>5</v>
      </c>
      <c r="D20" s="36" t="s">
        <v>350</v>
      </c>
      <c r="E20" s="36">
        <v>233</v>
      </c>
      <c r="F20" s="36">
        <v>-46</v>
      </c>
      <c r="G20" s="37">
        <f t="shared" si="11"/>
        <v>166</v>
      </c>
      <c r="H20" s="36">
        <v>99</v>
      </c>
      <c r="I20" s="38">
        <f t="shared" si="12"/>
        <v>0.42489270386266093</v>
      </c>
      <c r="J20" s="37">
        <f t="shared" si="13"/>
        <v>43.997544642857143</v>
      </c>
      <c r="K20" s="37">
        <f t="shared" si="14"/>
        <v>25.998549107142857</v>
      </c>
      <c r="L20" s="39">
        <v>198942.26</v>
      </c>
      <c r="M20" s="39">
        <f>'FY23 DCPS orig'!M20/$C$120*$C$122</f>
        <v>0</v>
      </c>
      <c r="N20" s="39">
        <f>'FY23 DCPS orig'!N20/128425*(128425-5380.94)</f>
        <v>0</v>
      </c>
      <c r="O20" s="39">
        <v>71961.03</v>
      </c>
      <c r="P20" s="39">
        <v>5974.95</v>
      </c>
      <c r="Q20" s="39">
        <v>79024.509999999995</v>
      </c>
      <c r="R20" s="39">
        <v>60058.83</v>
      </c>
      <c r="S20" s="39">
        <v>51187.26</v>
      </c>
      <c r="T20" s="39">
        <f>'FY23 DCPS orig'!T20/$C$120*$C$122</f>
        <v>108451.51</v>
      </c>
      <c r="U20" s="39">
        <f>'FY23 DCPS orig'!U20/$C$120*$C$122</f>
        <v>216903.01047270704</v>
      </c>
      <c r="V20" s="39">
        <f>'FY23 DCPS orig'!V20/$C$120*$C$122</f>
        <v>108451.51</v>
      </c>
      <c r="W20" s="39">
        <f>'FY23 DCPS orig'!W20/$C$120*$C$122</f>
        <v>216903.01047270704</v>
      </c>
      <c r="X20" s="39">
        <v>195832.13</v>
      </c>
      <c r="Y20" s="39">
        <v>120057.3</v>
      </c>
      <c r="AC20" s="39">
        <f>'FY23 DCPS orig'!AC20/$C$120*$C$122</f>
        <v>0</v>
      </c>
      <c r="AD20" s="39">
        <f>'FY23 DCPS orig'!AD20/$C$120*$C$122</f>
        <v>0</v>
      </c>
      <c r="AE20" s="39">
        <f>'FY23 DCPS orig'!AE20/$C$120*$C$122</f>
        <v>0</v>
      </c>
      <c r="AF20" s="39">
        <f>'FY23 DCPS orig'!AF20/$C$120*$C$122</f>
        <v>0</v>
      </c>
      <c r="AG20" s="39">
        <v>991518</v>
      </c>
      <c r="AH20" s="39">
        <v>75725</v>
      </c>
      <c r="AI20" s="39">
        <f>'FY23 DCPS orig'!AI20/$C$120*$C$122</f>
        <v>108451.51</v>
      </c>
      <c r="AJ20" s="39">
        <f>'FY23 DCPS orig'!AJ20/$C$120*$C$122</f>
        <v>108451.51</v>
      </c>
      <c r="AK20" s="39">
        <f>'FY23 DCPS orig'!AK20/$C$120*$C$122</f>
        <v>325354.52047270705</v>
      </c>
      <c r="AL20" s="39">
        <f>'FY23 DCPS orig'!AL20/$C$120*$C$122</f>
        <v>433806.02094541409</v>
      </c>
      <c r="AM20" s="39">
        <v>234998.56</v>
      </c>
      <c r="AQ20" s="39">
        <v>78843.600000000006</v>
      </c>
      <c r="AS20" s="39">
        <f>'FY23 DCPS orig'!AS20/$C$120*$C$122</f>
        <v>162677.26023635353</v>
      </c>
      <c r="AT20" s="39">
        <f>'FY23 DCPS orig'!AT20/$C$120*$C$122</f>
        <v>0</v>
      </c>
      <c r="AV20" s="39">
        <v>46589.4</v>
      </c>
      <c r="AW20" s="39">
        <v>20400</v>
      </c>
      <c r="AX20" s="39">
        <v>20400</v>
      </c>
      <c r="AY20" s="39">
        <v>10200</v>
      </c>
      <c r="BA20" s="39">
        <v>20400</v>
      </c>
      <c r="BC20" s="39">
        <v>20400</v>
      </c>
      <c r="BD20" s="39">
        <v>90052.55</v>
      </c>
      <c r="BE20" s="39">
        <v>1450.52</v>
      </c>
      <c r="BG20" s="39">
        <f>'FY23 DCPS orig'!BG20/$C$120*$C$122</f>
        <v>0</v>
      </c>
      <c r="BR20" s="39">
        <f>'FY23 DCPS orig'!BR20/$C$120*$C$122</f>
        <v>0</v>
      </c>
      <c r="BV20" s="39">
        <v>15325</v>
      </c>
      <c r="CB20" s="39">
        <v>265567.90000000002</v>
      </c>
      <c r="CC20" s="39">
        <v>6928.68</v>
      </c>
      <c r="CD20" s="39">
        <v>93694.21</v>
      </c>
      <c r="CF20" s="39">
        <v>403346.19</v>
      </c>
      <c r="CH20" s="39">
        <f t="shared" si="15"/>
        <v>4968327.7425998887</v>
      </c>
      <c r="CI20" s="39">
        <f t="shared" si="16"/>
        <v>1642843.35</v>
      </c>
      <c r="CJ20" s="39">
        <f t="shared" si="0"/>
        <v>858146.96094541415</v>
      </c>
      <c r="CK20" s="39">
        <f t="shared" si="17"/>
        <v>15325</v>
      </c>
      <c r="CL20" s="39">
        <f t="shared" si="18"/>
        <v>497040.4</v>
      </c>
      <c r="CM20" s="39">
        <f t="shared" si="1"/>
        <v>1289905.7214181211</v>
      </c>
      <c r="CN20" s="39">
        <f t="shared" si="2"/>
        <v>209266.66023635352</v>
      </c>
      <c r="CO20" s="39">
        <f t="shared" si="19"/>
        <v>272496.58</v>
      </c>
      <c r="CP20" s="39">
        <f t="shared" si="3"/>
        <v>132303.07</v>
      </c>
      <c r="CQ20" s="39">
        <f t="shared" si="4"/>
        <v>81600</v>
      </c>
      <c r="CR20" s="39">
        <f t="shared" si="5"/>
        <v>4998927.7425998896</v>
      </c>
      <c r="CS20" s="39">
        <f t="shared" si="20"/>
        <v>3013355.7109454139</v>
      </c>
      <c r="CT20" s="39">
        <f t="shared" si="21"/>
        <v>12932.857128521089</v>
      </c>
      <c r="CU20" s="39">
        <f t="shared" si="6"/>
        <v>7050.8298283261811</v>
      </c>
      <c r="CV20" s="39">
        <f t="shared" si="7"/>
        <v>65.772532188841197</v>
      </c>
      <c r="CW20" s="39">
        <f t="shared" si="7"/>
        <v>2133.2206008583694</v>
      </c>
      <c r="CX20" s="39">
        <f t="shared" si="22"/>
        <v>10799.63652766272</v>
      </c>
      <c r="CY20" s="39">
        <f t="shared" si="8"/>
        <v>2752.4907070707072</v>
      </c>
      <c r="CZ20" s="39">
        <f t="shared" si="9"/>
        <v>12983.185240963856</v>
      </c>
      <c r="DA20" s="39">
        <f t="shared" si="23"/>
        <v>1404740.0109454142</v>
      </c>
      <c r="DB20" s="39">
        <f t="shared" si="26"/>
        <v>1111575.3</v>
      </c>
      <c r="DC20" s="39">
        <f t="shared" si="24"/>
        <v>497040.4</v>
      </c>
      <c r="DD20" s="39">
        <f t="shared" si="25"/>
        <v>4190959.3225998883</v>
      </c>
    </row>
    <row r="21" spans="1:108" x14ac:dyDescent="0.25">
      <c r="A21" t="s">
        <v>441</v>
      </c>
      <c r="B21" s="35">
        <v>221</v>
      </c>
      <c r="C21" s="36">
        <v>7</v>
      </c>
      <c r="D21" s="36" t="s">
        <v>350</v>
      </c>
      <c r="E21" s="36">
        <v>257</v>
      </c>
      <c r="F21" s="36">
        <v>-48</v>
      </c>
      <c r="G21" s="37">
        <f t="shared" si="11"/>
        <v>185</v>
      </c>
      <c r="H21" s="36">
        <v>182</v>
      </c>
      <c r="I21" s="38">
        <f t="shared" si="12"/>
        <v>0.70817120622568097</v>
      </c>
      <c r="J21" s="37">
        <f t="shared" si="13"/>
        <v>24.998604910714285</v>
      </c>
      <c r="K21" s="37">
        <f t="shared" si="14"/>
        <v>3.9997767857142859</v>
      </c>
      <c r="L21" s="39">
        <v>198942.26</v>
      </c>
      <c r="M21" s="39">
        <f>'FY23 DCPS orig'!M21/$C$120*$C$122</f>
        <v>0</v>
      </c>
      <c r="N21" s="39">
        <f>'FY23 DCPS orig'!N21/128425*(128425-5380.94)</f>
        <v>0</v>
      </c>
      <c r="O21" s="39">
        <v>71961.03</v>
      </c>
      <c r="P21" s="39">
        <v>7117.95</v>
      </c>
      <c r="Q21" s="39">
        <v>79024.509999999995</v>
      </c>
      <c r="R21" s="39">
        <v>60058.83</v>
      </c>
      <c r="S21" s="39">
        <v>51187.26</v>
      </c>
      <c r="T21" s="39">
        <f>'FY23 DCPS orig'!T21/$C$120*$C$122</f>
        <v>108451.51</v>
      </c>
      <c r="U21" s="39">
        <f>'FY23 DCPS orig'!U21/$C$120*$C$122</f>
        <v>216903.01047270704</v>
      </c>
      <c r="V21" s="39">
        <f>'FY23 DCPS orig'!V21/$C$120*$C$122</f>
        <v>108451.51</v>
      </c>
      <c r="W21" s="39">
        <f>'FY23 DCPS orig'!W21/$C$120*$C$122</f>
        <v>325354.52047270705</v>
      </c>
      <c r="X21" s="39">
        <v>234998.56</v>
      </c>
      <c r="Y21" s="39">
        <v>129016.8</v>
      </c>
      <c r="AC21" s="39">
        <f>'FY23 DCPS orig'!AC21/$C$120*$C$122</f>
        <v>0</v>
      </c>
      <c r="AD21" s="39">
        <f>'FY23 DCPS orig'!AD21/$C$120*$C$122</f>
        <v>0</v>
      </c>
      <c r="AE21" s="39">
        <f>'FY23 DCPS orig'!AE21/$C$120*$C$122</f>
        <v>0</v>
      </c>
      <c r="AF21" s="39">
        <f>'FY23 DCPS orig'!AF21/$C$120*$C$122</f>
        <v>0</v>
      </c>
      <c r="AG21" s="39">
        <v>1105005</v>
      </c>
      <c r="AH21" s="39">
        <v>83525</v>
      </c>
      <c r="AI21" s="39">
        <f>'FY23 DCPS orig'!AI21/$C$120*$C$122</f>
        <v>108451.51</v>
      </c>
      <c r="AJ21" s="39">
        <f>'FY23 DCPS orig'!AJ21/$C$120*$C$122</f>
        <v>108451.51</v>
      </c>
      <c r="AK21" s="39">
        <f>'FY23 DCPS orig'!AK21/$C$120*$C$122</f>
        <v>325354.52047270705</v>
      </c>
      <c r="AL21" s="39">
        <f>'FY23 DCPS orig'!AL21/$C$120*$C$122</f>
        <v>0</v>
      </c>
      <c r="AQ21" s="39">
        <v>44797.5</v>
      </c>
      <c r="AS21" s="39">
        <f>'FY23 DCPS orig'!AS21/$C$120*$C$122</f>
        <v>0</v>
      </c>
      <c r="AT21" s="39">
        <f>'FY23 DCPS orig'!AT21/$C$120*$C$122</f>
        <v>19521.270847270702</v>
      </c>
      <c r="AV21" s="39">
        <v>7167.6</v>
      </c>
      <c r="AW21" s="39">
        <v>13600</v>
      </c>
      <c r="AX21" s="39">
        <v>13600</v>
      </c>
      <c r="AY21" s="39">
        <v>10200</v>
      </c>
      <c r="BA21" s="39">
        <v>13600</v>
      </c>
      <c r="BC21" s="39">
        <v>13600</v>
      </c>
      <c r="BD21" s="39">
        <v>139083.56</v>
      </c>
      <c r="BE21" s="39">
        <v>2240.29</v>
      </c>
      <c r="BG21" s="39">
        <f>'FY23 DCPS orig'!BG21/$C$120*$C$122</f>
        <v>0</v>
      </c>
      <c r="BR21" s="39">
        <f>'FY23 DCPS orig'!BR21/$C$120*$C$122</f>
        <v>0</v>
      </c>
      <c r="BV21" s="39">
        <v>15325</v>
      </c>
      <c r="CB21" s="39">
        <v>488215.73</v>
      </c>
      <c r="CC21" s="39">
        <v>94612.32</v>
      </c>
      <c r="CF21" s="39">
        <v>380516.39</v>
      </c>
      <c r="CH21" s="39">
        <f t="shared" si="15"/>
        <v>4578334.9522653921</v>
      </c>
      <c r="CI21" s="39">
        <f t="shared" si="16"/>
        <v>1765273.35</v>
      </c>
      <c r="CJ21" s="39">
        <f t="shared" si="0"/>
        <v>1014724.4009454141</v>
      </c>
      <c r="CK21" s="39">
        <f t="shared" si="17"/>
        <v>15325</v>
      </c>
      <c r="CL21" s="39">
        <f t="shared" si="18"/>
        <v>380516.39</v>
      </c>
      <c r="CM21" s="39">
        <f t="shared" si="1"/>
        <v>587055.04047270701</v>
      </c>
      <c r="CN21" s="39">
        <f t="shared" si="2"/>
        <v>26688.8708472707</v>
      </c>
      <c r="CO21" s="39">
        <f t="shared" si="19"/>
        <v>582828.05000000005</v>
      </c>
      <c r="CP21" s="39">
        <f t="shared" si="3"/>
        <v>168523.85</v>
      </c>
      <c r="CQ21" s="39">
        <f t="shared" si="4"/>
        <v>61200</v>
      </c>
      <c r="CR21" s="39">
        <f t="shared" si="5"/>
        <v>4602134.9522653921</v>
      </c>
      <c r="CS21" s="39">
        <f t="shared" si="20"/>
        <v>3175839.1409454145</v>
      </c>
      <c r="CT21" s="39">
        <f t="shared" si="21"/>
        <v>12357.350742978268</v>
      </c>
      <c r="CU21" s="39">
        <f t="shared" si="6"/>
        <v>6868.7678988326852</v>
      </c>
      <c r="CV21" s="39">
        <f t="shared" si="7"/>
        <v>59.630350194552527</v>
      </c>
      <c r="CW21" s="39">
        <f t="shared" si="7"/>
        <v>1480.6085214007783</v>
      </c>
      <c r="CX21" s="39">
        <f t="shared" si="22"/>
        <v>10876.74222157749</v>
      </c>
      <c r="CY21" s="39">
        <f t="shared" si="8"/>
        <v>3202.3519230769234</v>
      </c>
      <c r="CZ21" s="39">
        <f t="shared" si="9"/>
        <v>11681.701297297299</v>
      </c>
      <c r="DA21" s="39">
        <f t="shared" si="23"/>
        <v>1561300.9509454141</v>
      </c>
      <c r="DB21" s="39">
        <f t="shared" si="26"/>
        <v>1234021.8</v>
      </c>
      <c r="DC21" s="39">
        <f t="shared" si="24"/>
        <v>380516.39</v>
      </c>
      <c r="DD21" s="39">
        <f t="shared" si="25"/>
        <v>3885926.7622653916</v>
      </c>
    </row>
    <row r="22" spans="1:108" x14ac:dyDescent="0.25">
      <c r="A22" t="s">
        <v>442</v>
      </c>
      <c r="B22" s="35">
        <v>247</v>
      </c>
      <c r="C22" s="36">
        <v>7</v>
      </c>
      <c r="D22" s="36" t="s">
        <v>350</v>
      </c>
      <c r="E22" s="36">
        <v>238</v>
      </c>
      <c r="F22" s="36">
        <v>6</v>
      </c>
      <c r="G22" s="37">
        <f t="shared" si="11"/>
        <v>190</v>
      </c>
      <c r="H22" s="36">
        <v>186</v>
      </c>
      <c r="I22" s="38">
        <f t="shared" si="12"/>
        <v>0.78151260504201681</v>
      </c>
      <c r="J22" s="37">
        <f t="shared" si="13"/>
        <v>45.99743303571428</v>
      </c>
      <c r="K22" s="37">
        <f t="shared" si="14"/>
        <v>2.9998325892857141</v>
      </c>
      <c r="L22" s="39">
        <v>198942.26</v>
      </c>
      <c r="M22" s="39">
        <f>'FY23 DCPS orig'!M22/$C$120*$C$122</f>
        <v>0</v>
      </c>
      <c r="N22" s="39">
        <f>'FY23 DCPS orig'!N22/128425*(128425-5380.94)</f>
        <v>0</v>
      </c>
      <c r="O22" s="39">
        <v>71961.03</v>
      </c>
      <c r="P22" s="39">
        <v>6031.15</v>
      </c>
      <c r="Q22" s="39">
        <v>79024.509999999995</v>
      </c>
      <c r="R22" s="39">
        <v>60058.83</v>
      </c>
      <c r="S22" s="39">
        <v>51187.26</v>
      </c>
      <c r="T22" s="39">
        <f>'FY23 DCPS orig'!T22/$C$120*$C$122</f>
        <v>108451.51</v>
      </c>
      <c r="U22" s="39">
        <f>'FY23 DCPS orig'!U22/$C$120*$C$122</f>
        <v>0</v>
      </c>
      <c r="V22" s="39">
        <f>'FY23 DCPS orig'!V22/$C$120*$C$122</f>
        <v>325354.52047270705</v>
      </c>
      <c r="W22" s="39">
        <f>'FY23 DCPS orig'!W22/$C$120*$C$122</f>
        <v>0</v>
      </c>
      <c r="X22" s="39">
        <v>117499.28</v>
      </c>
      <c r="Y22" s="39">
        <v>86011.199999999997</v>
      </c>
      <c r="AC22" s="39">
        <f>'FY23 DCPS orig'!AC22/$C$120*$C$122</f>
        <v>0</v>
      </c>
      <c r="AD22" s="39">
        <f>'FY23 DCPS orig'!AD22/$C$120*$C$122</f>
        <v>0</v>
      </c>
      <c r="AE22" s="39">
        <f>'FY23 DCPS orig'!AE22/$C$120*$C$122</f>
        <v>0</v>
      </c>
      <c r="AF22" s="39">
        <f>'FY23 DCPS orig'!AF22/$C$120*$C$122</f>
        <v>0</v>
      </c>
      <c r="AG22" s="39">
        <v>1134870</v>
      </c>
      <c r="AH22" s="39">
        <v>77350</v>
      </c>
      <c r="AI22" s="39">
        <f>'FY23 DCPS orig'!AI22/$C$120*$C$122</f>
        <v>108451.51</v>
      </c>
      <c r="AJ22" s="39">
        <f>'FY23 DCPS orig'!AJ22/$C$120*$C$122</f>
        <v>216903.01047270704</v>
      </c>
      <c r="AK22" s="39">
        <f>'FY23 DCPS orig'!AK22/$C$120*$C$122</f>
        <v>325354.52047270705</v>
      </c>
      <c r="AL22" s="39">
        <f>'FY23 DCPS orig'!AL22/$C$120*$C$122</f>
        <v>433806.02094541409</v>
      </c>
      <c r="AM22" s="39">
        <v>234998.56</v>
      </c>
      <c r="AQ22" s="39">
        <v>82427.399999999994</v>
      </c>
      <c r="AS22" s="39">
        <f>'FY23 DCPS orig'!AS22/$C$120*$C$122</f>
        <v>0</v>
      </c>
      <c r="AT22" s="39">
        <f>'FY23 DCPS orig'!AT22/$C$120*$C$122</f>
        <v>15183.20854181211</v>
      </c>
      <c r="AV22" s="39">
        <v>5375.7</v>
      </c>
      <c r="AW22" s="39">
        <v>13600</v>
      </c>
      <c r="AX22" s="39">
        <v>6800</v>
      </c>
      <c r="AY22" s="39">
        <v>10200</v>
      </c>
      <c r="BA22" s="39">
        <v>13600</v>
      </c>
      <c r="BC22" s="39">
        <v>6800</v>
      </c>
      <c r="BD22" s="39">
        <v>128801.12</v>
      </c>
      <c r="BE22" s="39">
        <v>2074.67</v>
      </c>
      <c r="BG22" s="39">
        <f>'FY23 DCPS orig'!BG22/$C$120*$C$122</f>
        <v>108451.51</v>
      </c>
      <c r="BR22" s="39">
        <f>'FY23 DCPS orig'!BR22/$C$120*$C$122</f>
        <v>0</v>
      </c>
      <c r="BV22" s="39">
        <v>15325</v>
      </c>
      <c r="CB22" s="39">
        <v>498945.74</v>
      </c>
      <c r="CC22" s="39">
        <v>108469.68</v>
      </c>
      <c r="CF22" s="39">
        <v>343961.63</v>
      </c>
      <c r="CH22" s="39">
        <f t="shared" si="15"/>
        <v>4996270.8309053462</v>
      </c>
      <c r="CI22" s="39">
        <f t="shared" si="16"/>
        <v>1787876.55</v>
      </c>
      <c r="CJ22" s="39">
        <f t="shared" si="0"/>
        <v>528865.00047270698</v>
      </c>
      <c r="CK22" s="39">
        <f t="shared" si="17"/>
        <v>15325</v>
      </c>
      <c r="CL22" s="39">
        <f t="shared" si="18"/>
        <v>343961.63</v>
      </c>
      <c r="CM22" s="39">
        <f t="shared" si="1"/>
        <v>1401941.0218908282</v>
      </c>
      <c r="CN22" s="39">
        <f t="shared" si="2"/>
        <v>20558.90854181211</v>
      </c>
      <c r="CO22" s="39">
        <f t="shared" si="19"/>
        <v>607415.41999999993</v>
      </c>
      <c r="CP22" s="39">
        <f t="shared" si="3"/>
        <v>259727.3</v>
      </c>
      <c r="CQ22" s="39">
        <f t="shared" si="4"/>
        <v>47600</v>
      </c>
      <c r="CR22" s="39">
        <f t="shared" si="5"/>
        <v>5013270.8309053471</v>
      </c>
      <c r="CS22" s="39">
        <f t="shared" si="20"/>
        <v>2676028.1804727069</v>
      </c>
      <c r="CT22" s="39">
        <f t="shared" si="21"/>
        <v>11243.815884339105</v>
      </c>
      <c r="CU22" s="39">
        <f t="shared" si="6"/>
        <v>7512.0863445378154</v>
      </c>
      <c r="CV22" s="39">
        <f t="shared" si="7"/>
        <v>64.390756302521012</v>
      </c>
      <c r="CW22" s="39">
        <f t="shared" si="7"/>
        <v>1445.2169327731092</v>
      </c>
      <c r="CX22" s="39">
        <f t="shared" si="22"/>
        <v>9798.5989515659949</v>
      </c>
      <c r="CY22" s="39">
        <f t="shared" si="8"/>
        <v>3265.6743010752684</v>
      </c>
      <c r="CZ22" s="39">
        <f t="shared" si="9"/>
        <v>11300.858842105261</v>
      </c>
      <c r="DA22" s="39">
        <f t="shared" si="23"/>
        <v>1111185.3504727071</v>
      </c>
      <c r="DB22" s="39">
        <f t="shared" si="26"/>
        <v>1220881.2</v>
      </c>
      <c r="DC22" s="39">
        <f t="shared" si="24"/>
        <v>343961.63</v>
      </c>
      <c r="DD22" s="39">
        <f t="shared" si="25"/>
        <v>4263275.7509053471</v>
      </c>
    </row>
    <row r="23" spans="1:108" x14ac:dyDescent="0.25">
      <c r="A23" t="s">
        <v>443</v>
      </c>
      <c r="B23" s="35">
        <v>360</v>
      </c>
      <c r="C23" s="36">
        <v>6</v>
      </c>
      <c r="D23" s="36" t="s">
        <v>437</v>
      </c>
      <c r="E23" s="36">
        <v>396</v>
      </c>
      <c r="F23" s="36">
        <v>41</v>
      </c>
      <c r="G23" s="37">
        <f t="shared" si="11"/>
        <v>288</v>
      </c>
      <c r="H23" s="36">
        <v>79</v>
      </c>
      <c r="I23" s="38">
        <f t="shared" si="12"/>
        <v>0.1994949494949495</v>
      </c>
      <c r="J23" s="37">
        <f t="shared" si="13"/>
        <v>42.997600446428571</v>
      </c>
      <c r="K23" s="37">
        <f t="shared" si="14"/>
        <v>10.999386160714286</v>
      </c>
      <c r="L23" s="39">
        <v>198942.26</v>
      </c>
      <c r="M23" s="39">
        <f>'FY23 DCPS orig'!M23/$C$120*$C$122</f>
        <v>54225.750236353517</v>
      </c>
      <c r="N23" s="39">
        <f>'FY23 DCPS orig'!N23/128425*(128425-5380.94)</f>
        <v>0</v>
      </c>
      <c r="O23" s="39">
        <v>71961.03</v>
      </c>
      <c r="P23" s="39">
        <v>7633.55</v>
      </c>
      <c r="Q23" s="39">
        <v>79024.509999999995</v>
      </c>
      <c r="R23" s="39">
        <v>60058.83</v>
      </c>
      <c r="S23" s="39">
        <v>153561.79</v>
      </c>
      <c r="T23" s="39">
        <f>'FY23 DCPS orig'!T23/$C$120*$C$122</f>
        <v>108451.51</v>
      </c>
      <c r="U23" s="39">
        <f>'FY23 DCPS orig'!U23/$C$120*$C$122</f>
        <v>0</v>
      </c>
      <c r="V23" s="39">
        <f>'FY23 DCPS orig'!V23/$C$120*$C$122</f>
        <v>867612.05141812109</v>
      </c>
      <c r="W23" s="39">
        <f>'FY23 DCPS orig'!W23/$C$120*$C$122</f>
        <v>0</v>
      </c>
      <c r="X23" s="39">
        <v>313331.40999999997</v>
      </c>
      <c r="Y23" s="39">
        <v>193525.2</v>
      </c>
      <c r="AB23" s="39">
        <v>430056</v>
      </c>
      <c r="AC23" s="39">
        <f>'FY23 DCPS orig'!AC23/$C$120*$C$122</f>
        <v>0</v>
      </c>
      <c r="AD23" s="39">
        <f>'FY23 DCPS orig'!AD23/$C$120*$C$122</f>
        <v>0</v>
      </c>
      <c r="AE23" s="39">
        <f>'FY23 DCPS orig'!AE23/$C$120*$C$122</f>
        <v>0</v>
      </c>
      <c r="AF23" s="39">
        <f>'FY23 DCPS orig'!AF23/$C$120*$C$122</f>
        <v>0</v>
      </c>
      <c r="AG23" s="39">
        <v>1720224</v>
      </c>
      <c r="AH23" s="39">
        <v>130680</v>
      </c>
      <c r="AI23" s="39">
        <f>'FY23 DCPS orig'!AI23/$C$120*$C$122</f>
        <v>108451.51</v>
      </c>
      <c r="AJ23" s="39">
        <f>'FY23 DCPS orig'!AJ23/$C$120*$C$122</f>
        <v>108451.51</v>
      </c>
      <c r="AK23" s="39">
        <f>'FY23 DCPS orig'!AK23/$C$120*$C$122</f>
        <v>325354.52047270705</v>
      </c>
      <c r="AL23" s="39">
        <f>'FY23 DCPS orig'!AL23/$C$120*$C$122</f>
        <v>0</v>
      </c>
      <c r="AQ23" s="39">
        <v>77051.7</v>
      </c>
      <c r="AS23" s="39">
        <f>'FY23 DCPS orig'!AS23/$C$120*$C$122</f>
        <v>54225.750236353517</v>
      </c>
      <c r="AT23" s="39">
        <f>'FY23 DCPS orig'!AT23/$C$120*$C$122</f>
        <v>0</v>
      </c>
      <c r="AV23" s="39">
        <v>19710.900000000001</v>
      </c>
      <c r="BF23" s="39">
        <v>9900</v>
      </c>
      <c r="BG23" s="39">
        <f>'FY23 DCPS orig'!BG23/$C$120*$C$122</f>
        <v>0</v>
      </c>
      <c r="BR23" s="39">
        <f>'FY23 DCPS orig'!BR23/$C$120*$C$122</f>
        <v>0</v>
      </c>
      <c r="BV23" s="39">
        <v>15325</v>
      </c>
      <c r="CB23" s="39">
        <v>211917.82</v>
      </c>
      <c r="CD23" s="39">
        <v>190026.03</v>
      </c>
      <c r="CE23" s="39">
        <v>69580.41</v>
      </c>
      <c r="CH23" s="39">
        <f t="shared" si="15"/>
        <v>5579283.0423635365</v>
      </c>
      <c r="CI23" s="39">
        <f t="shared" si="16"/>
        <v>3014819.2302363534</v>
      </c>
      <c r="CJ23" s="39">
        <f t="shared" si="0"/>
        <v>1374468.6614181211</v>
      </c>
      <c r="CK23" s="39">
        <f t="shared" si="17"/>
        <v>15325</v>
      </c>
      <c r="CL23" s="39">
        <f t="shared" si="18"/>
        <v>259606.44</v>
      </c>
      <c r="CM23" s="39">
        <f t="shared" si="1"/>
        <v>619309.24047270697</v>
      </c>
      <c r="CN23" s="39">
        <f t="shared" si="2"/>
        <v>73936.650236353511</v>
      </c>
      <c r="CO23" s="39">
        <f t="shared" si="19"/>
        <v>211917.82</v>
      </c>
      <c r="CP23" s="39">
        <f t="shared" si="3"/>
        <v>9900</v>
      </c>
      <c r="CQ23" s="39">
        <f t="shared" si="4"/>
        <v>0</v>
      </c>
      <c r="CR23" s="39">
        <f t="shared" si="5"/>
        <v>5579283.0423635356</v>
      </c>
      <c r="CS23" s="39">
        <f t="shared" si="20"/>
        <v>4664219.3316544751</v>
      </c>
      <c r="CT23" s="39">
        <f t="shared" si="21"/>
        <v>11778.331645592109</v>
      </c>
      <c r="CU23" s="39">
        <f t="shared" si="6"/>
        <v>7613.179874334226</v>
      </c>
      <c r="CV23" s="39">
        <f t="shared" si="7"/>
        <v>38.699494949494948</v>
      </c>
      <c r="CW23" s="39">
        <f t="shared" si="7"/>
        <v>655.57181818181823</v>
      </c>
      <c r="CX23" s="39">
        <f t="shared" si="22"/>
        <v>11122.759827410291</v>
      </c>
      <c r="CY23" s="39">
        <f t="shared" si="8"/>
        <v>2682.5040506329115</v>
      </c>
      <c r="CZ23" s="39">
        <f t="shared" si="9"/>
        <v>11422.745382765117</v>
      </c>
      <c r="DA23" s="39">
        <f t="shared" si="23"/>
        <v>2060807.6916544747</v>
      </c>
      <c r="DB23" s="39">
        <f t="shared" si="26"/>
        <v>2343805.2000000002</v>
      </c>
      <c r="DC23" s="39">
        <f t="shared" si="24"/>
        <v>259606.44</v>
      </c>
      <c r="DD23" s="39">
        <f t="shared" si="25"/>
        <v>5156138.0523635354</v>
      </c>
    </row>
    <row r="24" spans="1:108" x14ac:dyDescent="0.25">
      <c r="A24" t="s">
        <v>444</v>
      </c>
      <c r="B24" s="35">
        <v>454</v>
      </c>
      <c r="C24" s="36">
        <v>1</v>
      </c>
      <c r="D24" s="36" t="s">
        <v>349</v>
      </c>
      <c r="E24" s="36">
        <v>652</v>
      </c>
      <c r="F24" s="36">
        <v>12</v>
      </c>
      <c r="G24" s="37">
        <f t="shared" si="11"/>
        <v>652</v>
      </c>
      <c r="H24" s="36">
        <v>518</v>
      </c>
      <c r="I24" s="38">
        <f t="shared" si="12"/>
        <v>0.79447852760736193</v>
      </c>
      <c r="J24" s="37">
        <f t="shared" si="13"/>
        <v>191.9892857142857</v>
      </c>
      <c r="K24" s="37">
        <f t="shared" si="14"/>
        <v>299.98325892857144</v>
      </c>
      <c r="L24" s="39">
        <v>198942.26</v>
      </c>
      <c r="M24" s="39">
        <f>'FY23 DCPS orig'!M24/$C$120*$C$122</f>
        <v>54225.750236353517</v>
      </c>
      <c r="N24" s="39">
        <f>'FY23 DCPS orig'!N24/128425*(128425-5380.94)</f>
        <v>246087.9858659264</v>
      </c>
      <c r="O24" s="39">
        <v>71961.03</v>
      </c>
      <c r="P24" s="39">
        <v>37854.019999999997</v>
      </c>
      <c r="Q24" s="39">
        <v>79024.509999999995</v>
      </c>
      <c r="R24" s="39">
        <v>60058.83</v>
      </c>
      <c r="S24" s="39">
        <v>614247.17000000004</v>
      </c>
      <c r="T24" s="39">
        <f>'FY23 DCPS orig'!T24/$C$120*$C$122</f>
        <v>108451.51</v>
      </c>
      <c r="U24" s="39">
        <f>'FY23 DCPS orig'!U24/$C$120*$C$122</f>
        <v>0</v>
      </c>
      <c r="V24" s="39">
        <f>'FY23 DCPS orig'!V24/$C$120*$C$122</f>
        <v>0</v>
      </c>
      <c r="W24" s="39">
        <f>'FY23 DCPS orig'!W24/$C$120*$C$122</f>
        <v>0</v>
      </c>
      <c r="AC24" s="39">
        <f>'FY23 DCPS orig'!AC24/$C$120*$C$122</f>
        <v>325354.52047270705</v>
      </c>
      <c r="AD24" s="39">
        <f>'FY23 DCPS orig'!AD24/$C$120*$C$122</f>
        <v>0</v>
      </c>
      <c r="AE24" s="39">
        <f>'FY23 DCPS orig'!AE24/$C$120*$C$122</f>
        <v>0</v>
      </c>
      <c r="AF24" s="39">
        <f>'FY23 DCPS orig'!AF24/$C$120*$C$122</f>
        <v>216903.01047270704</v>
      </c>
      <c r="AG24" s="39">
        <v>3894396</v>
      </c>
      <c r="AH24" s="39">
        <v>386636</v>
      </c>
      <c r="AI24" s="39">
        <f>'FY23 DCPS orig'!AI24/$C$120*$C$122</f>
        <v>216903.01047270704</v>
      </c>
      <c r="AJ24" s="39">
        <f>'FY23 DCPS orig'!AJ24/$C$120*$C$122</f>
        <v>759160.54141812108</v>
      </c>
      <c r="AK24" s="39">
        <f>'FY23 DCPS orig'!AK24/$C$120*$C$122</f>
        <v>1192966.571890828</v>
      </c>
      <c r="AL24" s="39">
        <f>'FY23 DCPS orig'!AL24/$C$120*$C$122</f>
        <v>1192966.571890828</v>
      </c>
      <c r="AM24" s="39">
        <v>509163.55</v>
      </c>
      <c r="AO24" s="39">
        <v>172674.17</v>
      </c>
      <c r="AQ24" s="39">
        <v>344044.79999999999</v>
      </c>
      <c r="AS24" s="39">
        <f>'FY23 DCPS orig'!AS24/$C$120*$C$122</f>
        <v>1518321.0923635352</v>
      </c>
      <c r="AT24" s="39">
        <f>'FY23 DCPS orig'!AT24/$C$120*$C$122</f>
        <v>0</v>
      </c>
      <c r="AU24" s="39">
        <v>78332.850000000006</v>
      </c>
      <c r="AV24" s="39">
        <v>537570</v>
      </c>
      <c r="AZ24" s="39">
        <v>65000</v>
      </c>
      <c r="BD24" s="39">
        <v>239851.5</v>
      </c>
      <c r="BE24" s="39">
        <v>3863.42</v>
      </c>
      <c r="BG24" s="39">
        <f>'FY23 DCPS orig'!BG24/$C$120*$C$122</f>
        <v>0</v>
      </c>
      <c r="BH24" s="39">
        <v>158559.82</v>
      </c>
      <c r="BI24" s="39">
        <v>14216.09</v>
      </c>
      <c r="BJ24" s="39">
        <v>11000</v>
      </c>
      <c r="BK24" s="39">
        <v>34000</v>
      </c>
      <c r="BR24" s="39">
        <f>'FY23 DCPS orig'!BR24/$C$120*$C$122</f>
        <v>108451.51</v>
      </c>
      <c r="BT24" s="39">
        <v>140941</v>
      </c>
      <c r="BU24" s="39">
        <v>5000</v>
      </c>
      <c r="BX24" s="39">
        <v>110842</v>
      </c>
      <c r="BY24" s="39">
        <v>147878.60999999999</v>
      </c>
      <c r="CB24" s="39">
        <v>1519638.52</v>
      </c>
      <c r="CC24" s="39">
        <v>380838.48</v>
      </c>
      <c r="CH24" s="39">
        <f t="shared" si="15"/>
        <v>15756326.705083713</v>
      </c>
      <c r="CI24" s="39">
        <f t="shared" si="16"/>
        <v>6294142.597047694</v>
      </c>
      <c r="CJ24" s="39">
        <f t="shared" si="0"/>
        <v>0</v>
      </c>
      <c r="CK24" s="39">
        <f t="shared" si="17"/>
        <v>513113.12</v>
      </c>
      <c r="CL24" s="39">
        <f t="shared" si="18"/>
        <v>0</v>
      </c>
      <c r="CM24" s="39">
        <f t="shared" si="1"/>
        <v>4387879.2156724837</v>
      </c>
      <c r="CN24" s="39">
        <f t="shared" si="2"/>
        <v>2134223.9423635351</v>
      </c>
      <c r="CO24" s="39">
        <f t="shared" si="19"/>
        <v>1900477</v>
      </c>
      <c r="CP24" s="39">
        <f t="shared" si="3"/>
        <v>461490.83</v>
      </c>
      <c r="CQ24" s="39">
        <f t="shared" si="4"/>
        <v>65000</v>
      </c>
      <c r="CR24" s="39">
        <f t="shared" si="5"/>
        <v>15756326.705083711</v>
      </c>
      <c r="CS24" s="39">
        <f t="shared" si="20"/>
        <v>6807255.7170476941</v>
      </c>
      <c r="CT24" s="39">
        <f t="shared" si="21"/>
        <v>10440.576253140634</v>
      </c>
      <c r="CU24" s="39">
        <f t="shared" si="6"/>
        <v>9653.5929402572001</v>
      </c>
      <c r="CV24" s="39">
        <f t="shared" si="7"/>
        <v>786.98331288343559</v>
      </c>
      <c r="CW24" s="39">
        <f t="shared" si="7"/>
        <v>0</v>
      </c>
      <c r="CX24" s="39">
        <f t="shared" si="22"/>
        <v>10440.576253140634</v>
      </c>
      <c r="CY24" s="39">
        <f t="shared" si="8"/>
        <v>3668.8745173745174</v>
      </c>
      <c r="CZ24" s="39">
        <f t="shared" si="9"/>
        <v>10440.576253140634</v>
      </c>
      <c r="DA24" s="39">
        <f t="shared" si="23"/>
        <v>2912859.7170476937</v>
      </c>
      <c r="DB24" s="39">
        <f t="shared" si="26"/>
        <v>3894396</v>
      </c>
      <c r="DC24" s="39">
        <f t="shared" si="24"/>
        <v>0</v>
      </c>
      <c r="DD24" s="39">
        <f t="shared" si="25"/>
        <v>14659404.855083713</v>
      </c>
    </row>
    <row r="25" spans="1:108" x14ac:dyDescent="0.25">
      <c r="A25" t="s">
        <v>445</v>
      </c>
      <c r="B25" s="35">
        <v>224</v>
      </c>
      <c r="C25" s="36">
        <v>1</v>
      </c>
      <c r="D25" s="36" t="s">
        <v>350</v>
      </c>
      <c r="E25" s="36">
        <v>277</v>
      </c>
      <c r="F25" s="36">
        <v>-23</v>
      </c>
      <c r="G25" s="37">
        <f t="shared" si="11"/>
        <v>206</v>
      </c>
      <c r="H25" s="36">
        <v>129</v>
      </c>
      <c r="I25" s="38">
        <f t="shared" si="12"/>
        <v>0.46570397111913359</v>
      </c>
      <c r="J25" s="37">
        <f t="shared" si="13"/>
        <v>29.998325892857142</v>
      </c>
      <c r="K25" s="37">
        <f t="shared" si="14"/>
        <v>99.994419642857139</v>
      </c>
      <c r="L25" s="39">
        <v>198942.26</v>
      </c>
      <c r="M25" s="39">
        <f>'FY23 DCPS orig'!M25/$C$120*$C$122</f>
        <v>0</v>
      </c>
      <c r="N25" s="39">
        <f>'FY23 DCPS orig'!N25/128425*(128425-5380.94)</f>
        <v>0</v>
      </c>
      <c r="O25" s="39">
        <v>71961.03</v>
      </c>
      <c r="P25" s="39">
        <v>4892.45</v>
      </c>
      <c r="Q25" s="39">
        <v>79024.509999999995</v>
      </c>
      <c r="R25" s="39">
        <v>60058.83</v>
      </c>
      <c r="S25" s="39">
        <v>51187.26</v>
      </c>
      <c r="T25" s="39">
        <f>'FY23 DCPS orig'!T25/$C$120*$C$122</f>
        <v>108451.51</v>
      </c>
      <c r="U25" s="39">
        <f>'FY23 DCPS orig'!U25/$C$120*$C$122</f>
        <v>216903.01047270704</v>
      </c>
      <c r="V25" s="39">
        <f>'FY23 DCPS orig'!V25/$C$120*$C$122</f>
        <v>108451.51</v>
      </c>
      <c r="W25" s="39">
        <f>'FY23 DCPS orig'!W25/$C$120*$C$122</f>
        <v>216903.01047270704</v>
      </c>
      <c r="X25" s="39">
        <v>195832.13</v>
      </c>
      <c r="Y25" s="39">
        <v>127224.9</v>
      </c>
      <c r="AC25" s="39">
        <f>'FY23 DCPS orig'!AC25/$C$120*$C$122</f>
        <v>0</v>
      </c>
      <c r="AD25" s="39">
        <f>'FY23 DCPS orig'!AD25/$C$120*$C$122</f>
        <v>0</v>
      </c>
      <c r="AE25" s="39">
        <f>'FY23 DCPS orig'!AE25/$C$120*$C$122</f>
        <v>0</v>
      </c>
      <c r="AF25" s="39">
        <f>'FY23 DCPS orig'!AF25/$C$120*$C$122</f>
        <v>0</v>
      </c>
      <c r="AG25" s="39">
        <v>1230438</v>
      </c>
      <c r="AH25" s="39">
        <v>90025</v>
      </c>
      <c r="AI25" s="39">
        <f>'FY23 DCPS orig'!AI25/$C$120*$C$122</f>
        <v>108451.51</v>
      </c>
      <c r="AJ25" s="39">
        <f>'FY23 DCPS orig'!AJ25/$C$120*$C$122</f>
        <v>216903.01047270704</v>
      </c>
      <c r="AK25" s="39">
        <f>'FY23 DCPS orig'!AK25/$C$120*$C$122</f>
        <v>216903.01047270704</v>
      </c>
      <c r="AL25" s="39">
        <f>'FY23 DCPS orig'!AL25/$C$120*$C$122</f>
        <v>325354.52047270705</v>
      </c>
      <c r="AM25" s="39">
        <v>156665.71</v>
      </c>
      <c r="AQ25" s="39">
        <v>53757</v>
      </c>
      <c r="AS25" s="39">
        <f>'FY23 DCPS orig'!AS25/$C$120*$C$122</f>
        <v>542257.5309454141</v>
      </c>
      <c r="AT25" s="39">
        <f>'FY23 DCPS orig'!AT25/$C$120*$C$122</f>
        <v>0</v>
      </c>
      <c r="AV25" s="39">
        <v>179190</v>
      </c>
      <c r="AW25" s="39">
        <v>27200</v>
      </c>
      <c r="AX25" s="39">
        <v>27200</v>
      </c>
      <c r="AY25" s="39">
        <v>10200</v>
      </c>
      <c r="BA25" s="39">
        <v>20400</v>
      </c>
      <c r="BC25" s="39">
        <v>20400</v>
      </c>
      <c r="BD25" s="39">
        <v>109968.02</v>
      </c>
      <c r="BE25" s="39">
        <v>1771.31</v>
      </c>
      <c r="BG25" s="39">
        <f>'FY23 DCPS orig'!BG25/$C$120*$C$122</f>
        <v>0</v>
      </c>
      <c r="BQ25" s="39">
        <v>29400</v>
      </c>
      <c r="BR25" s="39">
        <f>'FY23 DCPS orig'!BR25/$C$120*$C$122</f>
        <v>0</v>
      </c>
      <c r="BV25" s="39">
        <v>15325</v>
      </c>
      <c r="CB25" s="39">
        <v>346043.02</v>
      </c>
      <c r="CC25" s="39">
        <v>21741.72</v>
      </c>
      <c r="CF25" s="39">
        <v>262596.44</v>
      </c>
      <c r="CH25" s="39">
        <f t="shared" si="15"/>
        <v>5452023.213308949</v>
      </c>
      <c r="CI25" s="39">
        <f t="shared" si="16"/>
        <v>1894980.85</v>
      </c>
      <c r="CJ25" s="39">
        <f t="shared" si="0"/>
        <v>865314.56094541412</v>
      </c>
      <c r="CK25" s="39">
        <f t="shared" si="17"/>
        <v>44725</v>
      </c>
      <c r="CL25" s="39">
        <f t="shared" si="18"/>
        <v>262596.44</v>
      </c>
      <c r="CM25" s="39">
        <f t="shared" si="1"/>
        <v>1078034.7614181212</v>
      </c>
      <c r="CN25" s="39">
        <f t="shared" si="2"/>
        <v>721447.5309454141</v>
      </c>
      <c r="CO25" s="39">
        <f t="shared" si="19"/>
        <v>367784.74</v>
      </c>
      <c r="CP25" s="39">
        <f t="shared" si="3"/>
        <v>152539.33000000002</v>
      </c>
      <c r="CQ25" s="39">
        <f t="shared" si="4"/>
        <v>102000</v>
      </c>
      <c r="CR25" s="39">
        <f t="shared" si="5"/>
        <v>5489423.213308949</v>
      </c>
      <c r="CS25" s="39">
        <f t="shared" si="20"/>
        <v>3067616.850945414</v>
      </c>
      <c r="CT25" s="39">
        <f t="shared" si="21"/>
        <v>11074.429064784888</v>
      </c>
      <c r="CU25" s="39">
        <f t="shared" si="6"/>
        <v>6841.0861010830331</v>
      </c>
      <c r="CV25" s="39">
        <f t="shared" si="7"/>
        <v>161.46209386281589</v>
      </c>
      <c r="CW25" s="39">
        <f t="shared" si="7"/>
        <v>948.00158844765349</v>
      </c>
      <c r="CX25" s="39">
        <f t="shared" si="22"/>
        <v>10126.427476337234</v>
      </c>
      <c r="CY25" s="39">
        <f t="shared" si="8"/>
        <v>2851.044496124031</v>
      </c>
      <c r="CZ25" s="39">
        <f t="shared" si="9"/>
        <v>10690.78781553398</v>
      </c>
      <c r="DA25" s="39">
        <f t="shared" si="23"/>
        <v>1447357.5109454142</v>
      </c>
      <c r="DB25" s="39">
        <f t="shared" si="26"/>
        <v>1357662.9</v>
      </c>
      <c r="DC25" s="39">
        <f t="shared" si="24"/>
        <v>262596.44</v>
      </c>
      <c r="DD25" s="39">
        <f t="shared" si="25"/>
        <v>4832644.9933089493</v>
      </c>
    </row>
    <row r="26" spans="1:108" x14ac:dyDescent="0.25">
      <c r="A26" t="s">
        <v>446</v>
      </c>
      <c r="B26" s="35">
        <v>442</v>
      </c>
      <c r="C26" s="36">
        <v>1</v>
      </c>
      <c r="D26" s="36" t="s">
        <v>349</v>
      </c>
      <c r="E26" s="36">
        <v>1562</v>
      </c>
      <c r="F26" s="36">
        <v>62</v>
      </c>
      <c r="G26" s="37">
        <f t="shared" si="11"/>
        <v>1562</v>
      </c>
      <c r="H26" s="36">
        <v>865</v>
      </c>
      <c r="I26" s="38">
        <f t="shared" si="12"/>
        <v>0.55377720870678615</v>
      </c>
      <c r="J26" s="37">
        <f t="shared" si="13"/>
        <v>247.98616071428572</v>
      </c>
      <c r="K26" s="37">
        <f t="shared" si="14"/>
        <v>634.96456473214289</v>
      </c>
      <c r="L26" s="39">
        <v>198942.26</v>
      </c>
      <c r="M26" s="39">
        <f>'FY23 DCPS orig'!M26/$C$120*$C$122</f>
        <v>162677.26023635353</v>
      </c>
      <c r="N26" s="39">
        <f>'FY23 DCPS orig'!N26/128425*(128425-5380.94)</f>
        <v>553697.97298883705</v>
      </c>
      <c r="O26" s="39">
        <v>71961.03</v>
      </c>
      <c r="P26" s="39">
        <v>23156.959999999999</v>
      </c>
      <c r="Q26" s="39">
        <v>79024.509999999995</v>
      </c>
      <c r="R26" s="39">
        <v>60058.83</v>
      </c>
      <c r="S26" s="39">
        <v>460685.38</v>
      </c>
      <c r="T26" s="39">
        <f>'FY23 DCPS orig'!T26/$C$120*$C$122</f>
        <v>216903.01047270704</v>
      </c>
      <c r="U26" s="39">
        <f>'FY23 DCPS orig'!U26/$C$120*$C$122</f>
        <v>0</v>
      </c>
      <c r="V26" s="39">
        <f>'FY23 DCPS orig'!V26/$C$120*$C$122</f>
        <v>0</v>
      </c>
      <c r="W26" s="39">
        <f>'FY23 DCPS orig'!W26/$C$120*$C$122</f>
        <v>0</v>
      </c>
      <c r="AC26" s="39">
        <f>'FY23 DCPS orig'!AC26/$C$120*$C$122</f>
        <v>650709.0409454141</v>
      </c>
      <c r="AD26" s="39">
        <f>'FY23 DCPS orig'!AD26/$C$120*$C$122</f>
        <v>0</v>
      </c>
      <c r="AE26" s="39">
        <f>'FY23 DCPS orig'!AE26/$C$120*$C$122</f>
        <v>0</v>
      </c>
      <c r="AF26" s="39">
        <f>'FY23 DCPS orig'!AF26/$C$120*$C$122</f>
        <v>216903.01047270704</v>
      </c>
      <c r="AG26" s="39">
        <v>9329826</v>
      </c>
      <c r="AH26" s="39">
        <v>926266</v>
      </c>
      <c r="AI26" s="39">
        <f>'FY23 DCPS orig'!AI26/$C$120*$C$122</f>
        <v>325354.52047270705</v>
      </c>
      <c r="AJ26" s="39">
        <f>'FY23 DCPS orig'!AJ26/$C$120*$C$122</f>
        <v>542257.5309454141</v>
      </c>
      <c r="AK26" s="39">
        <f>'FY23 DCPS orig'!AK26/$C$120*$C$122</f>
        <v>2602836.1542543634</v>
      </c>
      <c r="AL26" s="39">
        <f>'FY23 DCPS orig'!AL26/$C$120*$C$122</f>
        <v>216903.01047270704</v>
      </c>
      <c r="AM26" s="39">
        <v>78332.850000000006</v>
      </c>
      <c r="AQ26" s="39">
        <v>444391.2</v>
      </c>
      <c r="AS26" s="39">
        <f>'FY23 DCPS orig'!AS26/$C$120*$C$122</f>
        <v>3145093.6851997771</v>
      </c>
      <c r="AT26" s="39">
        <f>'FY23 DCPS orig'!AT26/$C$120*$C$122</f>
        <v>0</v>
      </c>
      <c r="AU26" s="39">
        <v>78332.850000000006</v>
      </c>
      <c r="AV26" s="39">
        <v>1137856.5</v>
      </c>
      <c r="AZ26" s="39">
        <v>80000</v>
      </c>
      <c r="BD26" s="39">
        <v>476239.44</v>
      </c>
      <c r="BE26" s="39">
        <v>7671.04</v>
      </c>
      <c r="BG26" s="39">
        <f>'FY23 DCPS orig'!BG26/$C$120*$C$122</f>
        <v>0</v>
      </c>
      <c r="BK26" s="39">
        <v>39600</v>
      </c>
      <c r="BQ26" s="39">
        <v>285400</v>
      </c>
      <c r="BR26" s="39">
        <f>'FY23 DCPS orig'!BR26/$C$120*$C$122</f>
        <v>0</v>
      </c>
      <c r="BX26" s="39">
        <v>137551</v>
      </c>
      <c r="BY26" s="39">
        <v>295757.21000000002</v>
      </c>
      <c r="BZ26" s="39">
        <v>119483.41</v>
      </c>
      <c r="CB26" s="39">
        <v>2532283.7799999998</v>
      </c>
      <c r="CC26" s="39">
        <v>286942.92</v>
      </c>
      <c r="CH26" s="39">
        <f t="shared" si="15"/>
        <v>25783098.366460998</v>
      </c>
      <c r="CI26" s="39">
        <f t="shared" si="16"/>
        <v>12950811.265116019</v>
      </c>
      <c r="CJ26" s="39">
        <f t="shared" si="0"/>
        <v>0</v>
      </c>
      <c r="CK26" s="39">
        <f t="shared" si="17"/>
        <v>838191.62</v>
      </c>
      <c r="CL26" s="39">
        <f t="shared" si="18"/>
        <v>0</v>
      </c>
      <c r="CM26" s="39">
        <f t="shared" si="1"/>
        <v>4210075.2661451921</v>
      </c>
      <c r="CN26" s="39">
        <f t="shared" si="2"/>
        <v>4361283.0351997772</v>
      </c>
      <c r="CO26" s="39">
        <f t="shared" si="19"/>
        <v>2819226.6999999997</v>
      </c>
      <c r="CP26" s="39">
        <f t="shared" si="3"/>
        <v>523510.48</v>
      </c>
      <c r="CQ26" s="39">
        <f t="shared" si="4"/>
        <v>80000</v>
      </c>
      <c r="CR26" s="39">
        <f t="shared" si="5"/>
        <v>25783098.366460986</v>
      </c>
      <c r="CS26" s="39">
        <f t="shared" si="20"/>
        <v>13789002.885116018</v>
      </c>
      <c r="CT26" s="39">
        <f t="shared" si="21"/>
        <v>8827.7867382304848</v>
      </c>
      <c r="CU26" s="39">
        <f t="shared" si="6"/>
        <v>8291.1723848374004</v>
      </c>
      <c r="CV26" s="39">
        <f t="shared" si="7"/>
        <v>536.61435339308582</v>
      </c>
      <c r="CW26" s="39">
        <f t="shared" si="7"/>
        <v>0</v>
      </c>
      <c r="CX26" s="39">
        <f t="shared" si="22"/>
        <v>8827.7867382304848</v>
      </c>
      <c r="CY26" s="39">
        <f t="shared" si="8"/>
        <v>3259.2216184971094</v>
      </c>
      <c r="CZ26" s="39">
        <f t="shared" si="9"/>
        <v>8827.7867382304848</v>
      </c>
      <c r="DA26" s="39">
        <f t="shared" si="23"/>
        <v>4459176.8851160193</v>
      </c>
      <c r="DB26" s="39">
        <f t="shared" si="26"/>
        <v>9329826</v>
      </c>
      <c r="DC26" s="39">
        <f t="shared" si="24"/>
        <v>0</v>
      </c>
      <c r="DD26" s="39">
        <f t="shared" si="25"/>
        <v>23944764.926460993</v>
      </c>
    </row>
    <row r="27" spans="1:108" x14ac:dyDescent="0.25">
      <c r="A27" t="s">
        <v>447</v>
      </c>
      <c r="B27" s="35">
        <v>455</v>
      </c>
      <c r="C27" s="36">
        <v>4</v>
      </c>
      <c r="D27" s="36" t="s">
        <v>425</v>
      </c>
      <c r="E27" s="36">
        <v>812</v>
      </c>
      <c r="F27" s="36">
        <v>116</v>
      </c>
      <c r="G27" s="37">
        <f t="shared" si="11"/>
        <v>812</v>
      </c>
      <c r="H27" s="36">
        <v>498</v>
      </c>
      <c r="I27" s="38">
        <f t="shared" si="12"/>
        <v>0.61330049261083741</v>
      </c>
      <c r="J27" s="37">
        <f t="shared" si="13"/>
        <v>150.99157366071429</v>
      </c>
      <c r="K27" s="37">
        <f t="shared" si="14"/>
        <v>187.98950892857144</v>
      </c>
      <c r="L27" s="39">
        <v>198942.26</v>
      </c>
      <c r="M27" s="39">
        <f>'FY23 DCPS orig'!M27/$C$120*$C$122</f>
        <v>0</v>
      </c>
      <c r="N27" s="39">
        <f>'FY23 DCPS orig'!N27/128425*(128425-5380.94)</f>
        <v>430653.98005587386</v>
      </c>
      <c r="O27" s="39">
        <v>71961.03</v>
      </c>
      <c r="P27" s="39">
        <v>26646.74</v>
      </c>
      <c r="Q27" s="39">
        <v>79024.509999999995</v>
      </c>
      <c r="R27" s="39">
        <v>60058.83</v>
      </c>
      <c r="S27" s="39">
        <v>409498.11</v>
      </c>
      <c r="T27" s="39">
        <f>'FY23 DCPS orig'!T27/$C$120*$C$122</f>
        <v>108451.51</v>
      </c>
      <c r="U27" s="39">
        <f>'FY23 DCPS orig'!U27/$C$120*$C$122</f>
        <v>0</v>
      </c>
      <c r="V27" s="39">
        <f>'FY23 DCPS orig'!V27/$C$120*$C$122</f>
        <v>0</v>
      </c>
      <c r="W27" s="39">
        <f>'FY23 DCPS orig'!W27/$C$120*$C$122</f>
        <v>0</v>
      </c>
      <c r="AC27" s="39">
        <f>'FY23 DCPS orig'!AC27/$C$120*$C$122</f>
        <v>325354.52047270705</v>
      </c>
      <c r="AD27" s="39">
        <f>'FY23 DCPS orig'!AD27/$C$120*$C$122</f>
        <v>0</v>
      </c>
      <c r="AE27" s="39">
        <f>'FY23 DCPS orig'!AE27/$C$120*$C$122</f>
        <v>0</v>
      </c>
      <c r="AF27" s="39">
        <f>'FY23 DCPS orig'!AF27/$C$120*$C$122</f>
        <v>216903.01047270704</v>
      </c>
      <c r="AG27" s="39">
        <v>4850076</v>
      </c>
      <c r="AH27" s="39">
        <v>481516</v>
      </c>
      <c r="AI27" s="39">
        <f>'FY23 DCPS orig'!AI27/$C$120*$C$122</f>
        <v>216903.01047270704</v>
      </c>
      <c r="AJ27" s="39">
        <f>'FY23 DCPS orig'!AJ27/$C$120*$C$122</f>
        <v>433806.02094541409</v>
      </c>
      <c r="AK27" s="39">
        <f>'FY23 DCPS orig'!AK27/$C$120*$C$122</f>
        <v>1084515.0618908282</v>
      </c>
      <c r="AL27" s="39">
        <f>'FY23 DCPS orig'!AL27/$C$120*$C$122</f>
        <v>542257.5309454141</v>
      </c>
      <c r="AM27" s="39">
        <v>274164.99</v>
      </c>
      <c r="AO27" s="39">
        <v>57558.06</v>
      </c>
      <c r="AQ27" s="39">
        <v>270576.90000000002</v>
      </c>
      <c r="AS27" s="39">
        <f>'FY23 DCPS orig'!AS27/$C$120*$C$122</f>
        <v>976063.56141812098</v>
      </c>
      <c r="AT27" s="39">
        <f>'FY23 DCPS orig'!AT27/$C$120*$C$122</f>
        <v>0</v>
      </c>
      <c r="AU27" s="39">
        <v>39166.43</v>
      </c>
      <c r="AV27" s="39">
        <v>336877.2</v>
      </c>
      <c r="AZ27" s="39">
        <v>60000</v>
      </c>
      <c r="BD27" s="39">
        <v>299597.90000000002</v>
      </c>
      <c r="BE27" s="39">
        <v>4825.78</v>
      </c>
      <c r="BG27" s="39">
        <f>'FY23 DCPS orig'!BG27/$C$120*$C$122</f>
        <v>0</v>
      </c>
      <c r="BH27" s="39">
        <v>158559.82</v>
      </c>
      <c r="BI27" s="39">
        <v>8416.09</v>
      </c>
      <c r="BJ27" s="39">
        <v>16800</v>
      </c>
      <c r="BK27" s="39">
        <v>39600</v>
      </c>
      <c r="BP27" s="39">
        <v>147878.60999999999</v>
      </c>
      <c r="BR27" s="39">
        <f>'FY23 DCPS orig'!BR27/$C$120*$C$122</f>
        <v>0</v>
      </c>
      <c r="BW27" s="39">
        <v>1000000</v>
      </c>
      <c r="BY27" s="39">
        <v>295757.21000000002</v>
      </c>
      <c r="BZ27" s="39">
        <v>119483.41</v>
      </c>
      <c r="CB27" s="39">
        <v>1490801.6</v>
      </c>
      <c r="CC27" s="39">
        <v>206904.72</v>
      </c>
      <c r="CH27" s="39">
        <f t="shared" si="15"/>
        <v>15339600.406673774</v>
      </c>
      <c r="CI27" s="39">
        <f t="shared" si="16"/>
        <v>7259086.5010012873</v>
      </c>
      <c r="CJ27" s="39">
        <f t="shared" si="0"/>
        <v>0</v>
      </c>
      <c r="CK27" s="39">
        <f t="shared" si="17"/>
        <v>1563119.2299999997</v>
      </c>
      <c r="CL27" s="39">
        <f t="shared" si="18"/>
        <v>0</v>
      </c>
      <c r="CM27" s="39">
        <f t="shared" si="1"/>
        <v>2879781.5742543638</v>
      </c>
      <c r="CN27" s="39">
        <f t="shared" si="2"/>
        <v>1352107.1914181211</v>
      </c>
      <c r="CO27" s="39">
        <f t="shared" si="19"/>
        <v>1697706.32</v>
      </c>
      <c r="CP27" s="39">
        <f t="shared" si="3"/>
        <v>527799.59000000008</v>
      </c>
      <c r="CQ27" s="39">
        <f t="shared" si="4"/>
        <v>60000</v>
      </c>
      <c r="CR27" s="39">
        <f t="shared" si="5"/>
        <v>15339600.406673772</v>
      </c>
      <c r="CS27" s="39">
        <f t="shared" si="20"/>
        <v>8822205.7310012877</v>
      </c>
      <c r="CT27" s="39">
        <f t="shared" si="21"/>
        <v>10864.785383006512</v>
      </c>
      <c r="CU27" s="39">
        <f t="shared" si="6"/>
        <v>8939.7617007405024</v>
      </c>
      <c r="CV27" s="39">
        <f t="shared" si="7"/>
        <v>1925.0236822660095</v>
      </c>
      <c r="CW27" s="39">
        <f t="shared" si="7"/>
        <v>0</v>
      </c>
      <c r="CX27" s="39">
        <f t="shared" si="22"/>
        <v>10864.785383006512</v>
      </c>
      <c r="CY27" s="39">
        <f t="shared" si="8"/>
        <v>3409.0488353413657</v>
      </c>
      <c r="CZ27" s="39">
        <f t="shared" si="9"/>
        <v>10864.785383006512</v>
      </c>
      <c r="DA27" s="39">
        <f t="shared" si="23"/>
        <v>2972129.7310012877</v>
      </c>
      <c r="DB27" s="39">
        <f t="shared" si="26"/>
        <v>5850076</v>
      </c>
      <c r="DC27" s="39">
        <f t="shared" si="24"/>
        <v>0</v>
      </c>
      <c r="DD27" s="39">
        <f t="shared" si="25"/>
        <v>14243638.076673774</v>
      </c>
    </row>
    <row r="28" spans="1:108" x14ac:dyDescent="0.25">
      <c r="A28" t="s">
        <v>448</v>
      </c>
      <c r="B28" s="35">
        <v>405</v>
      </c>
      <c r="C28" s="36">
        <v>3</v>
      </c>
      <c r="D28" s="36" t="s">
        <v>435</v>
      </c>
      <c r="E28" s="36">
        <v>1405</v>
      </c>
      <c r="F28" s="36">
        <v>-61</v>
      </c>
      <c r="G28" s="37">
        <f t="shared" si="11"/>
        <v>1405</v>
      </c>
      <c r="H28" s="36">
        <v>147</v>
      </c>
      <c r="I28" s="38">
        <f t="shared" si="12"/>
        <v>0.10462633451957296</v>
      </c>
      <c r="J28" s="37">
        <f t="shared" si="13"/>
        <v>163.99084821428571</v>
      </c>
      <c r="K28" s="37">
        <f t="shared" si="14"/>
        <v>139.9921875</v>
      </c>
      <c r="L28" s="39">
        <v>198942.26</v>
      </c>
      <c r="M28" s="39">
        <f>'FY23 DCPS orig'!M28/$C$120*$C$122</f>
        <v>433806.02094541409</v>
      </c>
      <c r="N28" s="39">
        <f>'FY23 DCPS orig'!N28/128425*(128425-5380.94)</f>
        <v>0</v>
      </c>
      <c r="O28" s="39">
        <v>71961.03</v>
      </c>
      <c r="P28" s="39">
        <v>15185.75</v>
      </c>
      <c r="Q28" s="39">
        <v>79024.509999999995</v>
      </c>
      <c r="R28" s="39">
        <v>60058.83</v>
      </c>
      <c r="S28" s="39">
        <v>409498.11</v>
      </c>
      <c r="T28" s="39">
        <f>'FY23 DCPS orig'!T28/$C$120*$C$122</f>
        <v>108451.51</v>
      </c>
      <c r="U28" s="39">
        <f>'FY23 DCPS orig'!U28/$C$120*$C$122</f>
        <v>0</v>
      </c>
      <c r="V28" s="39">
        <f>'FY23 DCPS orig'!V28/$C$120*$C$122</f>
        <v>0</v>
      </c>
      <c r="W28" s="39">
        <f>'FY23 DCPS orig'!W28/$C$120*$C$122</f>
        <v>0</v>
      </c>
      <c r="AC28" s="39">
        <f>'FY23 DCPS orig'!AC28/$C$120*$C$122</f>
        <v>0</v>
      </c>
      <c r="AD28" s="39">
        <f>'FY23 DCPS orig'!AD28/$C$120*$C$122</f>
        <v>0</v>
      </c>
      <c r="AE28" s="39">
        <f>'FY23 DCPS orig'!AE28/$C$120*$C$122</f>
        <v>0</v>
      </c>
      <c r="AF28" s="39">
        <f>'FY23 DCPS orig'!AF28/$C$120*$C$122</f>
        <v>0</v>
      </c>
      <c r="AG28" s="39">
        <v>8392065</v>
      </c>
      <c r="AH28" s="39">
        <v>480510</v>
      </c>
      <c r="AI28" s="39">
        <f>'FY23 DCPS orig'!AI28/$C$120*$C$122</f>
        <v>216903.01047270704</v>
      </c>
      <c r="AJ28" s="39">
        <f>'FY23 DCPS orig'!AJ28/$C$120*$C$122</f>
        <v>379580.27070906054</v>
      </c>
      <c r="AK28" s="39">
        <f>'FY23 DCPS orig'!AK28/$C$120*$C$122</f>
        <v>1518321.0923635352</v>
      </c>
      <c r="AL28" s="39">
        <f>'FY23 DCPS orig'!AL28/$C$120*$C$122</f>
        <v>325354.52047270705</v>
      </c>
      <c r="AM28" s="39">
        <v>117499.28</v>
      </c>
      <c r="AO28" s="39">
        <v>57558.06</v>
      </c>
      <c r="AQ28" s="39">
        <v>293871.59999999998</v>
      </c>
      <c r="AS28" s="39">
        <f>'FY23 DCPS orig'!AS28/$C$120*$C$122</f>
        <v>704934.79118176759</v>
      </c>
      <c r="AT28" s="39">
        <f>'FY23 DCPS orig'!AT28/$C$120*$C$122</f>
        <v>0</v>
      </c>
      <c r="AV28" s="39">
        <v>250866</v>
      </c>
      <c r="BF28" s="39">
        <v>35125</v>
      </c>
      <c r="BG28" s="39">
        <f>'FY23 DCPS orig'!BG28/$C$120*$C$122</f>
        <v>0</v>
      </c>
      <c r="BL28" s="39">
        <v>119483.41</v>
      </c>
      <c r="BM28" s="39">
        <v>18887</v>
      </c>
      <c r="BR28" s="39">
        <f>'FY23 DCPS orig'!BR28/$C$120*$C$122</f>
        <v>0</v>
      </c>
      <c r="CB28" s="39">
        <v>394328.09</v>
      </c>
      <c r="CD28" s="39">
        <v>785852.78</v>
      </c>
      <c r="CE28" s="39">
        <v>864674.04</v>
      </c>
      <c r="CG28" s="39">
        <v>66035.789999999994</v>
      </c>
      <c r="CH28" s="39">
        <f t="shared" si="15"/>
        <v>16398777.75614519</v>
      </c>
      <c r="CI28" s="39">
        <f t="shared" si="16"/>
        <v>10249503.020945415</v>
      </c>
      <c r="CJ28" s="39">
        <f t="shared" si="0"/>
        <v>0</v>
      </c>
      <c r="CK28" s="39">
        <f t="shared" si="17"/>
        <v>138370.41</v>
      </c>
      <c r="CL28" s="39">
        <f t="shared" si="18"/>
        <v>1716562.61</v>
      </c>
      <c r="CM28" s="39">
        <f t="shared" si="1"/>
        <v>2909087.8340180102</v>
      </c>
      <c r="CN28" s="39">
        <f t="shared" si="2"/>
        <v>955800.79118176759</v>
      </c>
      <c r="CO28" s="39">
        <f t="shared" si="19"/>
        <v>394328.09</v>
      </c>
      <c r="CP28" s="39">
        <f t="shared" si="3"/>
        <v>35125</v>
      </c>
      <c r="CQ28" s="39">
        <f t="shared" si="4"/>
        <v>0</v>
      </c>
      <c r="CR28" s="39">
        <f t="shared" si="5"/>
        <v>16398777.756145192</v>
      </c>
      <c r="CS28" s="39">
        <f t="shared" si="20"/>
        <v>12104436.040945414</v>
      </c>
      <c r="CT28" s="39">
        <f t="shared" si="21"/>
        <v>8615.256968644424</v>
      </c>
      <c r="CU28" s="39">
        <f t="shared" si="6"/>
        <v>7295.0199437333913</v>
      </c>
      <c r="CV28" s="39">
        <f t="shared" si="7"/>
        <v>98.484277580071179</v>
      </c>
      <c r="CW28" s="39">
        <f t="shared" si="7"/>
        <v>1221.752747330961</v>
      </c>
      <c r="CX28" s="39">
        <f t="shared" si="22"/>
        <v>7393.5042213134629</v>
      </c>
      <c r="CY28" s="39">
        <f t="shared" si="8"/>
        <v>2682.5040136054422</v>
      </c>
      <c r="CZ28" s="39">
        <f t="shared" si="9"/>
        <v>8615.256968644424</v>
      </c>
      <c r="DA28" s="39">
        <f t="shared" si="23"/>
        <v>1995808.4309454141</v>
      </c>
      <c r="DB28" s="39">
        <f t="shared" si="26"/>
        <v>8392065</v>
      </c>
      <c r="DC28" s="39">
        <f t="shared" si="24"/>
        <v>1716562.61</v>
      </c>
      <c r="DD28" s="39">
        <f t="shared" si="25"/>
        <v>14132507.396145191</v>
      </c>
    </row>
    <row r="29" spans="1:108" x14ac:dyDescent="0.25">
      <c r="A29" t="s">
        <v>449</v>
      </c>
      <c r="B29" s="35">
        <v>349</v>
      </c>
      <c r="C29" s="36">
        <v>4</v>
      </c>
      <c r="D29" s="36" t="s">
        <v>350</v>
      </c>
      <c r="E29" s="36">
        <v>435</v>
      </c>
      <c r="F29" s="36">
        <v>-17</v>
      </c>
      <c r="G29" s="37">
        <f t="shared" si="11"/>
        <v>312</v>
      </c>
      <c r="H29" s="36">
        <v>195</v>
      </c>
      <c r="I29" s="38">
        <f t="shared" si="12"/>
        <v>0.44827586206896552</v>
      </c>
      <c r="J29" s="37">
        <f t="shared" si="13"/>
        <v>59.996651785714285</v>
      </c>
      <c r="K29" s="37">
        <f t="shared" si="14"/>
        <v>219.98772321428572</v>
      </c>
      <c r="L29" s="39">
        <v>198942.26</v>
      </c>
      <c r="M29" s="39">
        <f>'FY23 DCPS orig'!M29/$C$120*$C$122</f>
        <v>0</v>
      </c>
      <c r="N29" s="39">
        <f>'FY23 DCPS orig'!N29/128425*(128425-5380.94)</f>
        <v>0</v>
      </c>
      <c r="O29" s="39">
        <v>71961.03</v>
      </c>
      <c r="P29" s="39">
        <v>6675.95</v>
      </c>
      <c r="Q29" s="39">
        <v>79024.509999999995</v>
      </c>
      <c r="R29" s="39">
        <v>60058.83</v>
      </c>
      <c r="S29" s="39">
        <v>102374.53</v>
      </c>
      <c r="T29" s="39">
        <f>'FY23 DCPS orig'!T29/$C$120*$C$122</f>
        <v>108451.51</v>
      </c>
      <c r="U29" s="39">
        <f>'FY23 DCPS orig'!U29/$C$120*$C$122</f>
        <v>542257.5309454141</v>
      </c>
      <c r="V29" s="39">
        <f>'FY23 DCPS orig'!V29/$C$120*$C$122</f>
        <v>0</v>
      </c>
      <c r="W29" s="39">
        <f>'FY23 DCPS orig'!W29/$C$120*$C$122</f>
        <v>433806.02094541409</v>
      </c>
      <c r="X29" s="39">
        <v>352497.84</v>
      </c>
      <c r="Y29" s="39">
        <v>220403.7</v>
      </c>
      <c r="AC29" s="39">
        <f>'FY23 DCPS orig'!AC29/$C$120*$C$122</f>
        <v>0</v>
      </c>
      <c r="AD29" s="39">
        <f>'FY23 DCPS orig'!AD29/$C$120*$C$122</f>
        <v>0</v>
      </c>
      <c r="AE29" s="39">
        <f>'FY23 DCPS orig'!AE29/$C$120*$C$122</f>
        <v>0</v>
      </c>
      <c r="AF29" s="39">
        <f>'FY23 DCPS orig'!AF29/$C$120*$C$122</f>
        <v>0</v>
      </c>
      <c r="AG29" s="39">
        <v>1863576</v>
      </c>
      <c r="AH29" s="39">
        <v>141375</v>
      </c>
      <c r="AI29" s="39">
        <f>'FY23 DCPS orig'!AI29/$C$120*$C$122</f>
        <v>108451.51</v>
      </c>
      <c r="AJ29" s="39">
        <f>'FY23 DCPS orig'!AJ29/$C$120*$C$122</f>
        <v>216903.01047270704</v>
      </c>
      <c r="AK29" s="39">
        <f>'FY23 DCPS orig'!AK29/$C$120*$C$122</f>
        <v>433806.02094541409</v>
      </c>
      <c r="AL29" s="39">
        <f>'FY23 DCPS orig'!AL29/$C$120*$C$122</f>
        <v>325354.52047270705</v>
      </c>
      <c r="AM29" s="39">
        <v>234998.56</v>
      </c>
      <c r="AQ29" s="39">
        <v>107514</v>
      </c>
      <c r="AS29" s="39">
        <f>'FY23 DCPS orig'!AS29/$C$120*$C$122</f>
        <v>1084515.0618908282</v>
      </c>
      <c r="AT29" s="39">
        <f>'FY23 DCPS orig'!AT29/$C$120*$C$122</f>
        <v>0</v>
      </c>
      <c r="AV29" s="39">
        <v>394218</v>
      </c>
      <c r="BD29" s="39">
        <v>155860.18</v>
      </c>
      <c r="BE29" s="39">
        <v>2510.52</v>
      </c>
      <c r="BG29" s="39">
        <f>'FY23 DCPS orig'!BG29/$C$120*$C$122</f>
        <v>0</v>
      </c>
      <c r="BR29" s="39">
        <f>'FY23 DCPS orig'!BR29/$C$120*$C$122</f>
        <v>0</v>
      </c>
      <c r="BV29" s="39">
        <v>15325</v>
      </c>
      <c r="CB29" s="39">
        <v>523088.28</v>
      </c>
      <c r="CC29" s="39">
        <v>25086.6</v>
      </c>
      <c r="CD29" s="39">
        <v>423449.97</v>
      </c>
      <c r="CE29" s="39">
        <v>62617.38</v>
      </c>
      <c r="CG29" s="39">
        <v>75085.33</v>
      </c>
      <c r="CH29" s="39">
        <f t="shared" si="15"/>
        <v>8370188.6556724841</v>
      </c>
      <c r="CI29" s="39">
        <f t="shared" si="16"/>
        <v>2632439.62</v>
      </c>
      <c r="CJ29" s="39">
        <f t="shared" si="0"/>
        <v>1548965.0918908282</v>
      </c>
      <c r="CK29" s="39">
        <f t="shared" si="17"/>
        <v>15325</v>
      </c>
      <c r="CL29" s="39">
        <f t="shared" si="18"/>
        <v>561152.67999999993</v>
      </c>
      <c r="CM29" s="39">
        <f t="shared" si="1"/>
        <v>1427027.6218908282</v>
      </c>
      <c r="CN29" s="39">
        <f t="shared" si="2"/>
        <v>1478733.0618908282</v>
      </c>
      <c r="CO29" s="39">
        <f t="shared" si="19"/>
        <v>548174.88</v>
      </c>
      <c r="CP29" s="39">
        <f t="shared" si="3"/>
        <v>158370.69999999998</v>
      </c>
      <c r="CQ29" s="39">
        <f t="shared" si="4"/>
        <v>0</v>
      </c>
      <c r="CR29" s="39">
        <f t="shared" si="5"/>
        <v>8370188.6556724841</v>
      </c>
      <c r="CS29" s="39">
        <f t="shared" si="20"/>
        <v>4757882.3918908276</v>
      </c>
      <c r="CT29" s="39">
        <f t="shared" si="21"/>
        <v>10937.660671013396</v>
      </c>
      <c r="CU29" s="39">
        <f t="shared" si="6"/>
        <v>6051.5853333333334</v>
      </c>
      <c r="CV29" s="39">
        <f t="shared" si="7"/>
        <v>35.229885057471265</v>
      </c>
      <c r="CW29" s="39">
        <f t="shared" si="7"/>
        <v>1290.00616091954</v>
      </c>
      <c r="CX29" s="39">
        <f t="shared" si="22"/>
        <v>9647.6545100938565</v>
      </c>
      <c r="CY29" s="39">
        <f t="shared" si="8"/>
        <v>2811.153230769231</v>
      </c>
      <c r="CZ29" s="39">
        <f t="shared" si="9"/>
        <v>10284.991346153844</v>
      </c>
      <c r="DA29" s="39">
        <f t="shared" si="23"/>
        <v>2112750.0118908286</v>
      </c>
      <c r="DB29" s="39">
        <f t="shared" si="26"/>
        <v>2083979.7</v>
      </c>
      <c r="DC29" s="39">
        <f t="shared" si="24"/>
        <v>561152.67999999993</v>
      </c>
      <c r="DD29" s="39">
        <f t="shared" si="25"/>
        <v>7487289.325672484</v>
      </c>
    </row>
    <row r="30" spans="1:108" x14ac:dyDescent="0.25">
      <c r="A30" t="s">
        <v>450</v>
      </c>
      <c r="B30" s="35">
        <v>231</v>
      </c>
      <c r="C30" s="36">
        <v>7</v>
      </c>
      <c r="D30" s="36" t="s">
        <v>350</v>
      </c>
      <c r="E30" s="36">
        <v>192</v>
      </c>
      <c r="F30" s="36">
        <v>-31</v>
      </c>
      <c r="G30" s="37">
        <f t="shared" si="11"/>
        <v>140</v>
      </c>
      <c r="H30" s="36">
        <v>150</v>
      </c>
      <c r="I30" s="38">
        <f t="shared" si="12"/>
        <v>0.78125</v>
      </c>
      <c r="J30" s="37">
        <f t="shared" si="13"/>
        <v>28.99838169642857</v>
      </c>
      <c r="K30" s="37">
        <f t="shared" si="14"/>
        <v>4.9997209821428568</v>
      </c>
      <c r="L30" s="39">
        <v>198942.26</v>
      </c>
      <c r="M30" s="39">
        <f>'FY23 DCPS orig'!M30/$C$120*$C$122</f>
        <v>0</v>
      </c>
      <c r="N30" s="39">
        <f>'FY23 DCPS orig'!N30/128425*(128425-5380.94)</f>
        <v>0</v>
      </c>
      <c r="O30" s="39">
        <v>71961.03</v>
      </c>
      <c r="P30" s="39">
        <v>6456.75</v>
      </c>
      <c r="Q30" s="39">
        <v>79024.509999999995</v>
      </c>
      <c r="R30" s="39">
        <v>60058.83</v>
      </c>
      <c r="S30" s="39">
        <v>51187.26</v>
      </c>
      <c r="T30" s="39">
        <f>'FY23 DCPS orig'!T30/$C$120*$C$122</f>
        <v>108451.51</v>
      </c>
      <c r="U30" s="39">
        <f>'FY23 DCPS orig'!U30/$C$120*$C$122</f>
        <v>108451.51</v>
      </c>
      <c r="V30" s="39">
        <f>'FY23 DCPS orig'!V30/$C$120*$C$122</f>
        <v>108451.51</v>
      </c>
      <c r="W30" s="39">
        <f>'FY23 DCPS orig'!W30/$C$120*$C$122</f>
        <v>108451.51</v>
      </c>
      <c r="X30" s="39">
        <v>117499.28</v>
      </c>
      <c r="Y30" s="39">
        <v>93178.8</v>
      </c>
      <c r="AC30" s="39">
        <f>'FY23 DCPS orig'!AC30/$C$120*$C$122</f>
        <v>0</v>
      </c>
      <c r="AD30" s="39">
        <f>'FY23 DCPS orig'!AD30/$C$120*$C$122</f>
        <v>0</v>
      </c>
      <c r="AE30" s="39">
        <f>'FY23 DCPS orig'!AE30/$C$120*$C$122</f>
        <v>0</v>
      </c>
      <c r="AF30" s="39">
        <f>'FY23 DCPS orig'!AF30/$C$120*$C$122</f>
        <v>0</v>
      </c>
      <c r="AG30" s="39">
        <v>836220</v>
      </c>
      <c r="AH30" s="39">
        <v>62400</v>
      </c>
      <c r="AI30" s="39">
        <f>'FY23 DCPS orig'!AI30/$C$120*$C$122</f>
        <v>108451.51</v>
      </c>
      <c r="AJ30" s="39">
        <f>'FY23 DCPS orig'!AJ30/$C$120*$C$122</f>
        <v>108451.51</v>
      </c>
      <c r="AK30" s="39">
        <f>'FY23 DCPS orig'!AK30/$C$120*$C$122</f>
        <v>325354.52047270705</v>
      </c>
      <c r="AL30" s="39">
        <f>'FY23 DCPS orig'!AL30/$C$120*$C$122</f>
        <v>325354.52047270705</v>
      </c>
      <c r="AM30" s="39">
        <v>234998.56</v>
      </c>
      <c r="AQ30" s="39">
        <v>51965.1</v>
      </c>
      <c r="AS30" s="39">
        <f>'FY23 DCPS orig'!AS30/$C$120*$C$122</f>
        <v>0</v>
      </c>
      <c r="AT30" s="39">
        <f>'FY23 DCPS orig'!AT30/$C$120*$C$122</f>
        <v>24943.843965447461</v>
      </c>
      <c r="AV30" s="39">
        <v>8959.5</v>
      </c>
      <c r="AW30" s="39">
        <v>13600</v>
      </c>
      <c r="AX30" s="39">
        <v>6800</v>
      </c>
      <c r="AY30" s="39">
        <v>10200</v>
      </c>
      <c r="BA30" s="39">
        <v>13600</v>
      </c>
      <c r="BC30" s="39">
        <v>6800</v>
      </c>
      <c r="BD30" s="39">
        <v>103906.79</v>
      </c>
      <c r="BE30" s="39">
        <v>1673.68</v>
      </c>
      <c r="BG30" s="39">
        <f>'FY23 DCPS orig'!BG30/$C$120*$C$122</f>
        <v>0</v>
      </c>
      <c r="BR30" s="39">
        <f>'FY23 DCPS orig'!BR30/$C$120*$C$122</f>
        <v>0</v>
      </c>
      <c r="BV30" s="39">
        <v>15325</v>
      </c>
      <c r="CB30" s="39">
        <v>402375.6</v>
      </c>
      <c r="CC30" s="39">
        <v>87444.72</v>
      </c>
      <c r="CD30" s="39">
        <v>5799.04</v>
      </c>
      <c r="CE30" s="39">
        <v>47129.71</v>
      </c>
      <c r="CF30" s="39">
        <v>228017.71</v>
      </c>
      <c r="CH30" s="39">
        <f t="shared" si="15"/>
        <v>4141886.0749108624</v>
      </c>
      <c r="CI30" s="39">
        <f t="shared" si="16"/>
        <v>1474702.15</v>
      </c>
      <c r="CJ30" s="39">
        <f t="shared" si="0"/>
        <v>536032.61</v>
      </c>
      <c r="CK30" s="39">
        <f t="shared" si="17"/>
        <v>15325</v>
      </c>
      <c r="CL30" s="39">
        <f t="shared" si="18"/>
        <v>280946.45999999996</v>
      </c>
      <c r="CM30" s="39">
        <f t="shared" si="1"/>
        <v>1154575.7209454142</v>
      </c>
      <c r="CN30" s="39">
        <f t="shared" si="2"/>
        <v>33903.343965447464</v>
      </c>
      <c r="CO30" s="39">
        <f t="shared" si="19"/>
        <v>489820.31999999995</v>
      </c>
      <c r="CP30" s="39">
        <f t="shared" si="3"/>
        <v>125980.46999999999</v>
      </c>
      <c r="CQ30" s="39">
        <f t="shared" si="4"/>
        <v>47600</v>
      </c>
      <c r="CR30" s="39">
        <f t="shared" si="5"/>
        <v>4158886.0749108614</v>
      </c>
      <c r="CS30" s="39">
        <f t="shared" si="20"/>
        <v>2307006.2199999997</v>
      </c>
      <c r="CT30" s="39">
        <f t="shared" si="21"/>
        <v>12015.657395833332</v>
      </c>
      <c r="CU30" s="39">
        <f t="shared" si="6"/>
        <v>7680.7403645833328</v>
      </c>
      <c r="CV30" s="39">
        <f t="shared" si="7"/>
        <v>79.817708333333329</v>
      </c>
      <c r="CW30" s="39">
        <f t="shared" si="7"/>
        <v>1463.2628124999999</v>
      </c>
      <c r="CX30" s="39">
        <f t="shared" si="22"/>
        <v>10552.394583333333</v>
      </c>
      <c r="CY30" s="39">
        <f t="shared" si="8"/>
        <v>3265.4687999999996</v>
      </c>
      <c r="CZ30" s="39">
        <f t="shared" si="9"/>
        <v>12649.8115</v>
      </c>
      <c r="DA30" s="39">
        <f t="shared" si="23"/>
        <v>1096660.96</v>
      </c>
      <c r="DB30" s="39">
        <f t="shared" si="26"/>
        <v>929398.8</v>
      </c>
      <c r="DC30" s="39">
        <f t="shared" si="24"/>
        <v>280946.45999999996</v>
      </c>
      <c r="DD30" s="39">
        <f t="shared" si="25"/>
        <v>3620177.3949108622</v>
      </c>
    </row>
    <row r="31" spans="1:108" x14ac:dyDescent="0.25">
      <c r="A31" t="s">
        <v>451</v>
      </c>
      <c r="B31" s="35">
        <v>467</v>
      </c>
      <c r="C31" s="36">
        <v>5</v>
      </c>
      <c r="D31" s="36" t="s">
        <v>425</v>
      </c>
      <c r="E31" s="36">
        <v>829</v>
      </c>
      <c r="F31" s="36">
        <v>167</v>
      </c>
      <c r="G31" s="37">
        <f t="shared" si="11"/>
        <v>829</v>
      </c>
      <c r="H31" s="36">
        <v>585</v>
      </c>
      <c r="I31" s="38">
        <f t="shared" si="12"/>
        <v>0.7056694813027744</v>
      </c>
      <c r="J31" s="37">
        <f t="shared" si="13"/>
        <v>175.99017857142857</v>
      </c>
      <c r="K31" s="37">
        <f t="shared" si="14"/>
        <v>33.998102678571428</v>
      </c>
      <c r="L31" s="39">
        <v>198942.26</v>
      </c>
      <c r="M31" s="39">
        <f>'FY23 DCPS orig'!M31/$C$120*$C$122</f>
        <v>0</v>
      </c>
      <c r="N31" s="39">
        <f>'FY23 DCPS orig'!N31/128425*(128425-5380.94)</f>
        <v>430653.98005587386</v>
      </c>
      <c r="O31" s="39">
        <v>71961.03</v>
      </c>
      <c r="P31" s="39">
        <v>25415.23</v>
      </c>
      <c r="Q31" s="39">
        <v>79024.509999999995</v>
      </c>
      <c r="R31" s="39">
        <v>60058.83</v>
      </c>
      <c r="S31" s="39">
        <v>409498.11</v>
      </c>
      <c r="T31" s="39">
        <f>'FY23 DCPS orig'!T31/$C$120*$C$122</f>
        <v>108451.51</v>
      </c>
      <c r="U31" s="39">
        <f>'FY23 DCPS orig'!U31/$C$120*$C$122</f>
        <v>0</v>
      </c>
      <c r="V31" s="39">
        <f>'FY23 DCPS orig'!V31/$C$120*$C$122</f>
        <v>0</v>
      </c>
      <c r="W31" s="39">
        <f>'FY23 DCPS orig'!W31/$C$120*$C$122</f>
        <v>0</v>
      </c>
      <c r="AC31" s="39">
        <f>'FY23 DCPS orig'!AC31/$C$120*$C$122</f>
        <v>325354.52047270705</v>
      </c>
      <c r="AD31" s="39">
        <f>'FY23 DCPS orig'!AD31/$C$120*$C$122</f>
        <v>0</v>
      </c>
      <c r="AE31" s="39">
        <f>'FY23 DCPS orig'!AE31/$C$120*$C$122</f>
        <v>0</v>
      </c>
      <c r="AF31" s="39">
        <f>'FY23 DCPS orig'!AF31/$C$120*$C$122</f>
        <v>216903.01047270704</v>
      </c>
      <c r="AG31" s="39">
        <v>4951617</v>
      </c>
      <c r="AH31" s="39">
        <v>491597</v>
      </c>
      <c r="AI31" s="39">
        <f>'FY23 DCPS orig'!AI31/$C$120*$C$122</f>
        <v>216903.01047270704</v>
      </c>
      <c r="AJ31" s="39">
        <f>'FY23 DCPS orig'!AJ31/$C$120*$C$122</f>
        <v>433806.02094541409</v>
      </c>
      <c r="AK31" s="39">
        <f>'FY23 DCPS orig'!AK31/$C$120*$C$122</f>
        <v>1192966.571890828</v>
      </c>
      <c r="AL31" s="39">
        <f>'FY23 DCPS orig'!AL31/$C$120*$C$122</f>
        <v>650709.0409454141</v>
      </c>
      <c r="AM31" s="39">
        <v>313331.40999999997</v>
      </c>
      <c r="AO31" s="39">
        <v>57558.06</v>
      </c>
      <c r="AQ31" s="39">
        <v>315374.40000000002</v>
      </c>
      <c r="AS31" s="39">
        <f>'FY23 DCPS orig'!AS31/$C$120*$C$122</f>
        <v>216903.01047270704</v>
      </c>
      <c r="AT31" s="39">
        <f>'FY23 DCPS orig'!AT31/$C$120*$C$122</f>
        <v>0</v>
      </c>
      <c r="AV31" s="39">
        <v>60924.6</v>
      </c>
      <c r="AZ31" s="39">
        <v>75000</v>
      </c>
      <c r="BD31" s="39">
        <v>369734.98</v>
      </c>
      <c r="BE31" s="39">
        <v>5955.52</v>
      </c>
      <c r="BG31" s="39">
        <f>'FY23 DCPS orig'!BG31/$C$120*$C$122</f>
        <v>0</v>
      </c>
      <c r="BH31" s="39">
        <v>158559.82</v>
      </c>
      <c r="BI31" s="39">
        <v>12216.09</v>
      </c>
      <c r="BJ31" s="39">
        <v>23000</v>
      </c>
      <c r="BK31" s="39">
        <v>39600</v>
      </c>
      <c r="BR31" s="39">
        <f>'FY23 DCPS orig'!BR31/$C$120*$C$122</f>
        <v>108451.51</v>
      </c>
      <c r="BT31" s="39">
        <v>140941</v>
      </c>
      <c r="BU31" s="39">
        <v>5000</v>
      </c>
      <c r="BX31" s="39">
        <v>244049</v>
      </c>
      <c r="BY31" s="39">
        <v>147878.60999999999</v>
      </c>
      <c r="CB31" s="39">
        <v>1711437.55</v>
      </c>
      <c r="CC31" s="39">
        <v>308326.26</v>
      </c>
      <c r="CH31" s="39">
        <f t="shared" si="15"/>
        <v>14178103.45572836</v>
      </c>
      <c r="CI31" s="39">
        <f t="shared" si="16"/>
        <v>7369476.9910012875</v>
      </c>
      <c r="CJ31" s="39">
        <f t="shared" si="0"/>
        <v>0</v>
      </c>
      <c r="CK31" s="39">
        <f t="shared" si="17"/>
        <v>646320.12</v>
      </c>
      <c r="CL31" s="39">
        <f t="shared" si="18"/>
        <v>0</v>
      </c>
      <c r="CM31" s="39">
        <f t="shared" si="1"/>
        <v>3180648.5142543633</v>
      </c>
      <c r="CN31" s="39">
        <f t="shared" si="2"/>
        <v>277827.61047270702</v>
      </c>
      <c r="CO31" s="39">
        <f t="shared" si="19"/>
        <v>2019763.81</v>
      </c>
      <c r="CP31" s="39">
        <f t="shared" si="3"/>
        <v>609066.41</v>
      </c>
      <c r="CQ31" s="39">
        <f t="shared" si="4"/>
        <v>75000</v>
      </c>
      <c r="CR31" s="39">
        <f t="shared" si="5"/>
        <v>14178103.45572836</v>
      </c>
      <c r="CS31" s="39">
        <f t="shared" si="20"/>
        <v>8015797.1110012876</v>
      </c>
      <c r="CT31" s="39">
        <f t="shared" si="21"/>
        <v>9669.2365633308655</v>
      </c>
      <c r="CU31" s="39">
        <f t="shared" si="6"/>
        <v>8889.5983003634356</v>
      </c>
      <c r="CV31" s="39">
        <f t="shared" si="7"/>
        <v>779.63826296743059</v>
      </c>
      <c r="CW31" s="39">
        <f t="shared" si="7"/>
        <v>0</v>
      </c>
      <c r="CX31" s="39">
        <f t="shared" si="22"/>
        <v>9669.2365633308655</v>
      </c>
      <c r="CY31" s="39">
        <f t="shared" si="8"/>
        <v>3452.5877094017096</v>
      </c>
      <c r="CZ31" s="39">
        <f t="shared" si="9"/>
        <v>9669.2365633308655</v>
      </c>
      <c r="DA31" s="39">
        <f t="shared" si="23"/>
        <v>3064180.1110012876</v>
      </c>
      <c r="DB31" s="39">
        <f t="shared" si="26"/>
        <v>4951617</v>
      </c>
      <c r="DC31" s="39">
        <f t="shared" si="24"/>
        <v>0</v>
      </c>
      <c r="DD31" s="39">
        <f t="shared" si="25"/>
        <v>12831083.815728359</v>
      </c>
    </row>
    <row r="32" spans="1:108" x14ac:dyDescent="0.25">
      <c r="A32" t="s">
        <v>452</v>
      </c>
      <c r="B32" s="35">
        <v>457</v>
      </c>
      <c r="C32" s="36">
        <v>6</v>
      </c>
      <c r="D32" s="36" t="s">
        <v>425</v>
      </c>
      <c r="E32" s="36">
        <v>768</v>
      </c>
      <c r="F32" s="36">
        <v>-2</v>
      </c>
      <c r="G32" s="37">
        <f t="shared" si="11"/>
        <v>768</v>
      </c>
      <c r="H32" s="36">
        <v>566</v>
      </c>
      <c r="I32" s="38">
        <f t="shared" si="12"/>
        <v>0.73697916666666663</v>
      </c>
      <c r="J32" s="37">
        <f t="shared" si="13"/>
        <v>236.98677455357142</v>
      </c>
      <c r="K32" s="37">
        <f t="shared" si="14"/>
        <v>33.998102678571428</v>
      </c>
      <c r="L32" s="39">
        <v>198942.26</v>
      </c>
      <c r="M32" s="39">
        <f>'FY23 DCPS orig'!M32/$C$120*$C$122</f>
        <v>0</v>
      </c>
      <c r="N32" s="39">
        <f>'FY23 DCPS orig'!N32/128425*(128425-5380.94)</f>
        <v>430653.98005587386</v>
      </c>
      <c r="O32" s="39">
        <v>71961.03</v>
      </c>
      <c r="P32" s="39">
        <v>26995.83</v>
      </c>
      <c r="Q32" s="39">
        <v>79024.509999999995</v>
      </c>
      <c r="R32" s="39">
        <v>60058.83</v>
      </c>
      <c r="S32" s="39">
        <v>460685.38</v>
      </c>
      <c r="T32" s="39">
        <f>'FY23 DCPS orig'!T32/$C$120*$C$122</f>
        <v>108451.51</v>
      </c>
      <c r="U32" s="39">
        <f>'FY23 DCPS orig'!U32/$C$120*$C$122</f>
        <v>0</v>
      </c>
      <c r="V32" s="39">
        <f>'FY23 DCPS orig'!V32/$C$120*$C$122</f>
        <v>0</v>
      </c>
      <c r="W32" s="39">
        <f>'FY23 DCPS orig'!W32/$C$120*$C$122</f>
        <v>0</v>
      </c>
      <c r="AC32" s="39">
        <f>'FY23 DCPS orig'!AC32/$C$120*$C$122</f>
        <v>108451.51</v>
      </c>
      <c r="AD32" s="39">
        <f>'FY23 DCPS orig'!AD32/$C$120*$C$122</f>
        <v>81848.878583822094</v>
      </c>
      <c r="AE32" s="39">
        <f>'FY23 DCPS orig'!AE32/$C$120*$C$122</f>
        <v>0</v>
      </c>
      <c r="AF32" s="39">
        <f>'FY23 DCPS orig'!AF32/$C$120*$C$122</f>
        <v>216903.01047270704</v>
      </c>
      <c r="AG32" s="39">
        <v>4587264</v>
      </c>
      <c r="AH32" s="39">
        <v>455424</v>
      </c>
      <c r="AI32" s="39">
        <f>'FY23 DCPS orig'!AI32/$C$120*$C$122</f>
        <v>216903.01047270704</v>
      </c>
      <c r="AJ32" s="39">
        <f>'FY23 DCPS orig'!AJ32/$C$120*$C$122</f>
        <v>542257.5309454141</v>
      </c>
      <c r="AK32" s="39">
        <f>'FY23 DCPS orig'!AK32/$C$120*$C$122</f>
        <v>1409869.5823635352</v>
      </c>
      <c r="AL32" s="39">
        <f>'FY23 DCPS orig'!AL32/$C$120*$C$122</f>
        <v>1084515.0618908282</v>
      </c>
      <c r="AM32" s="39">
        <v>509163.55</v>
      </c>
      <c r="AO32" s="39">
        <v>115116.11</v>
      </c>
      <c r="AQ32" s="39">
        <v>424680.3</v>
      </c>
      <c r="AS32" s="39">
        <f>'FY23 DCPS orig'!AS32/$C$120*$C$122</f>
        <v>216903.01047270704</v>
      </c>
      <c r="AT32" s="39">
        <f>'FY23 DCPS orig'!AT32/$C$120*$C$122</f>
        <v>0</v>
      </c>
      <c r="AV32" s="39">
        <v>60924.6</v>
      </c>
      <c r="AZ32" s="39">
        <v>65000</v>
      </c>
      <c r="BD32" s="39">
        <v>395711.68</v>
      </c>
      <c r="BE32" s="39">
        <v>6373.94</v>
      </c>
      <c r="BG32" s="39">
        <f>'FY23 DCPS orig'!BG32/$C$120*$C$122</f>
        <v>0</v>
      </c>
      <c r="BH32" s="39">
        <v>158559.82</v>
      </c>
      <c r="BI32" s="39">
        <v>25716.09</v>
      </c>
      <c r="BJ32" s="39">
        <v>19500</v>
      </c>
      <c r="BK32" s="39">
        <v>17200</v>
      </c>
      <c r="BL32" s="39">
        <v>119483.41</v>
      </c>
      <c r="BM32" s="39">
        <v>31287</v>
      </c>
      <c r="BR32" s="39">
        <f>'FY23 DCPS orig'!BR32/$C$120*$C$122</f>
        <v>0</v>
      </c>
      <c r="BX32" s="39">
        <v>76280</v>
      </c>
      <c r="BY32" s="39">
        <v>147878.60999999999</v>
      </c>
      <c r="CB32" s="39">
        <v>1720155.69</v>
      </c>
      <c r="CC32" s="39">
        <v>343089.12</v>
      </c>
      <c r="CH32" s="39">
        <f t="shared" si="15"/>
        <v>14593232.845257593</v>
      </c>
      <c r="CI32" s="39">
        <f t="shared" si="16"/>
        <v>6886664.7291124035</v>
      </c>
      <c r="CJ32" s="39">
        <f t="shared" si="0"/>
        <v>0</v>
      </c>
      <c r="CK32" s="39">
        <f t="shared" si="17"/>
        <v>374929.02</v>
      </c>
      <c r="CL32" s="39">
        <f t="shared" si="18"/>
        <v>0</v>
      </c>
      <c r="CM32" s="39">
        <f t="shared" si="1"/>
        <v>4302505.1456724843</v>
      </c>
      <c r="CN32" s="39">
        <f t="shared" si="2"/>
        <v>277827.61047270702</v>
      </c>
      <c r="CO32" s="39">
        <f t="shared" si="19"/>
        <v>2063244.81</v>
      </c>
      <c r="CP32" s="39">
        <f t="shared" si="3"/>
        <v>623061.52999999991</v>
      </c>
      <c r="CQ32" s="39">
        <f t="shared" si="4"/>
        <v>65000</v>
      </c>
      <c r="CR32" s="39">
        <f t="shared" si="5"/>
        <v>14593232.845257593</v>
      </c>
      <c r="CS32" s="39">
        <f t="shared" si="20"/>
        <v>7261593.749112403</v>
      </c>
      <c r="CT32" s="39">
        <f t="shared" si="21"/>
        <v>9455.2001941567742</v>
      </c>
      <c r="CU32" s="39">
        <f t="shared" si="6"/>
        <v>8967.0113660317747</v>
      </c>
      <c r="CV32" s="39">
        <f t="shared" si="7"/>
        <v>488.18882812500004</v>
      </c>
      <c r="CW32" s="39">
        <f t="shared" si="7"/>
        <v>0</v>
      </c>
      <c r="CX32" s="39">
        <f t="shared" si="22"/>
        <v>9455.2001941567742</v>
      </c>
      <c r="CY32" s="39">
        <f t="shared" si="8"/>
        <v>3645.3088515901063</v>
      </c>
      <c r="CZ32" s="39">
        <f t="shared" si="9"/>
        <v>9455.2001941567742</v>
      </c>
      <c r="DA32" s="39">
        <f t="shared" si="23"/>
        <v>2674329.749112403</v>
      </c>
      <c r="DB32" s="39">
        <f t="shared" si="26"/>
        <v>4587264</v>
      </c>
      <c r="DC32" s="39">
        <f t="shared" si="24"/>
        <v>0</v>
      </c>
      <c r="DD32" s="39">
        <f t="shared" si="25"/>
        <v>13391464.485257594</v>
      </c>
    </row>
    <row r="33" spans="1:108" x14ac:dyDescent="0.25">
      <c r="A33" t="s">
        <v>453</v>
      </c>
      <c r="B33" s="35">
        <v>232</v>
      </c>
      <c r="C33" s="36">
        <v>3</v>
      </c>
      <c r="D33" s="36" t="s">
        <v>350</v>
      </c>
      <c r="E33" s="36">
        <v>419</v>
      </c>
      <c r="F33" s="36">
        <v>-25</v>
      </c>
      <c r="G33" s="37">
        <f t="shared" si="11"/>
        <v>380</v>
      </c>
      <c r="H33" s="36">
        <v>32</v>
      </c>
      <c r="I33" s="38">
        <f t="shared" si="12"/>
        <v>7.6372315035799526E-2</v>
      </c>
      <c r="J33" s="37">
        <f t="shared" si="13"/>
        <v>45.99743303571428</v>
      </c>
      <c r="K33" s="37">
        <f t="shared" si="14"/>
        <v>55.996874999999996</v>
      </c>
      <c r="L33" s="39">
        <v>198942.26</v>
      </c>
      <c r="M33" s="39">
        <f>'FY23 DCPS orig'!M33/$C$120*$C$122</f>
        <v>0</v>
      </c>
      <c r="N33" s="39">
        <f>'FY23 DCPS orig'!N33/128425*(128425-5380.94)</f>
        <v>0</v>
      </c>
      <c r="O33" s="39">
        <v>71961.03</v>
      </c>
      <c r="P33" s="39">
        <v>6988.6</v>
      </c>
      <c r="Q33" s="39">
        <v>79024.509999999995</v>
      </c>
      <c r="R33" s="39">
        <v>60058.83</v>
      </c>
      <c r="S33" s="39">
        <v>102374.53</v>
      </c>
      <c r="T33" s="39">
        <f>'FY23 DCPS orig'!T33/$C$120*$C$122</f>
        <v>108451.51</v>
      </c>
      <c r="U33" s="39">
        <f>'FY23 DCPS orig'!U33/$C$120*$C$122</f>
        <v>0</v>
      </c>
      <c r="V33" s="39">
        <f>'FY23 DCPS orig'!V33/$C$120*$C$122</f>
        <v>0</v>
      </c>
      <c r="W33" s="39">
        <f>'FY23 DCPS orig'!W33/$C$120*$C$122</f>
        <v>216903.01047270704</v>
      </c>
      <c r="X33" s="39">
        <v>78332.850000000006</v>
      </c>
      <c r="Y33" s="39">
        <v>69884.100000000006</v>
      </c>
      <c r="AC33" s="39">
        <f>'FY23 DCPS orig'!AC33/$C$120*$C$122</f>
        <v>0</v>
      </c>
      <c r="AD33" s="39">
        <f>'FY23 DCPS orig'!AD33/$C$120*$C$122</f>
        <v>0</v>
      </c>
      <c r="AE33" s="39">
        <f>'FY23 DCPS orig'!AE33/$C$120*$C$122</f>
        <v>0</v>
      </c>
      <c r="AF33" s="39">
        <f>'FY23 DCPS orig'!AF33/$C$120*$C$122</f>
        <v>0</v>
      </c>
      <c r="AG33" s="39">
        <v>2269740</v>
      </c>
      <c r="AH33" s="39">
        <v>136175</v>
      </c>
      <c r="AI33" s="39">
        <f>'FY23 DCPS orig'!AI33/$C$120*$C$122</f>
        <v>108451.51</v>
      </c>
      <c r="AJ33" s="39">
        <f>'FY23 DCPS orig'!AJ33/$C$120*$C$122</f>
        <v>108451.51</v>
      </c>
      <c r="AK33" s="39">
        <f>'FY23 DCPS orig'!AK33/$C$120*$C$122</f>
        <v>325354.52047270705</v>
      </c>
      <c r="AL33" s="39">
        <f>'FY23 DCPS orig'!AL33/$C$120*$C$122</f>
        <v>108451.51</v>
      </c>
      <c r="AM33" s="39">
        <v>39166.43</v>
      </c>
      <c r="AO33" s="39">
        <v>57558.06</v>
      </c>
      <c r="AQ33" s="39">
        <v>82427.399999999994</v>
      </c>
      <c r="AS33" s="39">
        <f>'FY23 DCPS orig'!AS33/$C$120*$C$122</f>
        <v>325354.52047270705</v>
      </c>
      <c r="AT33" s="39">
        <f>'FY23 DCPS orig'!AT33/$C$120*$C$122</f>
        <v>0</v>
      </c>
      <c r="AV33" s="39">
        <v>100346.4</v>
      </c>
      <c r="BF33" s="39">
        <v>10475</v>
      </c>
      <c r="BG33" s="39">
        <f>'FY23 DCPS orig'!BG33/$C$120*$C$122</f>
        <v>0</v>
      </c>
      <c r="BR33" s="39">
        <f>'FY23 DCPS orig'!BR33/$C$120*$C$122</f>
        <v>0</v>
      </c>
      <c r="CB33" s="39">
        <v>85840.13</v>
      </c>
      <c r="CD33" s="39">
        <v>140248.91</v>
      </c>
      <c r="CE33" s="39">
        <v>229961.2</v>
      </c>
      <c r="CF33" s="39">
        <v>364853.33</v>
      </c>
      <c r="CH33" s="39">
        <f t="shared" si="15"/>
        <v>5485776.6614181222</v>
      </c>
      <c r="CI33" s="39">
        <f t="shared" si="16"/>
        <v>3033716.27</v>
      </c>
      <c r="CJ33" s="39">
        <f t="shared" si="0"/>
        <v>365119.96047270705</v>
      </c>
      <c r="CK33" s="39">
        <f t="shared" si="17"/>
        <v>0</v>
      </c>
      <c r="CL33" s="39">
        <f t="shared" si="18"/>
        <v>735063.44</v>
      </c>
      <c r="CM33" s="39">
        <f t="shared" si="1"/>
        <v>829860.94047270704</v>
      </c>
      <c r="CN33" s="39">
        <f t="shared" si="2"/>
        <v>425700.92047270702</v>
      </c>
      <c r="CO33" s="39">
        <f t="shared" si="19"/>
        <v>85840.13</v>
      </c>
      <c r="CP33" s="39">
        <f t="shared" si="3"/>
        <v>10475</v>
      </c>
      <c r="CQ33" s="39">
        <f t="shared" si="4"/>
        <v>0</v>
      </c>
      <c r="CR33" s="39">
        <f t="shared" si="5"/>
        <v>5485776.6614181204</v>
      </c>
      <c r="CS33" s="39">
        <f t="shared" si="20"/>
        <v>4133899.6704727071</v>
      </c>
      <c r="CT33" s="39">
        <f t="shared" si="21"/>
        <v>9866.1089987415453</v>
      </c>
      <c r="CU33" s="39">
        <f t="shared" si="6"/>
        <v>7240.3729594272081</v>
      </c>
      <c r="CV33" s="39">
        <f t="shared" si="7"/>
        <v>0</v>
      </c>
      <c r="CW33" s="39">
        <f t="shared" si="7"/>
        <v>1754.3280190930786</v>
      </c>
      <c r="CX33" s="39">
        <f t="shared" si="22"/>
        <v>8111.7809796484671</v>
      </c>
      <c r="CY33" s="39">
        <f t="shared" si="8"/>
        <v>2682.5040625000001</v>
      </c>
      <c r="CZ33" s="39">
        <f t="shared" si="9"/>
        <v>9917.8413421052628</v>
      </c>
      <c r="DA33" s="39">
        <f t="shared" si="23"/>
        <v>1059212.1304727071</v>
      </c>
      <c r="DB33" s="39">
        <f t="shared" si="26"/>
        <v>2339624.1</v>
      </c>
      <c r="DC33" s="39">
        <f t="shared" si="24"/>
        <v>735063.44</v>
      </c>
      <c r="DD33" s="39">
        <f t="shared" si="25"/>
        <v>4597074.6214181213</v>
      </c>
    </row>
    <row r="34" spans="1:108" x14ac:dyDescent="0.25">
      <c r="A34" t="s">
        <v>454</v>
      </c>
      <c r="B34" s="35">
        <v>407</v>
      </c>
      <c r="C34" s="36">
        <v>6</v>
      </c>
      <c r="D34" s="36" t="s">
        <v>435</v>
      </c>
      <c r="E34" s="36">
        <v>321</v>
      </c>
      <c r="F34" s="36">
        <v>43</v>
      </c>
      <c r="G34" s="37">
        <f t="shared" si="11"/>
        <v>321</v>
      </c>
      <c r="H34" s="36">
        <v>187</v>
      </c>
      <c r="I34" s="38">
        <f t="shared" si="12"/>
        <v>0.58255451713395634</v>
      </c>
      <c r="J34" s="37">
        <f t="shared" si="13"/>
        <v>71.995982142857144</v>
      </c>
      <c r="K34" s="37">
        <f t="shared" si="14"/>
        <v>2.9998325892857141</v>
      </c>
      <c r="L34" s="39">
        <v>198942.26</v>
      </c>
      <c r="M34" s="39">
        <f>'FY23 DCPS orig'!M34/$C$120*$C$122</f>
        <v>108451.51</v>
      </c>
      <c r="N34" s="39">
        <f>'FY23 DCPS orig'!N34/128425*(128425-5380.94)</f>
        <v>0</v>
      </c>
      <c r="O34" s="39">
        <v>71961.03</v>
      </c>
      <c r="P34" s="39">
        <v>13205.35</v>
      </c>
      <c r="Q34" s="39">
        <v>79024.509999999995</v>
      </c>
      <c r="R34" s="39">
        <v>60058.83</v>
      </c>
      <c r="S34" s="39">
        <v>255936.32</v>
      </c>
      <c r="T34" s="39">
        <f>'FY23 DCPS orig'!T34/$C$120*$C$122</f>
        <v>108451.51</v>
      </c>
      <c r="U34" s="39">
        <f>'FY23 DCPS orig'!U34/$C$120*$C$122</f>
        <v>0</v>
      </c>
      <c r="V34" s="39">
        <f>'FY23 DCPS orig'!V34/$C$120*$C$122</f>
        <v>0</v>
      </c>
      <c r="W34" s="39">
        <f>'FY23 DCPS orig'!W34/$C$120*$C$122</f>
        <v>0</v>
      </c>
      <c r="AC34" s="39">
        <f>'FY23 DCPS orig'!AC34/$C$120*$C$122</f>
        <v>0</v>
      </c>
      <c r="AD34" s="39">
        <f>'FY23 DCPS orig'!AD34/$C$120*$C$122</f>
        <v>0</v>
      </c>
      <c r="AE34" s="39">
        <f>'FY23 DCPS orig'!AE34/$C$120*$C$122</f>
        <v>0</v>
      </c>
      <c r="AF34" s="39">
        <f>'FY23 DCPS orig'!AF34/$C$120*$C$122</f>
        <v>0</v>
      </c>
      <c r="AG34" s="39">
        <v>1917333</v>
      </c>
      <c r="AH34" s="39">
        <v>109782</v>
      </c>
      <c r="AI34" s="39">
        <f>'FY23 DCPS orig'!AI34/$C$120*$C$122</f>
        <v>108451.51</v>
      </c>
      <c r="AJ34" s="39">
        <f>'FY23 DCPS orig'!AJ34/$C$120*$C$122</f>
        <v>325354.52047270705</v>
      </c>
      <c r="AK34" s="39">
        <f>'FY23 DCPS orig'!AK34/$C$120*$C$122</f>
        <v>542257.5309454141</v>
      </c>
      <c r="AL34" s="39">
        <f>'FY23 DCPS orig'!AL34/$C$120*$C$122</f>
        <v>433806.02094541409</v>
      </c>
      <c r="AM34" s="39">
        <v>234998.56</v>
      </c>
      <c r="AQ34" s="39">
        <v>129016.8</v>
      </c>
      <c r="AS34" s="39">
        <f>'FY23 DCPS orig'!AS34/$C$120*$C$122</f>
        <v>0</v>
      </c>
      <c r="AT34" s="39">
        <f>'FY23 DCPS orig'!AT34/$C$120*$C$122</f>
        <v>15183.20854181211</v>
      </c>
      <c r="AV34" s="39">
        <v>5375.7</v>
      </c>
      <c r="BD34" s="39">
        <v>148933.06</v>
      </c>
      <c r="BE34" s="39">
        <v>2398.94</v>
      </c>
      <c r="BG34" s="39">
        <f>'FY23 DCPS orig'!BG34/$C$120*$C$122</f>
        <v>0</v>
      </c>
      <c r="BL34" s="39">
        <v>119483.41</v>
      </c>
      <c r="BM34" s="39">
        <v>19687</v>
      </c>
      <c r="BR34" s="39">
        <f>'FY23 DCPS orig'!BR34/$C$120*$C$122</f>
        <v>0</v>
      </c>
      <c r="BX34" s="39">
        <v>111842</v>
      </c>
      <c r="CB34" s="39">
        <v>501628.25</v>
      </c>
      <c r="CC34" s="39">
        <v>70003.56</v>
      </c>
      <c r="CH34" s="39">
        <f t="shared" si="15"/>
        <v>5691566.3909053477</v>
      </c>
      <c r="CI34" s="39">
        <f t="shared" si="16"/>
        <v>2923146.3200000003</v>
      </c>
      <c r="CJ34" s="39">
        <f t="shared" si="0"/>
        <v>0</v>
      </c>
      <c r="CK34" s="39">
        <f t="shared" si="17"/>
        <v>251012.41</v>
      </c>
      <c r="CL34" s="39">
        <f t="shared" si="18"/>
        <v>0</v>
      </c>
      <c r="CM34" s="39">
        <f t="shared" si="1"/>
        <v>1773884.9423635353</v>
      </c>
      <c r="CN34" s="39">
        <f t="shared" si="2"/>
        <v>20558.90854181211</v>
      </c>
      <c r="CO34" s="39">
        <f t="shared" si="19"/>
        <v>571631.81000000006</v>
      </c>
      <c r="CP34" s="39">
        <f t="shared" si="3"/>
        <v>151332</v>
      </c>
      <c r="CQ34" s="39">
        <f t="shared" si="4"/>
        <v>0</v>
      </c>
      <c r="CR34" s="39">
        <f t="shared" si="5"/>
        <v>5691566.3909053486</v>
      </c>
      <c r="CS34" s="39">
        <f t="shared" si="20"/>
        <v>3174158.7300000004</v>
      </c>
      <c r="CT34" s="39">
        <f t="shared" si="21"/>
        <v>9888.3449532710292</v>
      </c>
      <c r="CU34" s="39">
        <f t="shared" si="6"/>
        <v>9106.3748286604368</v>
      </c>
      <c r="CV34" s="39">
        <f t="shared" si="7"/>
        <v>781.97012461059194</v>
      </c>
      <c r="CW34" s="39">
        <f t="shared" si="7"/>
        <v>0</v>
      </c>
      <c r="CX34" s="39">
        <f t="shared" si="22"/>
        <v>9888.3449532710292</v>
      </c>
      <c r="CY34" s="39">
        <f t="shared" si="8"/>
        <v>3056.8545989304816</v>
      </c>
      <c r="CZ34" s="39">
        <f t="shared" si="9"/>
        <v>9888.3449532710292</v>
      </c>
      <c r="DA34" s="39">
        <f t="shared" si="23"/>
        <v>1256825.73</v>
      </c>
      <c r="DB34" s="39">
        <f t="shared" si="26"/>
        <v>1917333</v>
      </c>
      <c r="DC34" s="39">
        <f t="shared" si="24"/>
        <v>0</v>
      </c>
      <c r="DD34" s="39">
        <f t="shared" si="25"/>
        <v>5397560.0409053471</v>
      </c>
    </row>
    <row r="35" spans="1:108" x14ac:dyDescent="0.25">
      <c r="A35" t="s">
        <v>218</v>
      </c>
      <c r="B35" s="35">
        <v>471</v>
      </c>
      <c r="C35" s="36">
        <v>2</v>
      </c>
      <c r="D35" s="36" t="s">
        <v>425</v>
      </c>
      <c r="E35" s="36">
        <v>581</v>
      </c>
      <c r="F35" s="36">
        <v>-30</v>
      </c>
      <c r="G35" s="37">
        <f t="shared" si="11"/>
        <v>581</v>
      </c>
      <c r="H35" s="36">
        <v>178</v>
      </c>
      <c r="I35" s="38">
        <f t="shared" si="12"/>
        <v>0.30636833046471601</v>
      </c>
      <c r="J35" s="37">
        <f t="shared" si="13"/>
        <v>40.997712053571426</v>
      </c>
      <c r="K35" s="37">
        <f t="shared" si="14"/>
        <v>10.999386160714286</v>
      </c>
      <c r="L35" s="39">
        <v>198942.26</v>
      </c>
      <c r="M35" s="39">
        <f>'FY23 DCPS orig'!M35/$C$120*$C$122</f>
        <v>0</v>
      </c>
      <c r="N35" s="39">
        <f>'FY23 DCPS orig'!N35/128425*(128425-5380.94)</f>
        <v>307609.98712291068</v>
      </c>
      <c r="O35" s="39">
        <v>71961.03</v>
      </c>
      <c r="P35" s="39">
        <v>22022.68</v>
      </c>
      <c r="Q35" s="39">
        <v>79024.509999999995</v>
      </c>
      <c r="R35" s="39">
        <v>60058.83</v>
      </c>
      <c r="S35" s="39">
        <v>358310.85</v>
      </c>
      <c r="T35" s="39">
        <f>'FY23 DCPS orig'!T35/$C$120*$C$122</f>
        <v>108451.51</v>
      </c>
      <c r="U35" s="39">
        <f>'FY23 DCPS orig'!U35/$C$120*$C$122</f>
        <v>0</v>
      </c>
      <c r="V35" s="39">
        <f>'FY23 DCPS orig'!V35/$C$120*$C$122</f>
        <v>0</v>
      </c>
      <c r="W35" s="39">
        <f>'FY23 DCPS orig'!W35/$C$120*$C$122</f>
        <v>0</v>
      </c>
      <c r="AC35" s="39">
        <f>'FY23 DCPS orig'!AC35/$C$120*$C$122</f>
        <v>0</v>
      </c>
      <c r="AD35" s="39">
        <f>'FY23 DCPS orig'!AD35/$C$120*$C$122</f>
        <v>0</v>
      </c>
      <c r="AE35" s="39">
        <f>'FY23 DCPS orig'!AE35/$C$120*$C$122</f>
        <v>0</v>
      </c>
      <c r="AF35" s="39">
        <f>'FY23 DCPS orig'!AF35/$C$120*$C$122</f>
        <v>0</v>
      </c>
      <c r="AG35" s="39">
        <v>3470313</v>
      </c>
      <c r="AH35" s="39">
        <v>344533</v>
      </c>
      <c r="AI35" s="39">
        <f>'FY23 DCPS orig'!AI35/$C$120*$C$122</f>
        <v>162677.26023635353</v>
      </c>
      <c r="AJ35" s="39">
        <f>'FY23 DCPS orig'!AJ35/$C$120*$C$122</f>
        <v>216903.01047270704</v>
      </c>
      <c r="AK35" s="39">
        <f>'FY23 DCPS orig'!AK35/$C$120*$C$122</f>
        <v>433806.02094541409</v>
      </c>
      <c r="AL35" s="39">
        <f>'FY23 DCPS orig'!AL35/$C$120*$C$122</f>
        <v>0</v>
      </c>
      <c r="AQ35" s="39">
        <v>73467.899999999994</v>
      </c>
      <c r="AS35" s="39">
        <f>'FY23 DCPS orig'!AS35/$C$120*$C$122</f>
        <v>108451.51</v>
      </c>
      <c r="AT35" s="39">
        <f>'FY23 DCPS orig'!AT35/$C$120*$C$122</f>
        <v>0</v>
      </c>
      <c r="AV35" s="39">
        <v>19710.900000000001</v>
      </c>
      <c r="BF35" s="39">
        <v>14525</v>
      </c>
      <c r="BG35" s="39">
        <f>'FY23 DCPS orig'!BG35/$C$120*$C$122</f>
        <v>0</v>
      </c>
      <c r="BR35" s="39">
        <f>'FY23 DCPS orig'!BR35/$C$120*$C$122</f>
        <v>0</v>
      </c>
      <c r="BW35" s="39">
        <v>3233529</v>
      </c>
      <c r="CB35" s="39">
        <v>529123.91</v>
      </c>
      <c r="CH35" s="39">
        <f t="shared" si="15"/>
        <v>9813422.1687773876</v>
      </c>
      <c r="CI35" s="39">
        <f t="shared" si="16"/>
        <v>5021227.657122911</v>
      </c>
      <c r="CJ35" s="39">
        <f t="shared" si="0"/>
        <v>0</v>
      </c>
      <c r="CK35" s="39">
        <f t="shared" si="17"/>
        <v>3233529</v>
      </c>
      <c r="CL35" s="39">
        <f t="shared" si="18"/>
        <v>0</v>
      </c>
      <c r="CM35" s="39">
        <f t="shared" si="1"/>
        <v>886854.19165447471</v>
      </c>
      <c r="CN35" s="39">
        <f t="shared" si="2"/>
        <v>128162.41</v>
      </c>
      <c r="CO35" s="39">
        <f t="shared" si="19"/>
        <v>529123.91</v>
      </c>
      <c r="CP35" s="39">
        <f t="shared" si="3"/>
        <v>14525</v>
      </c>
      <c r="CQ35" s="39">
        <f t="shared" si="4"/>
        <v>0</v>
      </c>
      <c r="CR35" s="39">
        <f t="shared" si="5"/>
        <v>9813422.1687773857</v>
      </c>
      <c r="CS35" s="39">
        <f t="shared" si="20"/>
        <v>8254756.657122911</v>
      </c>
      <c r="CT35" s="39">
        <f t="shared" si="21"/>
        <v>14207.84278334408</v>
      </c>
      <c r="CU35" s="39">
        <f t="shared" si="6"/>
        <v>8642.388394359572</v>
      </c>
      <c r="CV35" s="39">
        <f t="shared" ref="CV35:CW66" si="27">CK35/$E35</f>
        <v>5565.454388984509</v>
      </c>
      <c r="CW35" s="39">
        <f t="shared" si="27"/>
        <v>0</v>
      </c>
      <c r="CX35" s="39">
        <f t="shared" si="22"/>
        <v>14207.84278334408</v>
      </c>
      <c r="CY35" s="39">
        <f t="shared" si="8"/>
        <v>2972.6062359550565</v>
      </c>
      <c r="CZ35" s="39">
        <f t="shared" si="9"/>
        <v>14207.84278334408</v>
      </c>
      <c r="DA35" s="39">
        <f t="shared" si="23"/>
        <v>1550914.6571229107</v>
      </c>
      <c r="DB35" s="39">
        <f t="shared" si="26"/>
        <v>6703842</v>
      </c>
      <c r="DC35" s="39">
        <f t="shared" si="24"/>
        <v>0</v>
      </c>
      <c r="DD35" s="39">
        <f t="shared" si="25"/>
        <v>9432341.488777386</v>
      </c>
    </row>
    <row r="36" spans="1:108" x14ac:dyDescent="0.25">
      <c r="A36" t="s">
        <v>219</v>
      </c>
      <c r="B36" s="35">
        <v>318</v>
      </c>
      <c r="C36" s="36">
        <v>8</v>
      </c>
      <c r="D36" s="36" t="s">
        <v>437</v>
      </c>
      <c r="E36" s="36">
        <v>498</v>
      </c>
      <c r="F36" s="36">
        <v>42</v>
      </c>
      <c r="G36" s="37">
        <f t="shared" si="11"/>
        <v>422</v>
      </c>
      <c r="H36" s="36">
        <v>394</v>
      </c>
      <c r="I36" s="38">
        <f t="shared" si="12"/>
        <v>0.79116465863453811</v>
      </c>
      <c r="J36" s="37">
        <f t="shared" si="13"/>
        <v>30.998270089285715</v>
      </c>
      <c r="K36" s="37">
        <f t="shared" si="14"/>
        <v>0.99994419642857146</v>
      </c>
      <c r="L36" s="39">
        <v>198942.26</v>
      </c>
      <c r="M36" s="39">
        <f>'FY23 DCPS orig'!M36/$C$120*$C$122</f>
        <v>54225.750236353517</v>
      </c>
      <c r="N36" s="39">
        <f>'FY23 DCPS orig'!N36/128425*(128425-5380.94)</f>
        <v>0</v>
      </c>
      <c r="O36" s="39">
        <v>71961.03</v>
      </c>
      <c r="P36" s="39">
        <v>6554.65</v>
      </c>
      <c r="Q36" s="39">
        <v>79024.509999999995</v>
      </c>
      <c r="R36" s="39">
        <v>60058.83</v>
      </c>
      <c r="S36" s="39">
        <v>102374.53</v>
      </c>
      <c r="T36" s="39">
        <f>'FY23 DCPS orig'!T36/$C$120*$C$122</f>
        <v>108451.51</v>
      </c>
      <c r="U36" s="39">
        <f>'FY23 DCPS orig'!U36/$C$120*$C$122</f>
        <v>325354.52047270705</v>
      </c>
      <c r="V36" s="39">
        <f>'FY23 DCPS orig'!V36/$C$120*$C$122</f>
        <v>0</v>
      </c>
      <c r="W36" s="39">
        <f>'FY23 DCPS orig'!W36/$C$120*$C$122</f>
        <v>325354.52047270705</v>
      </c>
      <c r="X36" s="39">
        <v>234998.56</v>
      </c>
      <c r="Y36" s="39">
        <v>136184.4</v>
      </c>
      <c r="AB36" s="39">
        <v>630151.5</v>
      </c>
      <c r="AC36" s="39">
        <f>'FY23 DCPS orig'!AC36/$C$120*$C$122</f>
        <v>0</v>
      </c>
      <c r="AD36" s="39">
        <f>'FY23 DCPS orig'!AD36/$C$120*$C$122</f>
        <v>0</v>
      </c>
      <c r="AE36" s="39">
        <f>'FY23 DCPS orig'!AE36/$C$120*$C$122</f>
        <v>0</v>
      </c>
      <c r="AF36" s="39">
        <f>'FY23 DCPS orig'!AF36/$C$120*$C$122</f>
        <v>0</v>
      </c>
      <c r="AG36" s="39">
        <v>2520606</v>
      </c>
      <c r="AH36" s="39">
        <v>164340</v>
      </c>
      <c r="AI36" s="39">
        <f>'FY23 DCPS orig'!AI36/$C$120*$C$122</f>
        <v>108451.51</v>
      </c>
      <c r="AJ36" s="39">
        <f>'FY23 DCPS orig'!AJ36/$C$120*$C$122</f>
        <v>216903.01047270704</v>
      </c>
      <c r="AK36" s="39">
        <f>'FY23 DCPS orig'!AK36/$C$120*$C$122</f>
        <v>433806.02094541409</v>
      </c>
      <c r="AL36" s="39">
        <f>'FY23 DCPS orig'!AL36/$C$120*$C$122</f>
        <v>325354.52047270705</v>
      </c>
      <c r="AM36" s="39">
        <v>195832.13</v>
      </c>
      <c r="AQ36" s="39">
        <v>55548.9</v>
      </c>
      <c r="AS36" s="39">
        <f>'FY23 DCPS orig'!AS36/$C$120*$C$122</f>
        <v>0</v>
      </c>
      <c r="AT36" s="39">
        <f>'FY23 DCPS orig'!AT36/$C$120*$C$122</f>
        <v>5422.5731181767587</v>
      </c>
      <c r="AV36" s="39">
        <v>1791.9</v>
      </c>
      <c r="AW36" s="39">
        <v>34000</v>
      </c>
      <c r="AX36" s="39">
        <v>27200</v>
      </c>
      <c r="AY36" s="39">
        <v>10200</v>
      </c>
      <c r="BA36" s="39">
        <v>27200</v>
      </c>
      <c r="BC36" s="39">
        <v>20400</v>
      </c>
      <c r="BD36" s="39">
        <v>269508.23</v>
      </c>
      <c r="BE36" s="39">
        <v>4341.1099999999997</v>
      </c>
      <c r="BG36" s="39">
        <f>'FY23 DCPS orig'!BG36/$C$120*$C$122</f>
        <v>0</v>
      </c>
      <c r="BR36" s="39">
        <f>'FY23 DCPS orig'!BR36/$C$120*$C$122</f>
        <v>0</v>
      </c>
      <c r="BV36" s="39">
        <v>15325</v>
      </c>
      <c r="CB36" s="39">
        <v>1056906.58</v>
      </c>
      <c r="CC36" s="39">
        <v>232708.08</v>
      </c>
      <c r="CH36" s="39">
        <f t="shared" si="15"/>
        <v>8059482.136190773</v>
      </c>
      <c r="CI36" s="39">
        <f t="shared" si="16"/>
        <v>3996690.5702363537</v>
      </c>
      <c r="CJ36" s="39">
        <f t="shared" si="0"/>
        <v>1021892.0009454141</v>
      </c>
      <c r="CK36" s="39">
        <f t="shared" si="17"/>
        <v>15325</v>
      </c>
      <c r="CL36" s="39">
        <f t="shared" si="18"/>
        <v>0</v>
      </c>
      <c r="CM36" s="39">
        <f t="shared" si="1"/>
        <v>1335896.0918908282</v>
      </c>
      <c r="CN36" s="39">
        <f t="shared" si="2"/>
        <v>7214.4731181767584</v>
      </c>
      <c r="CO36" s="39">
        <f t="shared" si="19"/>
        <v>1289614.6600000001</v>
      </c>
      <c r="CP36" s="39">
        <f t="shared" si="3"/>
        <v>321449.33999999997</v>
      </c>
      <c r="CQ36" s="39">
        <f t="shared" si="4"/>
        <v>108800</v>
      </c>
      <c r="CR36" s="39">
        <f t="shared" si="5"/>
        <v>8096882.1361907721</v>
      </c>
      <c r="CS36" s="39">
        <f t="shared" si="20"/>
        <v>5033907.5711817676</v>
      </c>
      <c r="CT36" s="39">
        <f t="shared" si="21"/>
        <v>10108.248134903148</v>
      </c>
      <c r="CU36" s="39">
        <f t="shared" si="6"/>
        <v>8025.4830727637627</v>
      </c>
      <c r="CV36" s="39">
        <f t="shared" si="27"/>
        <v>30.773092369477911</v>
      </c>
      <c r="CW36" s="39">
        <f t="shared" si="27"/>
        <v>0</v>
      </c>
      <c r="CX36" s="39">
        <f t="shared" si="22"/>
        <v>10108.248134903148</v>
      </c>
      <c r="CY36" s="39">
        <f t="shared" si="8"/>
        <v>3273.1336548223353</v>
      </c>
      <c r="CZ36" s="39">
        <f t="shared" si="9"/>
        <v>9507.1459010340131</v>
      </c>
      <c r="DA36" s="39">
        <f t="shared" si="23"/>
        <v>1746965.6711817677</v>
      </c>
      <c r="DB36" s="39">
        <f t="shared" si="26"/>
        <v>3286941.9</v>
      </c>
      <c r="DC36" s="39">
        <f t="shared" si="24"/>
        <v>0</v>
      </c>
      <c r="DD36" s="39">
        <f t="shared" si="25"/>
        <v>7480413.1461907728</v>
      </c>
    </row>
    <row r="37" spans="1:108" x14ac:dyDescent="0.25">
      <c r="A37" t="s">
        <v>455</v>
      </c>
      <c r="B37" s="35">
        <v>238</v>
      </c>
      <c r="C37" s="36">
        <v>8</v>
      </c>
      <c r="D37" s="36" t="s">
        <v>350</v>
      </c>
      <c r="E37" s="36">
        <v>251</v>
      </c>
      <c r="F37" s="36">
        <v>12</v>
      </c>
      <c r="G37" s="37">
        <f t="shared" si="11"/>
        <v>202</v>
      </c>
      <c r="H37" s="36">
        <v>211</v>
      </c>
      <c r="I37" s="38">
        <f t="shared" si="12"/>
        <v>0.84063745019920322</v>
      </c>
      <c r="J37" s="37">
        <f t="shared" si="13"/>
        <v>47.997321428571425</v>
      </c>
      <c r="K37" s="37">
        <f t="shared" si="14"/>
        <v>0.99994419642857146</v>
      </c>
      <c r="L37" s="39">
        <v>198942.26</v>
      </c>
      <c r="M37" s="39">
        <f>'FY23 DCPS orig'!M37/$C$120*$C$122</f>
        <v>0</v>
      </c>
      <c r="N37" s="39">
        <f>'FY23 DCPS orig'!N37/128425*(128425-5380.94)</f>
        <v>0</v>
      </c>
      <c r="O37" s="39">
        <v>71961.03</v>
      </c>
      <c r="P37" s="39">
        <v>5599.7</v>
      </c>
      <c r="Q37" s="39">
        <v>79024.509999999995</v>
      </c>
      <c r="R37" s="39">
        <v>60058.83</v>
      </c>
      <c r="S37" s="39">
        <v>51187.26</v>
      </c>
      <c r="T37" s="39">
        <f>'FY23 DCPS orig'!T37/$C$120*$C$122</f>
        <v>108451.51</v>
      </c>
      <c r="U37" s="39">
        <f>'FY23 DCPS orig'!U37/$C$120*$C$122</f>
        <v>108451.51</v>
      </c>
      <c r="V37" s="39">
        <f>'FY23 DCPS orig'!V37/$C$120*$C$122</f>
        <v>108451.51</v>
      </c>
      <c r="W37" s="39">
        <f>'FY23 DCPS orig'!W37/$C$120*$C$122</f>
        <v>108451.51</v>
      </c>
      <c r="X37" s="39">
        <v>117499.28</v>
      </c>
      <c r="Y37" s="39">
        <v>87803.1</v>
      </c>
      <c r="AC37" s="39">
        <f>'FY23 DCPS orig'!AC37/$C$120*$C$122</f>
        <v>0</v>
      </c>
      <c r="AD37" s="39">
        <f>'FY23 DCPS orig'!AD37/$C$120*$C$122</f>
        <v>0</v>
      </c>
      <c r="AE37" s="39">
        <f>'FY23 DCPS orig'!AE37/$C$120*$C$122</f>
        <v>0</v>
      </c>
      <c r="AF37" s="39">
        <f>'FY23 DCPS orig'!AF37/$C$120*$C$122</f>
        <v>0</v>
      </c>
      <c r="AG37" s="39">
        <v>1206546</v>
      </c>
      <c r="AH37" s="39">
        <v>81575</v>
      </c>
      <c r="AI37" s="39">
        <f>'FY23 DCPS orig'!AI37/$C$120*$C$122</f>
        <v>108451.51</v>
      </c>
      <c r="AJ37" s="39">
        <f>'FY23 DCPS orig'!AJ37/$C$120*$C$122</f>
        <v>108451.51</v>
      </c>
      <c r="AK37" s="39">
        <f>'FY23 DCPS orig'!AK37/$C$120*$C$122</f>
        <v>325354.52047270705</v>
      </c>
      <c r="AL37" s="39">
        <f>'FY23 DCPS orig'!AL37/$C$120*$C$122</f>
        <v>325354.52047270705</v>
      </c>
      <c r="AM37" s="39">
        <v>234998.56</v>
      </c>
      <c r="AQ37" s="39">
        <v>86011.199999999997</v>
      </c>
      <c r="AS37" s="39">
        <f>'FY23 DCPS orig'!AS37/$C$120*$C$122</f>
        <v>0</v>
      </c>
      <c r="AT37" s="39">
        <f>'FY23 DCPS orig'!AT37/$C$120*$C$122</f>
        <v>5422.5731181767587</v>
      </c>
      <c r="AV37" s="39">
        <v>1791.9</v>
      </c>
      <c r="AW37" s="39">
        <v>20400</v>
      </c>
      <c r="AX37" s="39">
        <v>13600</v>
      </c>
      <c r="AY37" s="39">
        <v>10200</v>
      </c>
      <c r="BA37" s="39">
        <v>20400</v>
      </c>
      <c r="BC37" s="39">
        <v>13600</v>
      </c>
      <c r="BD37" s="39">
        <v>135836.48000000001</v>
      </c>
      <c r="BE37" s="39">
        <v>2187.9899999999998</v>
      </c>
      <c r="BG37" s="39">
        <f>'FY23 DCPS orig'!BG37/$C$120*$C$122</f>
        <v>0</v>
      </c>
      <c r="BR37" s="39">
        <f>'FY23 DCPS orig'!BR37/$C$120*$C$122</f>
        <v>0</v>
      </c>
      <c r="BV37" s="39">
        <v>15325</v>
      </c>
      <c r="CB37" s="39">
        <v>566008.34</v>
      </c>
      <c r="CC37" s="39">
        <v>132122.76</v>
      </c>
      <c r="CF37" s="39">
        <v>360673.1</v>
      </c>
      <c r="CH37" s="39">
        <f t="shared" si="15"/>
        <v>4880192.9740635911</v>
      </c>
      <c r="CI37" s="39">
        <f t="shared" si="16"/>
        <v>1863346.1</v>
      </c>
      <c r="CJ37" s="39">
        <f t="shared" si="0"/>
        <v>530656.90999999992</v>
      </c>
      <c r="CK37" s="39">
        <f t="shared" si="17"/>
        <v>15325</v>
      </c>
      <c r="CL37" s="39">
        <f t="shared" si="18"/>
        <v>360673.1</v>
      </c>
      <c r="CM37" s="39">
        <f t="shared" si="1"/>
        <v>1188621.820945414</v>
      </c>
      <c r="CN37" s="39">
        <f t="shared" si="2"/>
        <v>7214.4731181767584</v>
      </c>
      <c r="CO37" s="39">
        <f t="shared" si="19"/>
        <v>698131.1</v>
      </c>
      <c r="CP37" s="39">
        <f t="shared" si="3"/>
        <v>172024.47</v>
      </c>
      <c r="CQ37" s="39">
        <f t="shared" si="4"/>
        <v>68000</v>
      </c>
      <c r="CR37" s="39">
        <f t="shared" si="5"/>
        <v>4903992.9740635902</v>
      </c>
      <c r="CS37" s="39">
        <f t="shared" si="20"/>
        <v>2770001.11</v>
      </c>
      <c r="CT37" s="39">
        <f t="shared" si="21"/>
        <v>11035.860996015936</v>
      </c>
      <c r="CU37" s="39">
        <f t="shared" si="6"/>
        <v>7423.6896414342636</v>
      </c>
      <c r="CV37" s="39">
        <f t="shared" si="27"/>
        <v>61.055776892430281</v>
      </c>
      <c r="CW37" s="39">
        <f t="shared" si="27"/>
        <v>1436.9446215139442</v>
      </c>
      <c r="CX37" s="39">
        <f t="shared" si="22"/>
        <v>9598.9163745019905</v>
      </c>
      <c r="CY37" s="39">
        <f t="shared" si="8"/>
        <v>3308.6781990521326</v>
      </c>
      <c r="CZ37" s="39">
        <f t="shared" si="9"/>
        <v>11085.862376237625</v>
      </c>
      <c r="DA37" s="39">
        <f t="shared" si="23"/>
        <v>1114978.9100000001</v>
      </c>
      <c r="DB37" s="39">
        <f t="shared" si="26"/>
        <v>1294349.1000000001</v>
      </c>
      <c r="DC37" s="39">
        <f t="shared" si="24"/>
        <v>360673.1</v>
      </c>
      <c r="DD37" s="39">
        <f t="shared" si="25"/>
        <v>4200795.7040635906</v>
      </c>
    </row>
    <row r="38" spans="1:108" x14ac:dyDescent="0.25">
      <c r="A38" t="s">
        <v>456</v>
      </c>
      <c r="B38" s="35">
        <v>239</v>
      </c>
      <c r="C38" s="36">
        <v>2</v>
      </c>
      <c r="D38" s="36" t="s">
        <v>350</v>
      </c>
      <c r="E38" s="36">
        <v>354</v>
      </c>
      <c r="F38" s="36">
        <v>18</v>
      </c>
      <c r="G38" s="37">
        <f t="shared" si="11"/>
        <v>277</v>
      </c>
      <c r="H38" s="36">
        <v>148</v>
      </c>
      <c r="I38" s="38">
        <f t="shared" si="12"/>
        <v>0.41807909604519772</v>
      </c>
      <c r="J38" s="37">
        <f t="shared" si="13"/>
        <v>78.99559151785715</v>
      </c>
      <c r="K38" s="37">
        <f t="shared" si="14"/>
        <v>99.994419642857139</v>
      </c>
      <c r="L38" s="39">
        <v>198942.26</v>
      </c>
      <c r="M38" s="39">
        <f>'FY23 DCPS orig'!M38/$C$120*$C$122</f>
        <v>0</v>
      </c>
      <c r="N38" s="39">
        <f>'FY23 DCPS orig'!N38/128425*(128425-5380.94)</f>
        <v>0</v>
      </c>
      <c r="O38" s="39">
        <v>71961.03</v>
      </c>
      <c r="P38" s="39">
        <v>5466</v>
      </c>
      <c r="Q38" s="39">
        <v>79024.509999999995</v>
      </c>
      <c r="R38" s="39">
        <v>60058.83</v>
      </c>
      <c r="S38" s="39">
        <v>102374.53</v>
      </c>
      <c r="T38" s="39">
        <f>'FY23 DCPS orig'!T38/$C$120*$C$122</f>
        <v>108451.51</v>
      </c>
      <c r="U38" s="39">
        <f>'FY23 DCPS orig'!U38/$C$120*$C$122</f>
        <v>216903.01047270704</v>
      </c>
      <c r="V38" s="39">
        <f>'FY23 DCPS orig'!V38/$C$120*$C$122</f>
        <v>108451.51</v>
      </c>
      <c r="W38" s="39">
        <f>'FY23 DCPS orig'!W38/$C$120*$C$122</f>
        <v>216903.01047270704</v>
      </c>
      <c r="X38" s="39">
        <v>195832.13</v>
      </c>
      <c r="Y38" s="39">
        <v>137976.29999999999</v>
      </c>
      <c r="AC38" s="39">
        <f>'FY23 DCPS orig'!AC38/$C$120*$C$122</f>
        <v>0</v>
      </c>
      <c r="AD38" s="39">
        <f>'FY23 DCPS orig'!AD38/$C$120*$C$122</f>
        <v>0</v>
      </c>
      <c r="AE38" s="39">
        <f>'FY23 DCPS orig'!AE38/$C$120*$C$122</f>
        <v>0</v>
      </c>
      <c r="AF38" s="39">
        <f>'FY23 DCPS orig'!AF38/$C$120*$C$122</f>
        <v>0</v>
      </c>
      <c r="AG38" s="39">
        <v>1654521</v>
      </c>
      <c r="AH38" s="39">
        <v>115050</v>
      </c>
      <c r="AI38" s="39">
        <f>'FY23 DCPS orig'!AI38/$C$120*$C$122</f>
        <v>108451.51</v>
      </c>
      <c r="AJ38" s="39">
        <f>'FY23 DCPS orig'!AJ38/$C$120*$C$122</f>
        <v>108451.51</v>
      </c>
      <c r="AK38" s="39">
        <f>'FY23 DCPS orig'!AK38/$C$120*$C$122</f>
        <v>433806.02094541409</v>
      </c>
      <c r="AL38" s="39">
        <f>'FY23 DCPS orig'!AL38/$C$120*$C$122</f>
        <v>433806.02094541409</v>
      </c>
      <c r="AM38" s="39">
        <v>234998.56</v>
      </c>
      <c r="AQ38" s="39">
        <v>141560.1</v>
      </c>
      <c r="AS38" s="39">
        <f>'FY23 DCPS orig'!AS38/$C$120*$C$122</f>
        <v>542257.5309454141</v>
      </c>
      <c r="AT38" s="39">
        <f>'FY23 DCPS orig'!AT38/$C$120*$C$122</f>
        <v>0</v>
      </c>
      <c r="AV38" s="39">
        <v>179190</v>
      </c>
      <c r="AW38" s="39">
        <v>20400</v>
      </c>
      <c r="AX38" s="39">
        <v>13600</v>
      </c>
      <c r="AY38" s="39">
        <v>10200</v>
      </c>
      <c r="BA38" s="39">
        <v>20400</v>
      </c>
      <c r="BC38" s="39">
        <v>13600</v>
      </c>
      <c r="BD38" s="39">
        <v>85723.1</v>
      </c>
      <c r="BE38" s="39">
        <v>1380.79</v>
      </c>
      <c r="BG38" s="39">
        <f>'FY23 DCPS orig'!BG38/$C$120*$C$122</f>
        <v>0</v>
      </c>
      <c r="BR38" s="39">
        <f>'FY23 DCPS orig'!BR38/$C$120*$C$122</f>
        <v>0</v>
      </c>
      <c r="BV38" s="39">
        <v>15325</v>
      </c>
      <c r="CB38" s="39">
        <v>397010.59</v>
      </c>
      <c r="CC38" s="39">
        <v>7645.44</v>
      </c>
      <c r="CH38" s="39">
        <f t="shared" si="15"/>
        <v>6039721.8037816547</v>
      </c>
      <c r="CI38" s="39">
        <f t="shared" si="16"/>
        <v>2395849.67</v>
      </c>
      <c r="CJ38" s="39">
        <f t="shared" si="0"/>
        <v>876065.96094541415</v>
      </c>
      <c r="CK38" s="39">
        <f t="shared" si="17"/>
        <v>15325</v>
      </c>
      <c r="CL38" s="39">
        <f t="shared" si="18"/>
        <v>0</v>
      </c>
      <c r="CM38" s="39">
        <f t="shared" si="1"/>
        <v>1461073.7218908283</v>
      </c>
      <c r="CN38" s="39">
        <f t="shared" si="2"/>
        <v>721447.5309454141</v>
      </c>
      <c r="CO38" s="39">
        <f t="shared" si="19"/>
        <v>404656.03</v>
      </c>
      <c r="CP38" s="39">
        <f t="shared" si="3"/>
        <v>121103.89</v>
      </c>
      <c r="CQ38" s="39">
        <f t="shared" si="4"/>
        <v>68000</v>
      </c>
      <c r="CR38" s="39">
        <f t="shared" si="5"/>
        <v>6063521.8037816565</v>
      </c>
      <c r="CS38" s="39">
        <f t="shared" si="20"/>
        <v>3287240.6309454143</v>
      </c>
      <c r="CT38" s="39">
        <f t="shared" si="21"/>
        <v>9285.9904828966501</v>
      </c>
      <c r="CU38" s="39">
        <f t="shared" si="6"/>
        <v>6767.9369209039542</v>
      </c>
      <c r="CV38" s="39">
        <f t="shared" si="27"/>
        <v>43.290960451977398</v>
      </c>
      <c r="CW38" s="39">
        <f t="shared" si="27"/>
        <v>0</v>
      </c>
      <c r="CX38" s="39">
        <f t="shared" si="22"/>
        <v>9285.9904828966501</v>
      </c>
      <c r="CY38" s="39">
        <f t="shared" si="8"/>
        <v>2734.1623648648651</v>
      </c>
      <c r="CZ38" s="39">
        <f t="shared" si="9"/>
        <v>8704.6016967509022</v>
      </c>
      <c r="DA38" s="39">
        <f t="shared" si="23"/>
        <v>1494743.330945414</v>
      </c>
      <c r="DB38" s="39">
        <f t="shared" si="26"/>
        <v>1792497.3</v>
      </c>
      <c r="DC38" s="39">
        <f t="shared" si="24"/>
        <v>0</v>
      </c>
      <c r="DD38" s="39">
        <f t="shared" si="25"/>
        <v>5738576.913781655</v>
      </c>
    </row>
    <row r="39" spans="1:108" x14ac:dyDescent="0.25">
      <c r="A39" t="s">
        <v>457</v>
      </c>
      <c r="B39" s="35">
        <v>227</v>
      </c>
      <c r="C39" s="36">
        <v>1</v>
      </c>
      <c r="D39" s="36" t="s">
        <v>350</v>
      </c>
      <c r="E39" s="36">
        <v>366</v>
      </c>
      <c r="F39" s="36">
        <v>-44</v>
      </c>
      <c r="G39" s="37">
        <f t="shared" si="11"/>
        <v>293</v>
      </c>
      <c r="H39" s="36">
        <v>181</v>
      </c>
      <c r="I39" s="38">
        <f t="shared" si="12"/>
        <v>0.49453551912568305</v>
      </c>
      <c r="J39" s="37">
        <f t="shared" si="13"/>
        <v>77.995647321428578</v>
      </c>
      <c r="K39" s="37">
        <f t="shared" si="14"/>
        <v>187.98950892857144</v>
      </c>
      <c r="L39" s="39">
        <v>198942.26</v>
      </c>
      <c r="M39" s="39">
        <f>'FY23 DCPS orig'!M39/$C$120*$C$122</f>
        <v>0</v>
      </c>
      <c r="N39" s="39">
        <f>'FY23 DCPS orig'!N39/128425*(128425-5380.94)</f>
        <v>0</v>
      </c>
      <c r="O39" s="39">
        <v>71961.03</v>
      </c>
      <c r="P39" s="39">
        <v>6775.6</v>
      </c>
      <c r="Q39" s="39">
        <v>79024.509999999995</v>
      </c>
      <c r="R39" s="39">
        <v>60058.83</v>
      </c>
      <c r="S39" s="39">
        <v>102374.53</v>
      </c>
      <c r="T39" s="39">
        <f>'FY23 DCPS orig'!T39/$C$120*$C$122</f>
        <v>108451.51</v>
      </c>
      <c r="U39" s="39">
        <f>'FY23 DCPS orig'!U39/$C$120*$C$122</f>
        <v>216903.01047270704</v>
      </c>
      <c r="V39" s="39">
        <f>'FY23 DCPS orig'!V39/$C$120*$C$122</f>
        <v>0</v>
      </c>
      <c r="W39" s="39">
        <f>'FY23 DCPS orig'!W39/$C$120*$C$122</f>
        <v>325354.52047270705</v>
      </c>
      <c r="X39" s="39">
        <v>195832.13</v>
      </c>
      <c r="Y39" s="39">
        <v>130808.7</v>
      </c>
      <c r="AC39" s="39">
        <f>'FY23 DCPS orig'!AC39/$C$120*$C$122</f>
        <v>0</v>
      </c>
      <c r="AD39" s="39">
        <f>'FY23 DCPS orig'!AD39/$C$120*$C$122</f>
        <v>0</v>
      </c>
      <c r="AE39" s="39">
        <f>'FY23 DCPS orig'!AE39/$C$120*$C$122</f>
        <v>0</v>
      </c>
      <c r="AF39" s="39">
        <f>'FY23 DCPS orig'!AF39/$C$120*$C$122</f>
        <v>0</v>
      </c>
      <c r="AG39" s="39">
        <v>1750089</v>
      </c>
      <c r="AH39" s="39">
        <v>118950</v>
      </c>
      <c r="AI39" s="39">
        <f>'FY23 DCPS orig'!AI39/$C$120*$C$122</f>
        <v>108451.51</v>
      </c>
      <c r="AJ39" s="39">
        <f>'FY23 DCPS orig'!AJ39/$C$120*$C$122</f>
        <v>216903.01047270704</v>
      </c>
      <c r="AK39" s="39">
        <f>'FY23 DCPS orig'!AK39/$C$120*$C$122</f>
        <v>325354.52047270705</v>
      </c>
      <c r="AL39" s="39">
        <f>'FY23 DCPS orig'!AL39/$C$120*$C$122</f>
        <v>325354.52047270705</v>
      </c>
      <c r="AM39" s="39">
        <v>195832.13</v>
      </c>
      <c r="AQ39" s="39">
        <v>139768.20000000001</v>
      </c>
      <c r="AS39" s="39">
        <f>'FY23 DCPS orig'!AS39/$C$120*$C$122</f>
        <v>976063.56141812098</v>
      </c>
      <c r="AT39" s="39">
        <f>'FY23 DCPS orig'!AT39/$C$120*$C$122</f>
        <v>0</v>
      </c>
      <c r="AU39" s="39">
        <v>39166.43</v>
      </c>
      <c r="AV39" s="39">
        <v>336877.2</v>
      </c>
      <c r="BD39" s="39">
        <v>144603.60999999999</v>
      </c>
      <c r="BE39" s="39">
        <v>2329.21</v>
      </c>
      <c r="BG39" s="39">
        <f>'FY23 DCPS orig'!BG39/$C$120*$C$122</f>
        <v>0</v>
      </c>
      <c r="BN39" s="39">
        <v>119483.41</v>
      </c>
      <c r="BO39" s="39">
        <v>3000</v>
      </c>
      <c r="BR39" s="39">
        <f>'FY23 DCPS orig'!BR39/$C$120*$C$122</f>
        <v>0</v>
      </c>
      <c r="BV39" s="39">
        <v>15325</v>
      </c>
      <c r="CB39" s="39">
        <v>485533.22</v>
      </c>
      <c r="CC39" s="39">
        <v>41333.160000000003</v>
      </c>
      <c r="CD39" s="39">
        <v>287627.36</v>
      </c>
      <c r="CE39" s="39">
        <v>367699.59</v>
      </c>
      <c r="CH39" s="39">
        <f t="shared" si="15"/>
        <v>7496231.2737816563</v>
      </c>
      <c r="CI39" s="39">
        <f t="shared" si="16"/>
        <v>2496627.27</v>
      </c>
      <c r="CJ39" s="39">
        <f t="shared" si="0"/>
        <v>868898.36094541405</v>
      </c>
      <c r="CK39" s="39">
        <f t="shared" si="17"/>
        <v>137808.41</v>
      </c>
      <c r="CL39" s="39">
        <f t="shared" si="18"/>
        <v>655326.94999999995</v>
      </c>
      <c r="CM39" s="39">
        <f t="shared" si="1"/>
        <v>1311663.8914181211</v>
      </c>
      <c r="CN39" s="39">
        <f t="shared" si="2"/>
        <v>1352107.1914181211</v>
      </c>
      <c r="CO39" s="39">
        <f t="shared" si="19"/>
        <v>526866.38</v>
      </c>
      <c r="CP39" s="39">
        <f t="shared" si="3"/>
        <v>146932.81999999998</v>
      </c>
      <c r="CQ39" s="39">
        <f t="shared" si="4"/>
        <v>0</v>
      </c>
      <c r="CR39" s="39">
        <f t="shared" si="5"/>
        <v>7496231.2737816563</v>
      </c>
      <c r="CS39" s="39">
        <f t="shared" si="20"/>
        <v>4158660.9909454146</v>
      </c>
      <c r="CT39" s="39">
        <f t="shared" si="21"/>
        <v>11362.461723894576</v>
      </c>
      <c r="CU39" s="39">
        <f t="shared" si="6"/>
        <v>6821.3859836065576</v>
      </c>
      <c r="CV39" s="39">
        <f t="shared" si="27"/>
        <v>376.52571038251369</v>
      </c>
      <c r="CW39" s="39">
        <f t="shared" si="27"/>
        <v>1790.5107923497267</v>
      </c>
      <c r="CX39" s="39">
        <f t="shared" si="22"/>
        <v>9571.9509315448486</v>
      </c>
      <c r="CY39" s="39">
        <f t="shared" si="8"/>
        <v>2910.8639779005525</v>
      </c>
      <c r="CZ39" s="39">
        <f t="shared" si="9"/>
        <v>11227.858805460754</v>
      </c>
      <c r="DA39" s="39">
        <f t="shared" si="23"/>
        <v>1622436.340945414</v>
      </c>
      <c r="DB39" s="39">
        <f t="shared" si="26"/>
        <v>1880897.7</v>
      </c>
      <c r="DC39" s="39">
        <f t="shared" si="24"/>
        <v>655326.94999999995</v>
      </c>
      <c r="DD39" s="39">
        <f t="shared" si="25"/>
        <v>6549920.9037816552</v>
      </c>
    </row>
    <row r="40" spans="1:108" x14ac:dyDescent="0.25">
      <c r="A40" t="s">
        <v>458</v>
      </c>
      <c r="B40" s="35">
        <v>246</v>
      </c>
      <c r="C40" s="36">
        <v>2</v>
      </c>
      <c r="D40" s="36" t="s">
        <v>435</v>
      </c>
      <c r="E40" s="36">
        <v>556</v>
      </c>
      <c r="F40" s="36">
        <v>31</v>
      </c>
      <c r="G40" s="37">
        <f t="shared" si="11"/>
        <v>556</v>
      </c>
      <c r="H40" s="36">
        <v>77</v>
      </c>
      <c r="I40" s="38">
        <f t="shared" si="12"/>
        <v>0.13848920863309352</v>
      </c>
      <c r="J40" s="37">
        <f t="shared" si="13"/>
        <v>59.996651785714285</v>
      </c>
      <c r="K40" s="37">
        <f t="shared" si="14"/>
        <v>33.998102678571428</v>
      </c>
      <c r="L40" s="39">
        <v>198942.26</v>
      </c>
      <c r="M40" s="39">
        <f>'FY23 DCPS orig'!M40/$C$120*$C$122</f>
        <v>162677.26023635353</v>
      </c>
      <c r="N40" s="39">
        <f>'FY23 DCPS orig'!N40/128425*(128425-5380.94)</f>
        <v>0</v>
      </c>
      <c r="O40" s="39">
        <v>71961.03</v>
      </c>
      <c r="P40" s="39">
        <v>7038.2</v>
      </c>
      <c r="Q40" s="39">
        <v>79024.509999999995</v>
      </c>
      <c r="R40" s="39">
        <v>60058.83</v>
      </c>
      <c r="S40" s="39">
        <v>153561.79</v>
      </c>
      <c r="T40" s="39">
        <f>'FY23 DCPS orig'!T40/$C$120*$C$122</f>
        <v>108451.51</v>
      </c>
      <c r="U40" s="39">
        <f>'FY23 DCPS orig'!U40/$C$120*$C$122</f>
        <v>0</v>
      </c>
      <c r="V40" s="39">
        <f>'FY23 DCPS orig'!V40/$C$120*$C$122</f>
        <v>0</v>
      </c>
      <c r="W40" s="39">
        <f>'FY23 DCPS orig'!W40/$C$120*$C$122</f>
        <v>0</v>
      </c>
      <c r="AC40" s="39">
        <f>'FY23 DCPS orig'!AC40/$C$120*$C$122</f>
        <v>0</v>
      </c>
      <c r="AD40" s="39">
        <f>'FY23 DCPS orig'!AD40/$C$120*$C$122</f>
        <v>0</v>
      </c>
      <c r="AE40" s="39">
        <f>'FY23 DCPS orig'!AE40/$C$120*$C$122</f>
        <v>0</v>
      </c>
      <c r="AF40" s="39">
        <f>'FY23 DCPS orig'!AF40/$C$120*$C$122</f>
        <v>0</v>
      </c>
      <c r="AG40" s="39">
        <v>3320988</v>
      </c>
      <c r="AH40" s="39">
        <v>190152</v>
      </c>
      <c r="AI40" s="39">
        <f>'FY23 DCPS orig'!AI40/$C$120*$C$122</f>
        <v>108451.51</v>
      </c>
      <c r="AJ40" s="39">
        <f>'FY23 DCPS orig'!AJ40/$C$120*$C$122</f>
        <v>216903.01047270704</v>
      </c>
      <c r="AK40" s="39">
        <f>'FY23 DCPS orig'!AK40/$C$120*$C$122</f>
        <v>542257.5309454141</v>
      </c>
      <c r="AL40" s="39">
        <f>'FY23 DCPS orig'!AL40/$C$120*$C$122</f>
        <v>542257.5309454141</v>
      </c>
      <c r="AM40" s="39">
        <v>274164.99</v>
      </c>
      <c r="AQ40" s="39">
        <v>107514</v>
      </c>
      <c r="AS40" s="39">
        <f>'FY23 DCPS orig'!AS40/$C$120*$C$122</f>
        <v>216903.01047270704</v>
      </c>
      <c r="AT40" s="39">
        <f>'FY23 DCPS orig'!AT40/$C$120*$C$122</f>
        <v>0</v>
      </c>
      <c r="AV40" s="39">
        <v>60924.6</v>
      </c>
      <c r="BF40" s="39">
        <v>13900</v>
      </c>
      <c r="BG40" s="39">
        <f>'FY23 DCPS orig'!BG40/$C$120*$C$122</f>
        <v>0</v>
      </c>
      <c r="BR40" s="39">
        <f>'FY23 DCPS orig'!BR40/$C$120*$C$122</f>
        <v>0</v>
      </c>
      <c r="BX40" s="39">
        <v>55921</v>
      </c>
      <c r="CB40" s="39">
        <v>206552.81</v>
      </c>
      <c r="CH40" s="39">
        <f t="shared" si="15"/>
        <v>6698605.3830725951</v>
      </c>
      <c r="CI40" s="39">
        <f t="shared" si="16"/>
        <v>4352855.3902363535</v>
      </c>
      <c r="CJ40" s="39">
        <f t="shared" si="0"/>
        <v>0</v>
      </c>
      <c r="CK40" s="39">
        <f t="shared" si="17"/>
        <v>55921</v>
      </c>
      <c r="CL40" s="39">
        <f t="shared" si="18"/>
        <v>0</v>
      </c>
      <c r="CM40" s="39">
        <f t="shared" si="1"/>
        <v>1791548.5723635352</v>
      </c>
      <c r="CN40" s="39">
        <f t="shared" si="2"/>
        <v>277827.61047270702</v>
      </c>
      <c r="CO40" s="39">
        <f t="shared" si="19"/>
        <v>206552.81</v>
      </c>
      <c r="CP40" s="39">
        <f t="shared" si="3"/>
        <v>13900</v>
      </c>
      <c r="CQ40" s="39">
        <f t="shared" si="4"/>
        <v>0</v>
      </c>
      <c r="CR40" s="39">
        <f t="shared" si="5"/>
        <v>6698605.3830725951</v>
      </c>
      <c r="CS40" s="39">
        <f t="shared" si="20"/>
        <v>4408776.3902363535</v>
      </c>
      <c r="CT40" s="39">
        <f t="shared" si="21"/>
        <v>7929.4539392740171</v>
      </c>
      <c r="CU40" s="39">
        <f t="shared" si="6"/>
        <v>7828.8766011445205</v>
      </c>
      <c r="CV40" s="39">
        <f t="shared" si="27"/>
        <v>100.5773381294964</v>
      </c>
      <c r="CW40" s="39">
        <f t="shared" si="27"/>
        <v>0</v>
      </c>
      <c r="CX40" s="39">
        <f t="shared" si="22"/>
        <v>7929.4539392740171</v>
      </c>
      <c r="CY40" s="39">
        <f t="shared" si="8"/>
        <v>2682.5040259740258</v>
      </c>
      <c r="CZ40" s="39">
        <f t="shared" si="9"/>
        <v>7929.4539392740171</v>
      </c>
      <c r="DA40" s="39">
        <f t="shared" si="23"/>
        <v>1087788.3902363535</v>
      </c>
      <c r="DB40" s="39">
        <f t="shared" si="26"/>
        <v>3320988</v>
      </c>
      <c r="DC40" s="39">
        <f t="shared" si="24"/>
        <v>0</v>
      </c>
      <c r="DD40" s="39">
        <f t="shared" si="25"/>
        <v>6487515.1830725949</v>
      </c>
    </row>
    <row r="41" spans="1:108" x14ac:dyDescent="0.25">
      <c r="A41" t="s">
        <v>459</v>
      </c>
      <c r="B41" s="35">
        <v>413</v>
      </c>
      <c r="C41" s="36">
        <v>8</v>
      </c>
      <c r="D41" s="36" t="s">
        <v>435</v>
      </c>
      <c r="E41" s="36">
        <v>431</v>
      </c>
      <c r="F41" s="36">
        <v>-44</v>
      </c>
      <c r="G41" s="37">
        <f t="shared" si="11"/>
        <v>431</v>
      </c>
      <c r="H41" s="36">
        <v>341</v>
      </c>
      <c r="I41" s="38">
        <f t="shared" si="12"/>
        <v>0.79118329466357307</v>
      </c>
      <c r="J41" s="37">
        <f t="shared" si="13"/>
        <v>72.995926339285717</v>
      </c>
      <c r="K41" s="37">
        <f t="shared" si="14"/>
        <v>5.9996651785714281</v>
      </c>
      <c r="L41" s="39">
        <v>198942.26</v>
      </c>
      <c r="M41" s="39">
        <f>'FY23 DCPS orig'!M41/$C$120*$C$122</f>
        <v>162677.26023635353</v>
      </c>
      <c r="N41" s="39">
        <f>'FY23 DCPS orig'!N41/128425*(128425-5380.94)</f>
        <v>0</v>
      </c>
      <c r="O41" s="39">
        <v>71961.03</v>
      </c>
      <c r="P41" s="39">
        <v>12199.05</v>
      </c>
      <c r="Q41" s="39">
        <v>79024.509999999995</v>
      </c>
      <c r="R41" s="39">
        <v>60058.83</v>
      </c>
      <c r="S41" s="39">
        <v>204749.06</v>
      </c>
      <c r="T41" s="39">
        <f>'FY23 DCPS orig'!T41/$C$120*$C$122</f>
        <v>108451.51</v>
      </c>
      <c r="U41" s="39">
        <f>'FY23 DCPS orig'!U41/$C$120*$C$122</f>
        <v>0</v>
      </c>
      <c r="V41" s="39">
        <f>'FY23 DCPS orig'!V41/$C$120*$C$122</f>
        <v>0</v>
      </c>
      <c r="W41" s="39">
        <f>'FY23 DCPS orig'!W41/$C$120*$C$122</f>
        <v>0</v>
      </c>
      <c r="AC41" s="39">
        <f>'FY23 DCPS orig'!AC41/$C$120*$C$122</f>
        <v>0</v>
      </c>
      <c r="AD41" s="39">
        <f>'FY23 DCPS orig'!AD41/$C$120*$C$122</f>
        <v>0</v>
      </c>
      <c r="AE41" s="39">
        <f>'FY23 DCPS orig'!AE41/$C$120*$C$122</f>
        <v>0</v>
      </c>
      <c r="AF41" s="39">
        <f>'FY23 DCPS orig'!AF41/$C$120*$C$122</f>
        <v>0</v>
      </c>
      <c r="AG41" s="39">
        <v>2574363</v>
      </c>
      <c r="AH41" s="39">
        <v>147402</v>
      </c>
      <c r="AI41" s="39">
        <f>'FY23 DCPS orig'!AI41/$C$120*$C$122</f>
        <v>108451.51</v>
      </c>
      <c r="AJ41" s="39">
        <f>'FY23 DCPS orig'!AJ41/$C$120*$C$122</f>
        <v>433806.02094541409</v>
      </c>
      <c r="AK41" s="39">
        <f>'FY23 DCPS orig'!AK41/$C$120*$C$122</f>
        <v>542257.5309454141</v>
      </c>
      <c r="AL41" s="39">
        <f>'FY23 DCPS orig'!AL41/$C$120*$C$122</f>
        <v>433806.02094541409</v>
      </c>
      <c r="AM41" s="39">
        <v>156665.71</v>
      </c>
      <c r="AO41" s="39">
        <v>115116.11</v>
      </c>
      <c r="AQ41" s="39">
        <v>130808.7</v>
      </c>
      <c r="AS41" s="39">
        <f>'FY23 DCPS orig'!AS41/$C$120*$C$122</f>
        <v>0</v>
      </c>
      <c r="AT41" s="39">
        <f>'FY23 DCPS orig'!AT41/$C$120*$C$122</f>
        <v>29281.906270906049</v>
      </c>
      <c r="AV41" s="39">
        <v>10751.4</v>
      </c>
      <c r="AW41" s="39">
        <v>13600</v>
      </c>
      <c r="AX41" s="39">
        <v>13600</v>
      </c>
      <c r="AY41" s="39">
        <v>10200</v>
      </c>
      <c r="BA41" s="39">
        <v>6800</v>
      </c>
      <c r="BC41" s="39">
        <v>6800</v>
      </c>
      <c r="BD41" s="39">
        <v>233249.09</v>
      </c>
      <c r="BE41" s="39">
        <v>3757.07</v>
      </c>
      <c r="BG41" s="39">
        <f>'FY23 DCPS orig'!BG41/$C$120*$C$122</f>
        <v>0</v>
      </c>
      <c r="BR41" s="39">
        <f>'FY23 DCPS orig'!BR41/$C$120*$C$122</f>
        <v>0</v>
      </c>
      <c r="BX41" s="39">
        <v>179117</v>
      </c>
      <c r="CB41" s="39">
        <v>914733.86</v>
      </c>
      <c r="CC41" s="39">
        <v>248357.34</v>
      </c>
      <c r="CH41" s="39">
        <f t="shared" si="15"/>
        <v>7210987.7793435026</v>
      </c>
      <c r="CI41" s="39">
        <f t="shared" si="16"/>
        <v>3619828.5102363536</v>
      </c>
      <c r="CJ41" s="39">
        <f t="shared" si="0"/>
        <v>0</v>
      </c>
      <c r="CK41" s="39">
        <f t="shared" si="17"/>
        <v>179117</v>
      </c>
      <c r="CL41" s="39">
        <f t="shared" si="18"/>
        <v>0</v>
      </c>
      <c r="CM41" s="39">
        <f t="shared" si="1"/>
        <v>1920911.6028362424</v>
      </c>
      <c r="CN41" s="39">
        <f t="shared" si="2"/>
        <v>40033.306270906047</v>
      </c>
      <c r="CO41" s="39">
        <f t="shared" si="19"/>
        <v>1163091.2</v>
      </c>
      <c r="CP41" s="39">
        <f t="shared" si="3"/>
        <v>250606.16</v>
      </c>
      <c r="CQ41" s="39">
        <f t="shared" si="4"/>
        <v>61200</v>
      </c>
      <c r="CR41" s="39">
        <f t="shared" si="5"/>
        <v>7234787.7793435026</v>
      </c>
      <c r="CS41" s="39">
        <f t="shared" si="20"/>
        <v>3798945.5102363536</v>
      </c>
      <c r="CT41" s="39">
        <f t="shared" si="21"/>
        <v>8814.2587244462957</v>
      </c>
      <c r="CU41" s="39">
        <f t="shared" si="6"/>
        <v>8398.6740376713533</v>
      </c>
      <c r="CV41" s="39">
        <f t="shared" si="27"/>
        <v>415.58468677494199</v>
      </c>
      <c r="CW41" s="39">
        <f t="shared" si="27"/>
        <v>0</v>
      </c>
      <c r="CX41" s="39">
        <f t="shared" si="22"/>
        <v>8814.2587244462957</v>
      </c>
      <c r="CY41" s="39">
        <f t="shared" si="8"/>
        <v>3410.8246334310847</v>
      </c>
      <c r="CZ41" s="39">
        <f t="shared" si="9"/>
        <v>8814.2587244462957</v>
      </c>
      <c r="DA41" s="39">
        <f t="shared" si="23"/>
        <v>1224582.5102363534</v>
      </c>
      <c r="DB41" s="39">
        <f t="shared" si="26"/>
        <v>2574363</v>
      </c>
      <c r="DC41" s="39">
        <f t="shared" si="24"/>
        <v>0</v>
      </c>
      <c r="DD41" s="39">
        <f t="shared" si="25"/>
        <v>6763380.5693435026</v>
      </c>
    </row>
    <row r="42" spans="1:108" x14ac:dyDescent="0.25">
      <c r="A42" t="s">
        <v>460</v>
      </c>
      <c r="B42" s="35">
        <v>258</v>
      </c>
      <c r="C42" s="36">
        <v>3</v>
      </c>
      <c r="D42" s="36" t="s">
        <v>350</v>
      </c>
      <c r="E42" s="36">
        <v>354</v>
      </c>
      <c r="F42" s="36">
        <v>0</v>
      </c>
      <c r="G42" s="37">
        <f t="shared" si="11"/>
        <v>313</v>
      </c>
      <c r="H42" s="36">
        <v>30</v>
      </c>
      <c r="I42" s="38">
        <f t="shared" si="12"/>
        <v>8.4745762711864403E-2</v>
      </c>
      <c r="J42" s="37">
        <f t="shared" si="13"/>
        <v>44.997488839285715</v>
      </c>
      <c r="K42" s="37">
        <f t="shared" si="14"/>
        <v>66.996261160714283</v>
      </c>
      <c r="L42" s="39">
        <v>198942.26</v>
      </c>
      <c r="M42" s="39">
        <f>'FY23 DCPS orig'!M42/$C$120*$C$122</f>
        <v>0</v>
      </c>
      <c r="N42" s="39">
        <f>'FY23 DCPS orig'!N42/128425*(128425-5380.94)</f>
        <v>0</v>
      </c>
      <c r="O42" s="39">
        <v>71961.03</v>
      </c>
      <c r="P42" s="39">
        <v>5460.2</v>
      </c>
      <c r="Q42" s="39">
        <v>79024.509999999995</v>
      </c>
      <c r="R42" s="39">
        <v>60058.83</v>
      </c>
      <c r="S42" s="39">
        <v>102374.53</v>
      </c>
      <c r="T42" s="39">
        <f>'FY23 DCPS orig'!T42/$C$120*$C$122</f>
        <v>108451.51</v>
      </c>
      <c r="U42" s="39">
        <f>'FY23 DCPS orig'!U42/$C$120*$C$122</f>
        <v>0</v>
      </c>
      <c r="V42" s="39">
        <f>'FY23 DCPS orig'!V42/$C$120*$C$122</f>
        <v>0</v>
      </c>
      <c r="W42" s="39">
        <f>'FY23 DCPS orig'!W42/$C$120*$C$122</f>
        <v>216903.01047270704</v>
      </c>
      <c r="X42" s="39">
        <v>78332.850000000006</v>
      </c>
      <c r="Y42" s="39">
        <v>73467.899999999994</v>
      </c>
      <c r="AC42" s="39">
        <f>'FY23 DCPS orig'!AC42/$C$120*$C$122</f>
        <v>0</v>
      </c>
      <c r="AD42" s="39">
        <f>'FY23 DCPS orig'!AD42/$C$120*$C$122</f>
        <v>0</v>
      </c>
      <c r="AE42" s="39">
        <f>'FY23 DCPS orig'!AE42/$C$120*$C$122</f>
        <v>0</v>
      </c>
      <c r="AF42" s="39">
        <f>'FY23 DCPS orig'!AF42/$C$120*$C$122</f>
        <v>0</v>
      </c>
      <c r="AG42" s="39">
        <v>1869549</v>
      </c>
      <c r="AH42" s="39">
        <v>115050</v>
      </c>
      <c r="AI42" s="39">
        <f>'FY23 DCPS orig'!AI42/$C$120*$C$122</f>
        <v>108451.51</v>
      </c>
      <c r="AJ42" s="39">
        <f>'FY23 DCPS orig'!AJ42/$C$120*$C$122</f>
        <v>108451.51</v>
      </c>
      <c r="AK42" s="39">
        <f>'FY23 DCPS orig'!AK42/$C$120*$C$122</f>
        <v>325354.52047270705</v>
      </c>
      <c r="AL42" s="39">
        <f>'FY23 DCPS orig'!AL42/$C$120*$C$122</f>
        <v>325354.52047270705</v>
      </c>
      <c r="AM42" s="39">
        <v>234998.56</v>
      </c>
      <c r="AQ42" s="39">
        <v>80635.5</v>
      </c>
      <c r="AS42" s="39">
        <f>'FY23 DCPS orig'!AS42/$C$120*$C$122</f>
        <v>379580.27070906054</v>
      </c>
      <c r="AT42" s="39">
        <f>'FY23 DCPS orig'!AT42/$C$120*$C$122</f>
        <v>0</v>
      </c>
      <c r="AV42" s="39">
        <v>120057.3</v>
      </c>
      <c r="BF42" s="39">
        <v>8850</v>
      </c>
      <c r="BG42" s="39">
        <f>'FY23 DCPS orig'!BG42/$C$120*$C$122</f>
        <v>0</v>
      </c>
      <c r="BR42" s="39">
        <f>'FY23 DCPS orig'!BR42/$C$120*$C$122</f>
        <v>0</v>
      </c>
      <c r="CB42" s="39">
        <v>80475.12</v>
      </c>
      <c r="CD42" s="39">
        <v>261714.11</v>
      </c>
      <c r="CE42" s="39">
        <v>122020.05</v>
      </c>
      <c r="CF42" s="39">
        <v>72735.7</v>
      </c>
      <c r="CG42" s="39">
        <v>70024.37</v>
      </c>
      <c r="CH42" s="39">
        <f t="shared" si="15"/>
        <v>5278278.6721271817</v>
      </c>
      <c r="CI42" s="39">
        <f t="shared" si="16"/>
        <v>2610871.87</v>
      </c>
      <c r="CJ42" s="39">
        <f t="shared" si="0"/>
        <v>368703.7604727071</v>
      </c>
      <c r="CK42" s="39">
        <f t="shared" si="17"/>
        <v>0</v>
      </c>
      <c r="CL42" s="39">
        <f t="shared" si="18"/>
        <v>526494.23</v>
      </c>
      <c r="CM42" s="39">
        <f t="shared" si="1"/>
        <v>1183246.1209454141</v>
      </c>
      <c r="CN42" s="39">
        <f t="shared" si="2"/>
        <v>499637.57070906053</v>
      </c>
      <c r="CO42" s="39">
        <f t="shared" si="19"/>
        <v>80475.12</v>
      </c>
      <c r="CP42" s="39">
        <f t="shared" si="3"/>
        <v>8850</v>
      </c>
      <c r="CQ42" s="39">
        <f t="shared" si="4"/>
        <v>0</v>
      </c>
      <c r="CR42" s="39">
        <f t="shared" si="5"/>
        <v>5278278.6721271826</v>
      </c>
      <c r="CS42" s="39">
        <f t="shared" si="20"/>
        <v>3506069.8604727071</v>
      </c>
      <c r="CT42" s="39">
        <f t="shared" si="21"/>
        <v>9904.1521482279859</v>
      </c>
      <c r="CU42" s="39">
        <f t="shared" si="6"/>
        <v>7375.3442655367235</v>
      </c>
      <c r="CV42" s="39">
        <f t="shared" si="27"/>
        <v>0</v>
      </c>
      <c r="CW42" s="39">
        <f t="shared" si="27"/>
        <v>1487.2718361581919</v>
      </c>
      <c r="CX42" s="39">
        <f t="shared" si="22"/>
        <v>8416.8803120697939</v>
      </c>
      <c r="CY42" s="39">
        <f t="shared" si="8"/>
        <v>2682.5039999999999</v>
      </c>
      <c r="CZ42" s="39">
        <f t="shared" si="9"/>
        <v>10023.533865814697</v>
      </c>
      <c r="DA42" s="39">
        <f t="shared" si="23"/>
        <v>1036558.7304727071</v>
      </c>
      <c r="DB42" s="39">
        <f t="shared" si="26"/>
        <v>1943016.9</v>
      </c>
      <c r="DC42" s="39">
        <f t="shared" si="24"/>
        <v>526494.23</v>
      </c>
      <c r="DD42" s="39">
        <f t="shared" si="25"/>
        <v>4622424.242127182</v>
      </c>
    </row>
    <row r="43" spans="1:108" x14ac:dyDescent="0.25">
      <c r="A43" t="s">
        <v>461</v>
      </c>
      <c r="B43" s="35">
        <v>249</v>
      </c>
      <c r="C43" s="36">
        <v>8</v>
      </c>
      <c r="D43" s="36" t="s">
        <v>350</v>
      </c>
      <c r="E43" s="36">
        <v>290</v>
      </c>
      <c r="F43" s="36">
        <v>-20</v>
      </c>
      <c r="G43" s="37">
        <f t="shared" si="11"/>
        <v>235</v>
      </c>
      <c r="H43" s="36">
        <v>265</v>
      </c>
      <c r="I43" s="38">
        <f t="shared" si="12"/>
        <v>0.91379310344827591</v>
      </c>
      <c r="J43" s="37">
        <f t="shared" si="13"/>
        <v>37.99787946428571</v>
      </c>
      <c r="K43" s="37">
        <f t="shared" si="14"/>
        <v>0.99994419642857146</v>
      </c>
      <c r="L43" s="39">
        <v>198942.26</v>
      </c>
      <c r="M43" s="39">
        <f>'FY23 DCPS orig'!M43/$C$120*$C$122</f>
        <v>0</v>
      </c>
      <c r="N43" s="39">
        <f>'FY23 DCPS orig'!N43/128425*(128425-5380.94)</f>
        <v>0</v>
      </c>
      <c r="O43" s="39">
        <v>71961.03</v>
      </c>
      <c r="P43" s="39">
        <v>7595.1</v>
      </c>
      <c r="Q43" s="39">
        <v>79024.509999999995</v>
      </c>
      <c r="R43" s="39">
        <v>60058.83</v>
      </c>
      <c r="S43" s="39">
        <v>102374.53</v>
      </c>
      <c r="T43" s="39">
        <f>'FY23 DCPS orig'!T43/$C$120*$C$122</f>
        <v>108451.51</v>
      </c>
      <c r="U43" s="39">
        <f>'FY23 DCPS orig'!U43/$C$120*$C$122</f>
        <v>216903.01047270704</v>
      </c>
      <c r="V43" s="39">
        <f>'FY23 DCPS orig'!V43/$C$120*$C$122</f>
        <v>0</v>
      </c>
      <c r="W43" s="39">
        <f>'FY23 DCPS orig'!W43/$C$120*$C$122</f>
        <v>216903.01047270704</v>
      </c>
      <c r="X43" s="39">
        <v>156665.71</v>
      </c>
      <c r="Y43" s="39">
        <v>98554.5</v>
      </c>
      <c r="AC43" s="39">
        <f>'FY23 DCPS orig'!AC43/$C$120*$C$122</f>
        <v>0</v>
      </c>
      <c r="AD43" s="39">
        <f>'FY23 DCPS orig'!AD43/$C$120*$C$122</f>
        <v>0</v>
      </c>
      <c r="AE43" s="39">
        <f>'FY23 DCPS orig'!AE43/$C$120*$C$122</f>
        <v>0</v>
      </c>
      <c r="AF43" s="39">
        <f>'FY23 DCPS orig'!AF43/$C$120*$C$122</f>
        <v>0</v>
      </c>
      <c r="AG43" s="39">
        <v>1403655</v>
      </c>
      <c r="AH43" s="39">
        <v>94250</v>
      </c>
      <c r="AI43" s="39">
        <f>'FY23 DCPS orig'!AI43/$C$120*$C$122</f>
        <v>108451.51</v>
      </c>
      <c r="AJ43" s="39">
        <f>'FY23 DCPS orig'!AJ43/$C$120*$C$122</f>
        <v>216903.01047270704</v>
      </c>
      <c r="AK43" s="39">
        <f>'FY23 DCPS orig'!AK43/$C$120*$C$122</f>
        <v>325354.52047270705</v>
      </c>
      <c r="AL43" s="39">
        <f>'FY23 DCPS orig'!AL43/$C$120*$C$122</f>
        <v>108451.51</v>
      </c>
      <c r="AM43" s="39">
        <v>39166.43</v>
      </c>
      <c r="AQ43" s="39">
        <v>68092.2</v>
      </c>
      <c r="AS43" s="39">
        <f>'FY23 DCPS orig'!AS43/$C$120*$C$122</f>
        <v>0</v>
      </c>
      <c r="AT43" s="39">
        <f>'FY23 DCPS orig'!AT43/$C$120*$C$122</f>
        <v>5422.5731181767587</v>
      </c>
      <c r="AV43" s="39">
        <v>1791.9</v>
      </c>
      <c r="AW43" s="39">
        <v>20400</v>
      </c>
      <c r="AX43" s="39">
        <v>20400</v>
      </c>
      <c r="AY43" s="39">
        <v>10200</v>
      </c>
      <c r="BA43" s="39">
        <v>20400</v>
      </c>
      <c r="BC43" s="39">
        <v>20400</v>
      </c>
      <c r="BD43" s="39">
        <v>156942.54</v>
      </c>
      <c r="BE43" s="39">
        <v>2527.96</v>
      </c>
      <c r="BG43" s="39">
        <f>'FY23 DCPS orig'!BG43/$C$120*$C$122</f>
        <v>0</v>
      </c>
      <c r="BR43" s="39">
        <f>'FY23 DCPS orig'!BR43/$C$120*$C$122</f>
        <v>0</v>
      </c>
      <c r="BV43" s="39">
        <v>15325</v>
      </c>
      <c r="CB43" s="39">
        <v>710863.56</v>
      </c>
      <c r="CC43" s="39">
        <v>177995.4</v>
      </c>
      <c r="CD43" s="39">
        <v>282625.77</v>
      </c>
      <c r="CE43" s="39">
        <v>168048.84</v>
      </c>
      <c r="CF43" s="39">
        <v>238691.51</v>
      </c>
      <c r="CG43" s="39">
        <v>221930.77</v>
      </c>
      <c r="CH43" s="39">
        <f t="shared" si="15"/>
        <v>5755724.0050090048</v>
      </c>
      <c r="CI43" s="39">
        <f t="shared" si="16"/>
        <v>2126312.77</v>
      </c>
      <c r="CJ43" s="39">
        <f t="shared" si="0"/>
        <v>689026.23094541405</v>
      </c>
      <c r="CK43" s="39">
        <f t="shared" si="17"/>
        <v>15325</v>
      </c>
      <c r="CL43" s="39">
        <f t="shared" si="18"/>
        <v>911296.89</v>
      </c>
      <c r="CM43" s="39">
        <f t="shared" si="1"/>
        <v>866419.18094541412</v>
      </c>
      <c r="CN43" s="39">
        <f t="shared" si="2"/>
        <v>7214.4731181767584</v>
      </c>
      <c r="CO43" s="39">
        <f t="shared" si="19"/>
        <v>888858.96000000008</v>
      </c>
      <c r="CP43" s="39">
        <f t="shared" si="3"/>
        <v>200270.5</v>
      </c>
      <c r="CQ43" s="39">
        <f t="shared" si="4"/>
        <v>81600</v>
      </c>
      <c r="CR43" s="39">
        <f t="shared" si="5"/>
        <v>5786324.0050090048</v>
      </c>
      <c r="CS43" s="39">
        <f t="shared" si="20"/>
        <v>3741960.8909454141</v>
      </c>
      <c r="CT43" s="39">
        <f t="shared" si="21"/>
        <v>12903.313417053152</v>
      </c>
      <c r="CU43" s="39">
        <f t="shared" si="6"/>
        <v>7332.1130000000003</v>
      </c>
      <c r="CV43" s="39">
        <f t="shared" si="27"/>
        <v>52.844827586206897</v>
      </c>
      <c r="CW43" s="39">
        <f t="shared" si="27"/>
        <v>3142.4030689655174</v>
      </c>
      <c r="CX43" s="39">
        <f t="shared" si="22"/>
        <v>9760.9103480876347</v>
      </c>
      <c r="CY43" s="39">
        <f t="shared" si="8"/>
        <v>3354.1847547169814</v>
      </c>
      <c r="CZ43" s="39">
        <f t="shared" si="9"/>
        <v>12991.211319148937</v>
      </c>
      <c r="DA43" s="39">
        <f t="shared" si="23"/>
        <v>1328454.500945414</v>
      </c>
      <c r="DB43" s="39">
        <f t="shared" si="26"/>
        <v>1502209.5</v>
      </c>
      <c r="DC43" s="39">
        <f t="shared" si="24"/>
        <v>911296.89</v>
      </c>
      <c r="DD43" s="39">
        <f t="shared" si="25"/>
        <v>4475986.5150090046</v>
      </c>
    </row>
    <row r="44" spans="1:108" x14ac:dyDescent="0.25">
      <c r="A44" t="s">
        <v>462</v>
      </c>
      <c r="B44" s="35">
        <v>251</v>
      </c>
      <c r="C44" s="36">
        <v>7</v>
      </c>
      <c r="D44" s="36" t="s">
        <v>350</v>
      </c>
      <c r="E44" s="36">
        <v>280</v>
      </c>
      <c r="F44" s="36">
        <v>-2</v>
      </c>
      <c r="G44" s="37">
        <f t="shared" si="11"/>
        <v>213</v>
      </c>
      <c r="H44" s="36">
        <v>197</v>
      </c>
      <c r="I44" s="38">
        <f t="shared" si="12"/>
        <v>0.70357142857142863</v>
      </c>
      <c r="J44" s="37">
        <f t="shared" si="13"/>
        <v>67.996205357142856</v>
      </c>
      <c r="K44" s="37">
        <f t="shared" si="14"/>
        <v>5.9996651785714281</v>
      </c>
      <c r="L44" s="39">
        <v>198942.26</v>
      </c>
      <c r="M44" s="39">
        <f>'FY23 DCPS orig'!M44/$C$120*$C$122</f>
        <v>0</v>
      </c>
      <c r="N44" s="39">
        <f>'FY23 DCPS orig'!N44/128425*(128425-5380.94)</f>
        <v>0</v>
      </c>
      <c r="O44" s="39">
        <v>71961.03</v>
      </c>
      <c r="P44" s="39">
        <v>5451</v>
      </c>
      <c r="Q44" s="39">
        <v>79024.509999999995</v>
      </c>
      <c r="R44" s="39">
        <v>60058.83</v>
      </c>
      <c r="S44" s="39">
        <v>51187.26</v>
      </c>
      <c r="T44" s="39">
        <f>'FY23 DCPS orig'!T44/$C$120*$C$122</f>
        <v>108451.51</v>
      </c>
      <c r="U44" s="39">
        <f>'FY23 DCPS orig'!U44/$C$120*$C$122</f>
        <v>216903.01047270704</v>
      </c>
      <c r="V44" s="39">
        <f>'FY23 DCPS orig'!V44/$C$120*$C$122</f>
        <v>0</v>
      </c>
      <c r="W44" s="39">
        <f>'FY23 DCPS orig'!W44/$C$120*$C$122</f>
        <v>216903.01047270704</v>
      </c>
      <c r="X44" s="39">
        <v>156665.71</v>
      </c>
      <c r="Y44" s="39">
        <v>120057.3</v>
      </c>
      <c r="AC44" s="39">
        <f>'FY23 DCPS orig'!AC44/$C$120*$C$122</f>
        <v>0</v>
      </c>
      <c r="AD44" s="39">
        <f>'FY23 DCPS orig'!AD44/$C$120*$C$122</f>
        <v>0</v>
      </c>
      <c r="AE44" s="39">
        <f>'FY23 DCPS orig'!AE44/$C$120*$C$122</f>
        <v>0</v>
      </c>
      <c r="AF44" s="39">
        <f>'FY23 DCPS orig'!AF44/$C$120*$C$122</f>
        <v>0</v>
      </c>
      <c r="AG44" s="39">
        <v>1272249</v>
      </c>
      <c r="AH44" s="39">
        <v>91000</v>
      </c>
      <c r="AI44" s="39">
        <f>'FY23 DCPS orig'!AI44/$C$120*$C$122</f>
        <v>108451.51</v>
      </c>
      <c r="AJ44" s="39">
        <f>'FY23 DCPS orig'!AJ44/$C$120*$C$122</f>
        <v>108451.51</v>
      </c>
      <c r="AK44" s="39">
        <f>'FY23 DCPS orig'!AK44/$C$120*$C$122</f>
        <v>325354.52047270705</v>
      </c>
      <c r="AL44" s="39">
        <f>'FY23 DCPS orig'!AL44/$C$120*$C$122</f>
        <v>650709.0409454141</v>
      </c>
      <c r="AM44" s="39">
        <v>469997.12</v>
      </c>
      <c r="AP44" s="39">
        <v>119483.41</v>
      </c>
      <c r="AQ44" s="39">
        <v>121849.2</v>
      </c>
      <c r="AS44" s="39">
        <f>'FY23 DCPS orig'!AS44/$C$120*$C$122</f>
        <v>0</v>
      </c>
      <c r="AT44" s="39">
        <f>'FY23 DCPS orig'!AT44/$C$120*$C$122</f>
        <v>29281.906270906049</v>
      </c>
      <c r="AV44" s="39">
        <v>10751.4</v>
      </c>
      <c r="AW44" s="39">
        <v>20400</v>
      </c>
      <c r="AX44" s="39">
        <v>13600</v>
      </c>
      <c r="AY44" s="39">
        <v>10200</v>
      </c>
      <c r="BA44" s="39">
        <v>20400</v>
      </c>
      <c r="BC44" s="39">
        <v>13600</v>
      </c>
      <c r="BD44" s="39">
        <v>151530.73000000001</v>
      </c>
      <c r="BE44" s="39">
        <v>2440.79</v>
      </c>
      <c r="BG44" s="39">
        <f>'FY23 DCPS orig'!BG44/$C$120*$C$122</f>
        <v>0</v>
      </c>
      <c r="BQ44" s="39">
        <v>231327</v>
      </c>
      <c r="BR44" s="39">
        <f>'FY23 DCPS orig'!BR44/$C$120*$C$122</f>
        <v>0</v>
      </c>
      <c r="CB44" s="39">
        <v>528453.29</v>
      </c>
      <c r="CC44" s="39">
        <v>101541</v>
      </c>
      <c r="CF44" s="39">
        <v>134667.71</v>
      </c>
      <c r="CH44" s="39">
        <f t="shared" si="15"/>
        <v>5821344.5686344421</v>
      </c>
      <c r="CI44" s="39">
        <f t="shared" si="16"/>
        <v>1938325.4</v>
      </c>
      <c r="CJ44" s="39">
        <f t="shared" si="0"/>
        <v>710529.0309454141</v>
      </c>
      <c r="CK44" s="39">
        <f t="shared" si="17"/>
        <v>231327</v>
      </c>
      <c r="CL44" s="39">
        <f t="shared" si="18"/>
        <v>134667.71</v>
      </c>
      <c r="CM44" s="39">
        <f t="shared" si="1"/>
        <v>1904296.3114181212</v>
      </c>
      <c r="CN44" s="39">
        <f t="shared" si="2"/>
        <v>40033.306270906047</v>
      </c>
      <c r="CO44" s="39">
        <f t="shared" si="19"/>
        <v>629994.29</v>
      </c>
      <c r="CP44" s="39">
        <f t="shared" si="3"/>
        <v>187971.52000000002</v>
      </c>
      <c r="CQ44" s="39">
        <f t="shared" si="4"/>
        <v>68000</v>
      </c>
      <c r="CR44" s="39">
        <f t="shared" si="5"/>
        <v>5845144.5686344411</v>
      </c>
      <c r="CS44" s="39">
        <f t="shared" si="20"/>
        <v>3014849.1409454141</v>
      </c>
      <c r="CT44" s="39">
        <f t="shared" si="21"/>
        <v>10767.318360519335</v>
      </c>
      <c r="CU44" s="39">
        <f t="shared" si="6"/>
        <v>6922.5907142857141</v>
      </c>
      <c r="CV44" s="39">
        <f t="shared" si="27"/>
        <v>826.16785714285709</v>
      </c>
      <c r="CW44" s="39">
        <f t="shared" si="27"/>
        <v>480.95610714285709</v>
      </c>
      <c r="CX44" s="39">
        <f t="shared" si="22"/>
        <v>10286.362253376477</v>
      </c>
      <c r="CY44" s="39">
        <f t="shared" si="8"/>
        <v>3197.9405583756347</v>
      </c>
      <c r="CZ44" s="39">
        <f t="shared" si="9"/>
        <v>10818.40427230047</v>
      </c>
      <c r="DA44" s="39">
        <f t="shared" si="23"/>
        <v>1487875.1309454141</v>
      </c>
      <c r="DB44" s="39">
        <f t="shared" si="26"/>
        <v>1392306.3</v>
      </c>
      <c r="DC44" s="39">
        <f t="shared" si="24"/>
        <v>134667.71</v>
      </c>
      <c r="DD44" s="39">
        <f t="shared" si="25"/>
        <v>5126727.3386344416</v>
      </c>
    </row>
    <row r="45" spans="1:108" x14ac:dyDescent="0.25">
      <c r="A45" t="s">
        <v>463</v>
      </c>
      <c r="B45" s="35">
        <v>252</v>
      </c>
      <c r="C45" s="36">
        <v>2</v>
      </c>
      <c r="D45" s="36" t="s">
        <v>350</v>
      </c>
      <c r="E45" s="36">
        <v>379</v>
      </c>
      <c r="F45" s="36">
        <v>-25</v>
      </c>
      <c r="G45" s="37">
        <f t="shared" si="11"/>
        <v>341</v>
      </c>
      <c r="H45" s="36">
        <v>43</v>
      </c>
      <c r="I45" s="38">
        <f t="shared" si="12"/>
        <v>0.11345646437994723</v>
      </c>
      <c r="J45" s="37">
        <f t="shared" si="13"/>
        <v>35.997991071428572</v>
      </c>
      <c r="K45" s="37">
        <f t="shared" si="14"/>
        <v>33.998102678571428</v>
      </c>
      <c r="L45" s="39">
        <v>198942.26</v>
      </c>
      <c r="M45" s="39">
        <f>'FY23 DCPS orig'!M45/$C$120*$C$122</f>
        <v>0</v>
      </c>
      <c r="N45" s="39">
        <f>'FY23 DCPS orig'!N45/128425*(128425-5380.94)</f>
        <v>0</v>
      </c>
      <c r="O45" s="39">
        <v>71961.03</v>
      </c>
      <c r="P45" s="39">
        <v>5747.55</v>
      </c>
      <c r="Q45" s="39">
        <v>79024.509999999995</v>
      </c>
      <c r="R45" s="39">
        <v>60058.83</v>
      </c>
      <c r="S45" s="39">
        <v>102374.53</v>
      </c>
      <c r="T45" s="39">
        <f>'FY23 DCPS orig'!T45/$C$120*$C$122</f>
        <v>108451.51</v>
      </c>
      <c r="U45" s="39">
        <f>'FY23 DCPS orig'!U45/$C$120*$C$122</f>
        <v>0</v>
      </c>
      <c r="V45" s="39">
        <f>'FY23 DCPS orig'!V45/$C$120*$C$122</f>
        <v>0</v>
      </c>
      <c r="W45" s="39">
        <f>'FY23 DCPS orig'!W45/$C$120*$C$122</f>
        <v>216903.01047270704</v>
      </c>
      <c r="X45" s="39">
        <v>78332.850000000006</v>
      </c>
      <c r="Y45" s="39">
        <v>68092.2</v>
      </c>
      <c r="AC45" s="39">
        <f>'FY23 DCPS orig'!AC45/$C$120*$C$122</f>
        <v>0</v>
      </c>
      <c r="AD45" s="39">
        <f>'FY23 DCPS orig'!AD45/$C$120*$C$122</f>
        <v>0</v>
      </c>
      <c r="AE45" s="39">
        <f>'FY23 DCPS orig'!AE45/$C$120*$C$122</f>
        <v>0</v>
      </c>
      <c r="AF45" s="39">
        <f>'FY23 DCPS orig'!AF45/$C$120*$C$122</f>
        <v>0</v>
      </c>
      <c r="AG45" s="39">
        <v>2036793</v>
      </c>
      <c r="AH45" s="39">
        <v>123175</v>
      </c>
      <c r="AI45" s="39">
        <f>'FY23 DCPS orig'!AI45/$C$120*$C$122</f>
        <v>108451.51</v>
      </c>
      <c r="AJ45" s="39">
        <f>'FY23 DCPS orig'!AJ45/$C$120*$C$122</f>
        <v>108451.51</v>
      </c>
      <c r="AK45" s="39">
        <f>'FY23 DCPS orig'!AK45/$C$120*$C$122</f>
        <v>325354.52047270705</v>
      </c>
      <c r="AL45" s="39">
        <f>'FY23 DCPS orig'!AL45/$C$120*$C$122</f>
        <v>0</v>
      </c>
      <c r="AQ45" s="39">
        <v>64508.4</v>
      </c>
      <c r="AS45" s="39">
        <f>'FY23 DCPS orig'!AS45/$C$120*$C$122</f>
        <v>216903.01047270704</v>
      </c>
      <c r="AT45" s="39">
        <f>'FY23 DCPS orig'!AT45/$C$120*$C$122</f>
        <v>0</v>
      </c>
      <c r="AV45" s="39">
        <v>60924.6</v>
      </c>
      <c r="BF45" s="39">
        <v>9475</v>
      </c>
      <c r="BG45" s="39">
        <f>'FY23 DCPS orig'!BG45/$C$120*$C$122</f>
        <v>0</v>
      </c>
      <c r="BR45" s="39">
        <f>'FY23 DCPS orig'!BR45/$C$120*$C$122</f>
        <v>0</v>
      </c>
      <c r="CB45" s="39">
        <v>115347.67</v>
      </c>
      <c r="CD45" s="39">
        <v>247455.27</v>
      </c>
      <c r="CE45" s="39">
        <v>278070.34000000003</v>
      </c>
      <c r="CF45" s="39">
        <v>213792.09</v>
      </c>
      <c r="CG45" s="39">
        <v>274776.21999999997</v>
      </c>
      <c r="CH45" s="39">
        <f t="shared" si="15"/>
        <v>5173366.4214181202</v>
      </c>
      <c r="CI45" s="39">
        <f t="shared" si="16"/>
        <v>2786528.22</v>
      </c>
      <c r="CJ45" s="39">
        <f t="shared" si="0"/>
        <v>363328.06047270709</v>
      </c>
      <c r="CK45" s="39">
        <f t="shared" si="17"/>
        <v>0</v>
      </c>
      <c r="CL45" s="39">
        <f t="shared" si="18"/>
        <v>1014093.9199999999</v>
      </c>
      <c r="CM45" s="39">
        <f t="shared" si="1"/>
        <v>606765.94047270704</v>
      </c>
      <c r="CN45" s="39">
        <f t="shared" si="2"/>
        <v>277827.61047270702</v>
      </c>
      <c r="CO45" s="39">
        <f t="shared" si="19"/>
        <v>115347.67</v>
      </c>
      <c r="CP45" s="39">
        <f t="shared" si="3"/>
        <v>9475</v>
      </c>
      <c r="CQ45" s="39">
        <f t="shared" si="4"/>
        <v>0</v>
      </c>
      <c r="CR45" s="39">
        <f t="shared" si="5"/>
        <v>5173366.4214181211</v>
      </c>
      <c r="CS45" s="39">
        <f t="shared" si="20"/>
        <v>4163950.2004727074</v>
      </c>
      <c r="CT45" s="39">
        <f t="shared" si="21"/>
        <v>10986.67599069316</v>
      </c>
      <c r="CU45" s="39">
        <f t="shared" si="6"/>
        <v>7352.317203166227</v>
      </c>
      <c r="CV45" s="39">
        <f t="shared" si="27"/>
        <v>0</v>
      </c>
      <c r="CW45" s="39">
        <f t="shared" si="27"/>
        <v>2675.7095514511871</v>
      </c>
      <c r="CX45" s="39">
        <f t="shared" si="22"/>
        <v>8310.9664392419727</v>
      </c>
      <c r="CY45" s="39">
        <f t="shared" si="8"/>
        <v>2682.5039534883722</v>
      </c>
      <c r="CZ45" s="39">
        <f t="shared" si="9"/>
        <v>11145.519472140762</v>
      </c>
      <c r="DA45" s="39">
        <f t="shared" si="23"/>
        <v>1044971.0804727072</v>
      </c>
      <c r="DB45" s="39">
        <f t="shared" si="26"/>
        <v>2104885.2000000002</v>
      </c>
      <c r="DC45" s="39">
        <f t="shared" si="24"/>
        <v>1014093.9199999999</v>
      </c>
      <c r="DD45" s="39">
        <f t="shared" si="25"/>
        <v>4020874.9514181209</v>
      </c>
    </row>
    <row r="46" spans="1:108" x14ac:dyDescent="0.25">
      <c r="A46" t="s">
        <v>464</v>
      </c>
      <c r="B46" s="35">
        <v>1071</v>
      </c>
      <c r="C46" s="36">
        <v>4</v>
      </c>
      <c r="D46" s="36" t="s">
        <v>435</v>
      </c>
      <c r="E46" s="36">
        <v>550</v>
      </c>
      <c r="F46" s="36">
        <v>-1</v>
      </c>
      <c r="G46" s="37">
        <f t="shared" si="11"/>
        <v>550</v>
      </c>
      <c r="H46" s="36">
        <v>305</v>
      </c>
      <c r="I46" s="38">
        <f t="shared" si="12"/>
        <v>0.55454545454545456</v>
      </c>
      <c r="J46" s="37">
        <f t="shared" si="13"/>
        <v>120.99324776785714</v>
      </c>
      <c r="K46" s="37">
        <f t="shared" si="14"/>
        <v>197.98895089285716</v>
      </c>
      <c r="L46" s="39">
        <v>198942.26</v>
      </c>
      <c r="M46" s="39">
        <f>'FY23 DCPS orig'!M46/$C$120*$C$122</f>
        <v>162677.26023635353</v>
      </c>
      <c r="N46" s="39">
        <f>'FY23 DCPS orig'!N46/128425*(128425-5380.94)</f>
        <v>0</v>
      </c>
      <c r="O46" s="39">
        <v>71961.03</v>
      </c>
      <c r="P46" s="39">
        <v>7456</v>
      </c>
      <c r="Q46" s="39">
        <v>79024.509999999995</v>
      </c>
      <c r="R46" s="39">
        <v>60058.83</v>
      </c>
      <c r="S46" s="39">
        <v>204749.06</v>
      </c>
      <c r="T46" s="39">
        <f>'FY23 DCPS orig'!T46/$C$120*$C$122</f>
        <v>108451.51</v>
      </c>
      <c r="U46" s="39">
        <f>'FY23 DCPS orig'!U46/$C$120*$C$122</f>
        <v>0</v>
      </c>
      <c r="V46" s="39">
        <f>'FY23 DCPS orig'!V46/$C$120*$C$122</f>
        <v>0</v>
      </c>
      <c r="W46" s="39">
        <f>'FY23 DCPS orig'!W46/$C$120*$C$122</f>
        <v>0</v>
      </c>
      <c r="AC46" s="39">
        <f>'FY23 DCPS orig'!AC46/$C$120*$C$122</f>
        <v>0</v>
      </c>
      <c r="AD46" s="39">
        <f>'FY23 DCPS orig'!AD46/$C$120*$C$122</f>
        <v>0</v>
      </c>
      <c r="AE46" s="39">
        <f>'FY23 DCPS orig'!AE46/$C$120*$C$122</f>
        <v>0</v>
      </c>
      <c r="AF46" s="39">
        <f>'FY23 DCPS orig'!AF46/$C$120*$C$122</f>
        <v>0</v>
      </c>
      <c r="AG46" s="39">
        <v>3285150</v>
      </c>
      <c r="AH46" s="39">
        <v>188100</v>
      </c>
      <c r="AI46" s="39">
        <f>'FY23 DCPS orig'!AI46/$C$120*$C$122</f>
        <v>108451.51</v>
      </c>
      <c r="AJ46" s="39">
        <f>'FY23 DCPS orig'!AJ46/$C$120*$C$122</f>
        <v>216903.01047270704</v>
      </c>
      <c r="AK46" s="39">
        <f>'FY23 DCPS orig'!AK46/$C$120*$C$122</f>
        <v>976063.56141812098</v>
      </c>
      <c r="AL46" s="39">
        <f>'FY23 DCPS orig'!AL46/$C$120*$C$122</f>
        <v>433806.02094541409</v>
      </c>
      <c r="AM46" s="39">
        <v>234998.56</v>
      </c>
      <c r="AQ46" s="39">
        <v>216819.9</v>
      </c>
      <c r="AS46" s="39">
        <f>'FY23 DCPS orig'!AS46/$C$120*$C$122</f>
        <v>976063.56141812098</v>
      </c>
      <c r="AT46" s="39">
        <f>'FY23 DCPS orig'!AT46/$C$120*$C$122</f>
        <v>0</v>
      </c>
      <c r="AV46" s="39">
        <v>354796.2</v>
      </c>
      <c r="BD46" s="39">
        <v>217338.36</v>
      </c>
      <c r="BE46" s="39">
        <v>3500.78</v>
      </c>
      <c r="BG46" s="39">
        <f>'FY23 DCPS orig'!BG46/$C$120*$C$122</f>
        <v>0</v>
      </c>
      <c r="BR46" s="39">
        <f>'FY23 DCPS orig'!BR46/$C$120*$C$122</f>
        <v>0</v>
      </c>
      <c r="CB46" s="39">
        <v>818163.72</v>
      </c>
      <c r="CC46" s="39">
        <v>101541</v>
      </c>
      <c r="CH46" s="39">
        <f t="shared" si="15"/>
        <v>9025016.644490717</v>
      </c>
      <c r="CI46" s="39">
        <f t="shared" si="16"/>
        <v>4366570.4602363538</v>
      </c>
      <c r="CJ46" s="39">
        <f t="shared" si="0"/>
        <v>0</v>
      </c>
      <c r="CK46" s="39">
        <f t="shared" si="17"/>
        <v>0</v>
      </c>
      <c r="CL46" s="39">
        <f t="shared" si="18"/>
        <v>0</v>
      </c>
      <c r="CM46" s="39">
        <f t="shared" si="1"/>
        <v>2187042.5628362419</v>
      </c>
      <c r="CN46" s="39">
        <f t="shared" si="2"/>
        <v>1330859.7614181209</v>
      </c>
      <c r="CO46" s="39">
        <f t="shared" si="19"/>
        <v>919704.72</v>
      </c>
      <c r="CP46" s="39">
        <f t="shared" si="3"/>
        <v>220839.13999999998</v>
      </c>
      <c r="CQ46" s="39">
        <f t="shared" si="4"/>
        <v>0</v>
      </c>
      <c r="CR46" s="39">
        <f t="shared" si="5"/>
        <v>9025016.644490717</v>
      </c>
      <c r="CS46" s="39">
        <f t="shared" si="20"/>
        <v>4366570.4602363538</v>
      </c>
      <c r="CT46" s="39">
        <f t="shared" si="21"/>
        <v>7939.2190186115522</v>
      </c>
      <c r="CU46" s="39">
        <f t="shared" si="6"/>
        <v>7939.2190186115522</v>
      </c>
      <c r="CV46" s="39">
        <f t="shared" si="27"/>
        <v>0</v>
      </c>
      <c r="CW46" s="39">
        <f t="shared" si="27"/>
        <v>0</v>
      </c>
      <c r="CX46" s="39">
        <f t="shared" si="22"/>
        <v>7939.2190186115522</v>
      </c>
      <c r="CY46" s="39">
        <f t="shared" si="8"/>
        <v>3015.4253114754097</v>
      </c>
      <c r="CZ46" s="39">
        <f t="shared" si="9"/>
        <v>7939.2190186115522</v>
      </c>
      <c r="DA46" s="39">
        <f t="shared" si="23"/>
        <v>1081420.4602363536</v>
      </c>
      <c r="DB46" s="39">
        <f t="shared" si="26"/>
        <v>3285150</v>
      </c>
      <c r="DC46" s="39">
        <f t="shared" si="24"/>
        <v>0</v>
      </c>
      <c r="DD46" s="39">
        <f t="shared" si="25"/>
        <v>8608621.5044907164</v>
      </c>
    </row>
    <row r="47" spans="1:108" x14ac:dyDescent="0.25">
      <c r="A47" t="s">
        <v>465</v>
      </c>
      <c r="B47" s="35">
        <v>339</v>
      </c>
      <c r="C47" s="36">
        <v>6</v>
      </c>
      <c r="D47" s="36" t="s">
        <v>350</v>
      </c>
      <c r="E47" s="36">
        <v>431</v>
      </c>
      <c r="F47" s="36">
        <v>-8</v>
      </c>
      <c r="G47" s="37">
        <f t="shared" si="11"/>
        <v>325</v>
      </c>
      <c r="H47" s="36">
        <v>237</v>
      </c>
      <c r="I47" s="38">
        <f t="shared" si="12"/>
        <v>0.54988399071925753</v>
      </c>
      <c r="J47" s="37">
        <f t="shared" si="13"/>
        <v>93.99475446428572</v>
      </c>
      <c r="K47" s="37">
        <f t="shared" si="14"/>
        <v>16.999051339285714</v>
      </c>
      <c r="L47" s="39">
        <v>198942.26</v>
      </c>
      <c r="M47" s="39">
        <f>'FY23 DCPS orig'!M47/$C$120*$C$122</f>
        <v>0</v>
      </c>
      <c r="N47" s="39">
        <f>'FY23 DCPS orig'!N47/128425*(128425-5380.94)</f>
        <v>0</v>
      </c>
      <c r="O47" s="39">
        <v>71961.03</v>
      </c>
      <c r="P47" s="39">
        <v>7808.3</v>
      </c>
      <c r="Q47" s="39">
        <v>79024.509999999995</v>
      </c>
      <c r="R47" s="39">
        <v>60058.83</v>
      </c>
      <c r="S47" s="39">
        <v>153561.79</v>
      </c>
      <c r="T47" s="39">
        <f>'FY23 DCPS orig'!T47/$C$120*$C$122</f>
        <v>108451.51</v>
      </c>
      <c r="U47" s="39">
        <f>'FY23 DCPS orig'!U47/$C$120*$C$122</f>
        <v>325354.52047270705</v>
      </c>
      <c r="V47" s="39">
        <f>'FY23 DCPS orig'!V47/$C$120*$C$122</f>
        <v>108451.51</v>
      </c>
      <c r="W47" s="39">
        <f>'FY23 DCPS orig'!W47/$C$120*$C$122</f>
        <v>325354.52047270705</v>
      </c>
      <c r="X47" s="39">
        <v>274164.99</v>
      </c>
      <c r="Y47" s="39">
        <v>189941.4</v>
      </c>
      <c r="AC47" s="39">
        <f>'FY23 DCPS orig'!AC47/$C$120*$C$122</f>
        <v>0</v>
      </c>
      <c r="AD47" s="39">
        <f>'FY23 DCPS orig'!AD47/$C$120*$C$122</f>
        <v>0</v>
      </c>
      <c r="AE47" s="39">
        <f>'FY23 DCPS orig'!AE47/$C$120*$C$122</f>
        <v>0</v>
      </c>
      <c r="AF47" s="39">
        <f>'FY23 DCPS orig'!AF47/$C$120*$C$122</f>
        <v>0</v>
      </c>
      <c r="AG47" s="39">
        <v>1941225</v>
      </c>
      <c r="AH47" s="39">
        <v>140075</v>
      </c>
      <c r="AI47" s="39">
        <f>'FY23 DCPS orig'!AI47/$C$120*$C$122</f>
        <v>108451.51</v>
      </c>
      <c r="AJ47" s="39">
        <f>'FY23 DCPS orig'!AJ47/$C$120*$C$122</f>
        <v>216903.01047270704</v>
      </c>
      <c r="AK47" s="39">
        <f>'FY23 DCPS orig'!AK47/$C$120*$C$122</f>
        <v>542257.5309454141</v>
      </c>
      <c r="AL47" s="39">
        <f>'FY23 DCPS orig'!AL47/$C$120*$C$122</f>
        <v>542257.5309454141</v>
      </c>
      <c r="AM47" s="39">
        <v>234998.56</v>
      </c>
      <c r="AQ47" s="39">
        <v>168438.6</v>
      </c>
      <c r="AS47" s="39">
        <f>'FY23 DCPS orig'!AS47/$C$120*$C$122</f>
        <v>108451.51</v>
      </c>
      <c r="AT47" s="39">
        <f>'FY23 DCPS orig'!AT47/$C$120*$C$122</f>
        <v>0</v>
      </c>
      <c r="AV47" s="39">
        <v>30462.3</v>
      </c>
      <c r="AW47" s="39">
        <v>20400</v>
      </c>
      <c r="AX47" s="39">
        <v>13600</v>
      </c>
      <c r="BA47" s="39">
        <v>20400</v>
      </c>
      <c r="BB47" s="39">
        <v>10200</v>
      </c>
      <c r="BC47" s="39">
        <v>13600</v>
      </c>
      <c r="BD47" s="39">
        <v>195691.11</v>
      </c>
      <c r="BE47" s="39">
        <v>3152.1</v>
      </c>
      <c r="BG47" s="39">
        <f>'FY23 DCPS orig'!BG47/$C$120*$C$122</f>
        <v>0</v>
      </c>
      <c r="BR47" s="39">
        <f>'FY23 DCPS orig'!BR47/$C$120*$C$122</f>
        <v>0</v>
      </c>
      <c r="CB47" s="39">
        <v>635753.44999999995</v>
      </c>
      <c r="CC47" s="39">
        <v>77171.16</v>
      </c>
      <c r="CF47" s="39">
        <v>252347.88</v>
      </c>
      <c r="CH47" s="39">
        <f t="shared" si="15"/>
        <v>7178911.4233089481</v>
      </c>
      <c r="CI47" s="39">
        <f t="shared" si="16"/>
        <v>2761108.23</v>
      </c>
      <c r="CJ47" s="39">
        <f t="shared" si="0"/>
        <v>1223266.9409454141</v>
      </c>
      <c r="CK47" s="39">
        <f t="shared" si="17"/>
        <v>0</v>
      </c>
      <c r="CL47" s="39">
        <f t="shared" si="18"/>
        <v>252347.88</v>
      </c>
      <c r="CM47" s="39">
        <f t="shared" si="1"/>
        <v>1813306.7423635353</v>
      </c>
      <c r="CN47" s="39">
        <f t="shared" si="2"/>
        <v>138913.81</v>
      </c>
      <c r="CO47" s="39">
        <f t="shared" si="19"/>
        <v>712924.61</v>
      </c>
      <c r="CP47" s="39">
        <f t="shared" si="3"/>
        <v>243043.21</v>
      </c>
      <c r="CQ47" s="39">
        <f t="shared" si="4"/>
        <v>47600</v>
      </c>
      <c r="CR47" s="39">
        <f t="shared" si="5"/>
        <v>7192511.423308949</v>
      </c>
      <c r="CS47" s="39">
        <f t="shared" si="20"/>
        <v>4236723.0509454142</v>
      </c>
      <c r="CT47" s="39">
        <f t="shared" si="21"/>
        <v>9829.9838769035141</v>
      </c>
      <c r="CU47" s="39">
        <f t="shared" si="6"/>
        <v>6406.2835962877034</v>
      </c>
      <c r="CV47" s="39">
        <f t="shared" si="27"/>
        <v>0</v>
      </c>
      <c r="CW47" s="39">
        <f t="shared" si="27"/>
        <v>585.49392111368911</v>
      </c>
      <c r="CX47" s="39">
        <f t="shared" si="22"/>
        <v>9244.4899557898243</v>
      </c>
      <c r="CY47" s="39">
        <f t="shared" si="8"/>
        <v>3008.1207172995778</v>
      </c>
      <c r="CZ47" s="39">
        <f t="shared" si="9"/>
        <v>9272.1726461538474</v>
      </c>
      <c r="DA47" s="39">
        <f t="shared" si="23"/>
        <v>1853208.7709454142</v>
      </c>
      <c r="DB47" s="39">
        <f t="shared" si="26"/>
        <v>2131166.4</v>
      </c>
      <c r="DC47" s="39">
        <f t="shared" si="24"/>
        <v>252347.88</v>
      </c>
      <c r="DD47" s="39">
        <f t="shared" si="25"/>
        <v>6501637.0333089475</v>
      </c>
    </row>
    <row r="48" spans="1:108" x14ac:dyDescent="0.25">
      <c r="A48" t="s">
        <v>466</v>
      </c>
      <c r="B48" s="35">
        <v>254</v>
      </c>
      <c r="C48" s="36">
        <v>3</v>
      </c>
      <c r="D48" s="36" t="s">
        <v>350</v>
      </c>
      <c r="E48" s="36">
        <v>678</v>
      </c>
      <c r="F48" s="36">
        <v>-40</v>
      </c>
      <c r="G48" s="37">
        <f t="shared" si="11"/>
        <v>600</v>
      </c>
      <c r="H48" s="36">
        <v>14</v>
      </c>
      <c r="I48" s="38">
        <f t="shared" si="12"/>
        <v>2.0648967551622419E-2</v>
      </c>
      <c r="J48" s="37">
        <f t="shared" si="13"/>
        <v>54.996930803571431</v>
      </c>
      <c r="K48" s="37">
        <f t="shared" si="14"/>
        <v>16.999051339285714</v>
      </c>
      <c r="L48" s="39">
        <v>198942.26</v>
      </c>
      <c r="M48" s="39">
        <f>'FY23 DCPS orig'!M48/$C$120*$C$122</f>
        <v>0</v>
      </c>
      <c r="N48" s="39">
        <f>'FY23 DCPS orig'!N48/128425*(128425-5380.94)</f>
        <v>0</v>
      </c>
      <c r="O48" s="39">
        <v>71961.03</v>
      </c>
      <c r="P48" s="39">
        <v>7260</v>
      </c>
      <c r="Q48" s="39">
        <v>79024.509999999995</v>
      </c>
      <c r="R48" s="39">
        <v>60058.83</v>
      </c>
      <c r="S48" s="39">
        <v>153561.79</v>
      </c>
      <c r="T48" s="39">
        <f>'FY23 DCPS orig'!T48/$C$120*$C$122</f>
        <v>108451.51</v>
      </c>
      <c r="U48" s="39">
        <f>'FY23 DCPS orig'!U48/$C$120*$C$122</f>
        <v>0</v>
      </c>
      <c r="V48" s="39">
        <f>'FY23 DCPS orig'!V48/$C$120*$C$122</f>
        <v>0</v>
      </c>
      <c r="W48" s="39">
        <f>'FY23 DCPS orig'!W48/$C$120*$C$122</f>
        <v>433806.02094541409</v>
      </c>
      <c r="X48" s="39">
        <v>156665.71</v>
      </c>
      <c r="Y48" s="39">
        <v>139768.20000000001</v>
      </c>
      <c r="AC48" s="39">
        <f>'FY23 DCPS orig'!AC48/$C$120*$C$122</f>
        <v>0</v>
      </c>
      <c r="AD48" s="39">
        <f>'FY23 DCPS orig'!AD48/$C$120*$C$122</f>
        <v>0</v>
      </c>
      <c r="AE48" s="39">
        <f>'FY23 DCPS orig'!AE48/$C$120*$C$122</f>
        <v>0</v>
      </c>
      <c r="AF48" s="39">
        <f>'FY23 DCPS orig'!AF48/$C$120*$C$122</f>
        <v>0</v>
      </c>
      <c r="AG48" s="39">
        <v>3583800</v>
      </c>
      <c r="AH48" s="39">
        <v>220350</v>
      </c>
      <c r="AI48" s="39">
        <f>'FY23 DCPS orig'!AI48/$C$120*$C$122</f>
        <v>108451.51</v>
      </c>
      <c r="AJ48" s="39">
        <f>'FY23 DCPS orig'!AJ48/$C$120*$C$122</f>
        <v>108451.51</v>
      </c>
      <c r="AK48" s="39">
        <f>'FY23 DCPS orig'!AK48/$C$120*$C$122</f>
        <v>542257.5309454141</v>
      </c>
      <c r="AL48" s="39">
        <f>'FY23 DCPS orig'!AL48/$C$120*$C$122</f>
        <v>0</v>
      </c>
      <c r="AQ48" s="39">
        <v>98554.5</v>
      </c>
      <c r="AS48" s="39">
        <f>'FY23 DCPS orig'!AS48/$C$120*$C$122</f>
        <v>108451.51</v>
      </c>
      <c r="AT48" s="39">
        <f>'FY23 DCPS orig'!AT48/$C$120*$C$122</f>
        <v>0</v>
      </c>
      <c r="AV48" s="39">
        <v>30462.3</v>
      </c>
      <c r="BF48" s="39">
        <v>16950</v>
      </c>
      <c r="BG48" s="39">
        <f>'FY23 DCPS orig'!BG48/$C$120*$C$122</f>
        <v>0</v>
      </c>
      <c r="BR48" s="39">
        <f>'FY23 DCPS orig'!BR48/$C$120*$C$122</f>
        <v>0</v>
      </c>
      <c r="CB48" s="39">
        <v>37555.06</v>
      </c>
      <c r="CD48" s="39">
        <v>392033.87</v>
      </c>
      <c r="CE48" s="39">
        <v>290737.96000000002</v>
      </c>
      <c r="CF48" s="39">
        <v>59158.239999999998</v>
      </c>
      <c r="CG48" s="39">
        <v>1054749.3799999999</v>
      </c>
      <c r="CH48" s="39">
        <f t="shared" si="15"/>
        <v>8061463.2318908265</v>
      </c>
      <c r="CI48" s="39">
        <f t="shared" si="16"/>
        <v>4483409.93</v>
      </c>
      <c r="CJ48" s="39">
        <f t="shared" si="0"/>
        <v>730239.93094541412</v>
      </c>
      <c r="CK48" s="39">
        <f t="shared" si="17"/>
        <v>0</v>
      </c>
      <c r="CL48" s="39">
        <f t="shared" si="18"/>
        <v>1796679.45</v>
      </c>
      <c r="CM48" s="39">
        <f t="shared" si="1"/>
        <v>857715.05094541411</v>
      </c>
      <c r="CN48" s="39">
        <f t="shared" si="2"/>
        <v>138913.81</v>
      </c>
      <c r="CO48" s="39">
        <f t="shared" si="19"/>
        <v>37555.06</v>
      </c>
      <c r="CP48" s="39">
        <f t="shared" si="3"/>
        <v>16950</v>
      </c>
      <c r="CQ48" s="39">
        <f t="shared" si="4"/>
        <v>0</v>
      </c>
      <c r="CR48" s="39">
        <f t="shared" si="5"/>
        <v>8061463.2318908274</v>
      </c>
      <c r="CS48" s="39">
        <f t="shared" si="20"/>
        <v>7010329.310945414</v>
      </c>
      <c r="CT48" s="39">
        <f t="shared" si="21"/>
        <v>10339.7187477071</v>
      </c>
      <c r="CU48" s="39">
        <f t="shared" si="6"/>
        <v>6612.6990117994092</v>
      </c>
      <c r="CV48" s="39">
        <f t="shared" si="27"/>
        <v>0</v>
      </c>
      <c r="CW48" s="39">
        <f t="shared" si="27"/>
        <v>2649.9696902654869</v>
      </c>
      <c r="CX48" s="39">
        <f t="shared" si="22"/>
        <v>7689.7490574416133</v>
      </c>
      <c r="CY48" s="39">
        <f t="shared" si="8"/>
        <v>2682.5042857142857</v>
      </c>
      <c r="CZ48" s="39">
        <f t="shared" si="9"/>
        <v>10466.815633333334</v>
      </c>
      <c r="DA48" s="39">
        <f t="shared" si="23"/>
        <v>1490081.6609454141</v>
      </c>
      <c r="DB48" s="39">
        <f t="shared" si="26"/>
        <v>3723568.2</v>
      </c>
      <c r="DC48" s="39">
        <f t="shared" si="24"/>
        <v>1796679.45</v>
      </c>
      <c r="DD48" s="39">
        <f t="shared" si="25"/>
        <v>6020223.7818908263</v>
      </c>
    </row>
    <row r="49" spans="1:108" x14ac:dyDescent="0.25">
      <c r="A49" t="s">
        <v>232</v>
      </c>
      <c r="B49" s="35">
        <v>433</v>
      </c>
      <c r="C49" s="36">
        <v>6</v>
      </c>
      <c r="D49" s="36" t="s">
        <v>435</v>
      </c>
      <c r="E49" s="36">
        <v>389</v>
      </c>
      <c r="F49" s="36">
        <v>0</v>
      </c>
      <c r="G49" s="37">
        <f t="shared" si="11"/>
        <v>389</v>
      </c>
      <c r="H49" s="36">
        <v>213</v>
      </c>
      <c r="I49" s="38">
        <f t="shared" si="12"/>
        <v>0.54755784061696655</v>
      </c>
      <c r="J49" s="37">
        <f t="shared" si="13"/>
        <v>97.994531250000009</v>
      </c>
      <c r="K49" s="37">
        <f t="shared" si="14"/>
        <v>10.999386160714286</v>
      </c>
      <c r="L49" s="39">
        <v>198942.26</v>
      </c>
      <c r="M49" s="39">
        <f>'FY23 DCPS orig'!M49/$C$120*$C$122</f>
        <v>108451.51</v>
      </c>
      <c r="N49" s="39">
        <f>'FY23 DCPS orig'!N49/128425*(128425-5380.94)</f>
        <v>0</v>
      </c>
      <c r="O49" s="39">
        <v>71961.03</v>
      </c>
      <c r="P49" s="39">
        <v>6716.6</v>
      </c>
      <c r="Q49" s="39">
        <v>79024.509999999995</v>
      </c>
      <c r="R49" s="39">
        <v>60058.83</v>
      </c>
      <c r="S49" s="39">
        <v>102374.53</v>
      </c>
      <c r="T49" s="39">
        <f>'FY23 DCPS orig'!T49/$C$120*$C$122</f>
        <v>108451.51</v>
      </c>
      <c r="U49" s="39">
        <f>'FY23 DCPS orig'!U49/$C$120*$C$122</f>
        <v>0</v>
      </c>
      <c r="V49" s="39">
        <f>'FY23 DCPS orig'!V49/$C$120*$C$122</f>
        <v>0</v>
      </c>
      <c r="W49" s="39">
        <f>'FY23 DCPS orig'!W49/$C$120*$C$122</f>
        <v>0</v>
      </c>
      <c r="AC49" s="39">
        <f>'FY23 DCPS orig'!AC49/$C$120*$C$122</f>
        <v>0</v>
      </c>
      <c r="AD49" s="39">
        <f>'FY23 DCPS orig'!AD49/$C$120*$C$122</f>
        <v>0</v>
      </c>
      <c r="AE49" s="39">
        <f>'FY23 DCPS orig'!AE49/$C$120*$C$122</f>
        <v>0</v>
      </c>
      <c r="AF49" s="39">
        <f>'FY23 DCPS orig'!AF49/$C$120*$C$122</f>
        <v>0</v>
      </c>
      <c r="AG49" s="39">
        <v>2323497</v>
      </c>
      <c r="AH49" s="39">
        <v>133038</v>
      </c>
      <c r="AI49" s="39">
        <f>'FY23 DCPS orig'!AI49/$C$120*$C$122</f>
        <v>108451.51</v>
      </c>
      <c r="AJ49" s="39">
        <f>'FY23 DCPS orig'!AJ49/$C$120*$C$122</f>
        <v>325354.52047270705</v>
      </c>
      <c r="AK49" s="39">
        <f>'FY23 DCPS orig'!AK49/$C$120*$C$122</f>
        <v>650709.0409454141</v>
      </c>
      <c r="AL49" s="39">
        <f>'FY23 DCPS orig'!AL49/$C$120*$C$122</f>
        <v>325354.52047270705</v>
      </c>
      <c r="AM49" s="39">
        <v>117499.28</v>
      </c>
      <c r="AO49" s="39">
        <v>57558.06</v>
      </c>
      <c r="AQ49" s="39">
        <v>175606.2</v>
      </c>
      <c r="AS49" s="39">
        <f>'FY23 DCPS orig'!AS49/$C$120*$C$122</f>
        <v>108451.51</v>
      </c>
      <c r="AT49" s="39">
        <f>'FY23 DCPS orig'!AT49/$C$120*$C$122</f>
        <v>0</v>
      </c>
      <c r="AV49" s="39">
        <v>19710.900000000001</v>
      </c>
      <c r="AW49" s="39">
        <v>13600</v>
      </c>
      <c r="AX49" s="39">
        <v>13600</v>
      </c>
      <c r="AY49" s="39">
        <v>10200</v>
      </c>
      <c r="BA49" s="39">
        <v>6800</v>
      </c>
      <c r="BC49" s="39">
        <v>6800</v>
      </c>
      <c r="BD49" s="39">
        <v>160189.63</v>
      </c>
      <c r="BE49" s="39">
        <v>2580.2600000000002</v>
      </c>
      <c r="BG49" s="39">
        <f>'FY23 DCPS orig'!BG49/$C$120*$C$122</f>
        <v>0</v>
      </c>
      <c r="BR49" s="39">
        <f>'FY23 DCPS orig'!BR49/$C$120*$C$122</f>
        <v>0</v>
      </c>
      <c r="BX49" s="39">
        <v>55921</v>
      </c>
      <c r="CB49" s="39">
        <v>571373.35</v>
      </c>
      <c r="CC49" s="39">
        <v>68570.039999999994</v>
      </c>
      <c r="CE49" s="39">
        <v>159980.04</v>
      </c>
      <c r="CH49" s="39">
        <f t="shared" si="15"/>
        <v>6150825.6418908285</v>
      </c>
      <c r="CI49" s="39">
        <f t="shared" si="16"/>
        <v>3192515.7800000003</v>
      </c>
      <c r="CJ49" s="39">
        <f t="shared" si="0"/>
        <v>0</v>
      </c>
      <c r="CK49" s="39">
        <f t="shared" si="17"/>
        <v>55921</v>
      </c>
      <c r="CL49" s="39">
        <f t="shared" si="18"/>
        <v>159980.04</v>
      </c>
      <c r="CM49" s="39">
        <f t="shared" si="1"/>
        <v>1760533.1318908283</v>
      </c>
      <c r="CN49" s="39">
        <f t="shared" si="2"/>
        <v>128162.41</v>
      </c>
      <c r="CO49" s="39">
        <f t="shared" si="19"/>
        <v>639943.39</v>
      </c>
      <c r="CP49" s="39">
        <f t="shared" si="3"/>
        <v>176369.89</v>
      </c>
      <c r="CQ49" s="39">
        <f t="shared" si="4"/>
        <v>61200</v>
      </c>
      <c r="CR49" s="39">
        <f t="shared" si="5"/>
        <v>6174625.6418908276</v>
      </c>
      <c r="CS49" s="39">
        <f t="shared" si="20"/>
        <v>3408416.8200000003</v>
      </c>
      <c r="CT49" s="39">
        <f t="shared" si="21"/>
        <v>8761.9969665809767</v>
      </c>
      <c r="CU49" s="39">
        <f t="shared" si="6"/>
        <v>8206.9814395886897</v>
      </c>
      <c r="CV49" s="39">
        <f t="shared" si="27"/>
        <v>143.75578406169666</v>
      </c>
      <c r="CW49" s="39">
        <f t="shared" si="27"/>
        <v>411.2597429305913</v>
      </c>
      <c r="CX49" s="39">
        <f t="shared" si="22"/>
        <v>8350.7372236503852</v>
      </c>
      <c r="CY49" s="39">
        <f t="shared" si="8"/>
        <v>3004.429061032864</v>
      </c>
      <c r="CZ49" s="39">
        <f t="shared" si="9"/>
        <v>8761.9969665809767</v>
      </c>
      <c r="DA49" s="39">
        <f t="shared" si="23"/>
        <v>924939.78</v>
      </c>
      <c r="DB49" s="39">
        <f t="shared" si="26"/>
        <v>2323497</v>
      </c>
      <c r="DC49" s="39">
        <f t="shared" si="24"/>
        <v>159980.04</v>
      </c>
      <c r="DD49" s="39">
        <f t="shared" si="25"/>
        <v>5637321.1118908282</v>
      </c>
    </row>
    <row r="50" spans="1:108" x14ac:dyDescent="0.25">
      <c r="A50" t="s">
        <v>467</v>
      </c>
      <c r="B50" s="35">
        <v>336</v>
      </c>
      <c r="C50" s="36">
        <v>4</v>
      </c>
      <c r="D50" s="36" t="s">
        <v>350</v>
      </c>
      <c r="E50" s="36">
        <v>401</v>
      </c>
      <c r="F50" s="36">
        <v>46</v>
      </c>
      <c r="G50" s="37">
        <f t="shared" si="11"/>
        <v>303</v>
      </c>
      <c r="H50" s="36">
        <v>156</v>
      </c>
      <c r="I50" s="38">
        <f t="shared" si="12"/>
        <v>0.38902743142144636</v>
      </c>
      <c r="J50" s="37">
        <f t="shared" si="13"/>
        <v>54.996930803571431</v>
      </c>
      <c r="K50" s="37">
        <f t="shared" si="14"/>
        <v>69.99609375</v>
      </c>
      <c r="L50" s="39">
        <v>198942.26</v>
      </c>
      <c r="M50" s="39">
        <f>'FY23 DCPS orig'!M50/$C$120*$C$122</f>
        <v>0</v>
      </c>
      <c r="N50" s="39">
        <f>'FY23 DCPS orig'!N50/128425*(128425-5380.94)</f>
        <v>0</v>
      </c>
      <c r="O50" s="39">
        <v>71961.03</v>
      </c>
      <c r="P50" s="39">
        <v>7025.45</v>
      </c>
      <c r="Q50" s="39">
        <v>79024.509999999995</v>
      </c>
      <c r="R50" s="39">
        <v>60058.83</v>
      </c>
      <c r="S50" s="39">
        <v>102374.53</v>
      </c>
      <c r="T50" s="39">
        <f>'FY23 DCPS orig'!T50/$C$120*$C$122</f>
        <v>108451.51</v>
      </c>
      <c r="U50" s="39">
        <f>'FY23 DCPS orig'!U50/$C$120*$C$122</f>
        <v>325354.52047270705</v>
      </c>
      <c r="V50" s="39">
        <f>'FY23 DCPS orig'!V50/$C$120*$C$122</f>
        <v>0</v>
      </c>
      <c r="W50" s="39">
        <f>'FY23 DCPS orig'!W50/$C$120*$C$122</f>
        <v>325354.52047270705</v>
      </c>
      <c r="X50" s="39">
        <v>234998.56</v>
      </c>
      <c r="Y50" s="39">
        <v>175606.2</v>
      </c>
      <c r="AC50" s="39">
        <f>'FY23 DCPS orig'!AC50/$C$120*$C$122</f>
        <v>0</v>
      </c>
      <c r="AD50" s="39">
        <f>'FY23 DCPS orig'!AD50/$C$120*$C$122</f>
        <v>0</v>
      </c>
      <c r="AE50" s="39">
        <f>'FY23 DCPS orig'!AE50/$C$120*$C$122</f>
        <v>0</v>
      </c>
      <c r="AF50" s="39">
        <f>'FY23 DCPS orig'!AF50/$C$120*$C$122</f>
        <v>0</v>
      </c>
      <c r="AG50" s="39">
        <v>1809819</v>
      </c>
      <c r="AH50" s="39">
        <v>130325</v>
      </c>
      <c r="AI50" s="39">
        <f>'FY23 DCPS orig'!AI50/$C$120*$C$122</f>
        <v>108451.51</v>
      </c>
      <c r="AJ50" s="39">
        <f>'FY23 DCPS orig'!AJ50/$C$120*$C$122</f>
        <v>216903.01047270704</v>
      </c>
      <c r="AK50" s="39">
        <f>'FY23 DCPS orig'!AK50/$C$120*$C$122</f>
        <v>325354.52047270705</v>
      </c>
      <c r="AL50" s="39">
        <f>'FY23 DCPS orig'!AL50/$C$120*$C$122</f>
        <v>433806.02094541409</v>
      </c>
      <c r="AM50" s="39">
        <v>234998.56</v>
      </c>
      <c r="AQ50" s="39">
        <v>98554.5</v>
      </c>
      <c r="AS50" s="39">
        <f>'FY23 DCPS orig'!AS50/$C$120*$C$122</f>
        <v>379580.27070906054</v>
      </c>
      <c r="AT50" s="39">
        <f>'FY23 DCPS orig'!AT50/$C$120*$C$122</f>
        <v>0</v>
      </c>
      <c r="AV50" s="39">
        <v>125433</v>
      </c>
      <c r="AW50" s="39">
        <v>20400</v>
      </c>
      <c r="AX50" s="39">
        <v>13600</v>
      </c>
      <c r="BA50" s="39">
        <v>27200</v>
      </c>
      <c r="BB50" s="39">
        <v>10200</v>
      </c>
      <c r="BC50" s="39">
        <v>20400</v>
      </c>
      <c r="BD50" s="39">
        <v>93516.11</v>
      </c>
      <c r="BE50" s="39">
        <v>1506.31</v>
      </c>
      <c r="BG50" s="39">
        <f>'FY23 DCPS orig'!BG50/$C$120*$C$122</f>
        <v>0</v>
      </c>
      <c r="BR50" s="39">
        <f>'FY23 DCPS orig'!BR50/$C$120*$C$122</f>
        <v>0</v>
      </c>
      <c r="BV50" s="39">
        <v>15325</v>
      </c>
      <c r="CB50" s="39">
        <v>418470.62</v>
      </c>
      <c r="CF50" s="39">
        <v>222508.74</v>
      </c>
      <c r="CH50" s="39">
        <f t="shared" si="15"/>
        <v>6395504.0935453018</v>
      </c>
      <c r="CI50" s="39">
        <f t="shared" si="16"/>
        <v>2567982.12</v>
      </c>
      <c r="CJ50" s="39">
        <f t="shared" si="0"/>
        <v>1061313.800945414</v>
      </c>
      <c r="CK50" s="39">
        <f t="shared" si="17"/>
        <v>15325</v>
      </c>
      <c r="CL50" s="39">
        <f t="shared" si="18"/>
        <v>222508.74</v>
      </c>
      <c r="CM50" s="39">
        <f t="shared" si="1"/>
        <v>1418068.1218908282</v>
      </c>
      <c r="CN50" s="39">
        <f t="shared" si="2"/>
        <v>505013.27070906054</v>
      </c>
      <c r="CO50" s="39">
        <f t="shared" si="19"/>
        <v>418470.62</v>
      </c>
      <c r="CP50" s="39">
        <f t="shared" si="3"/>
        <v>152822.41999999998</v>
      </c>
      <c r="CQ50" s="39">
        <f t="shared" si="4"/>
        <v>47600</v>
      </c>
      <c r="CR50" s="39">
        <f t="shared" si="5"/>
        <v>6409104.0935453027</v>
      </c>
      <c r="CS50" s="39">
        <f t="shared" si="20"/>
        <v>3867129.6609454146</v>
      </c>
      <c r="CT50" s="39">
        <f t="shared" si="21"/>
        <v>9643.7148652005344</v>
      </c>
      <c r="CU50" s="39">
        <f t="shared" si="6"/>
        <v>6403.9454364089779</v>
      </c>
      <c r="CV50" s="39">
        <f t="shared" si="27"/>
        <v>38.216957605985037</v>
      </c>
      <c r="CW50" s="39">
        <f t="shared" si="27"/>
        <v>554.88463840399004</v>
      </c>
      <c r="CX50" s="39">
        <f t="shared" si="22"/>
        <v>9088.8302267965446</v>
      </c>
      <c r="CY50" s="39">
        <f t="shared" si="8"/>
        <v>2682.5039743589741</v>
      </c>
      <c r="CZ50" s="39">
        <f t="shared" si="9"/>
        <v>9260.1183498349837</v>
      </c>
      <c r="DA50" s="39">
        <f t="shared" si="23"/>
        <v>1659195.7209454142</v>
      </c>
      <c r="DB50" s="39">
        <f t="shared" si="26"/>
        <v>1985425.2</v>
      </c>
      <c r="DC50" s="39">
        <f t="shared" si="24"/>
        <v>222508.74</v>
      </c>
      <c r="DD50" s="39">
        <f t="shared" si="25"/>
        <v>5833497.4835453024</v>
      </c>
    </row>
    <row r="51" spans="1:108" x14ac:dyDescent="0.25">
      <c r="A51" t="s">
        <v>468</v>
      </c>
      <c r="B51" s="35">
        <v>416</v>
      </c>
      <c r="C51" s="36">
        <v>8</v>
      </c>
      <c r="D51" s="36" t="s">
        <v>435</v>
      </c>
      <c r="E51" s="36">
        <v>332</v>
      </c>
      <c r="F51" s="36">
        <v>-39</v>
      </c>
      <c r="G51" s="37">
        <f t="shared" si="11"/>
        <v>332</v>
      </c>
      <c r="H51" s="36">
        <v>272</v>
      </c>
      <c r="I51" s="38">
        <f t="shared" si="12"/>
        <v>0.81927710843373491</v>
      </c>
      <c r="J51" s="37">
        <f t="shared" si="13"/>
        <v>87.995089285714286</v>
      </c>
      <c r="K51" s="37">
        <f t="shared" si="14"/>
        <v>0.99994419642857146</v>
      </c>
      <c r="L51" s="39">
        <v>198942.26</v>
      </c>
      <c r="M51" s="39">
        <f>'FY23 DCPS orig'!M51/$C$120*$C$122</f>
        <v>108451.51</v>
      </c>
      <c r="N51" s="39">
        <f>'FY23 DCPS orig'!N51/128425*(128425-5380.94)</f>
        <v>0</v>
      </c>
      <c r="O51" s="39">
        <v>71961.03</v>
      </c>
      <c r="P51" s="39">
        <v>11636.45</v>
      </c>
      <c r="Q51" s="39">
        <v>79024.509999999995</v>
      </c>
      <c r="R51" s="39">
        <v>60058.83</v>
      </c>
      <c r="S51" s="39">
        <v>204749.06</v>
      </c>
      <c r="T51" s="39">
        <f>'FY23 DCPS orig'!T51/$C$120*$C$122</f>
        <v>108451.51</v>
      </c>
      <c r="U51" s="39">
        <f>'FY23 DCPS orig'!U51/$C$120*$C$122</f>
        <v>0</v>
      </c>
      <c r="V51" s="39">
        <f>'FY23 DCPS orig'!V51/$C$120*$C$122</f>
        <v>0</v>
      </c>
      <c r="W51" s="39">
        <f>'FY23 DCPS orig'!W51/$C$120*$C$122</f>
        <v>0</v>
      </c>
      <c r="AC51" s="39">
        <f>'FY23 DCPS orig'!AC51/$C$120*$C$122</f>
        <v>0</v>
      </c>
      <c r="AD51" s="39">
        <f>'FY23 DCPS orig'!AD51/$C$120*$C$122</f>
        <v>0</v>
      </c>
      <c r="AE51" s="39">
        <f>'FY23 DCPS orig'!AE51/$C$120*$C$122</f>
        <v>0</v>
      </c>
      <c r="AF51" s="39">
        <f>'FY23 DCPS orig'!AF51/$C$120*$C$122</f>
        <v>0</v>
      </c>
      <c r="AG51" s="39">
        <v>1983036</v>
      </c>
      <c r="AH51" s="39">
        <v>113544</v>
      </c>
      <c r="AI51" s="39">
        <f>'FY23 DCPS orig'!AI51/$C$120*$C$122</f>
        <v>108451.51</v>
      </c>
      <c r="AJ51" s="39">
        <f>'FY23 DCPS orig'!AJ51/$C$120*$C$122</f>
        <v>325354.52047270705</v>
      </c>
      <c r="AK51" s="39">
        <f>'FY23 DCPS orig'!AK51/$C$120*$C$122</f>
        <v>650709.0409454141</v>
      </c>
      <c r="AL51" s="39">
        <f>'FY23 DCPS orig'!AL51/$C$120*$C$122</f>
        <v>433806.02094541409</v>
      </c>
      <c r="AM51" s="39">
        <v>234998.56</v>
      </c>
      <c r="AQ51" s="39">
        <v>157687.20000000001</v>
      </c>
      <c r="AS51" s="39">
        <f>'FY23 DCPS orig'!AS51/$C$120*$C$122</f>
        <v>0</v>
      </c>
      <c r="AT51" s="39">
        <f>'FY23 DCPS orig'!AT51/$C$120*$C$122</f>
        <v>5422.5731181767587</v>
      </c>
      <c r="AV51" s="39">
        <v>1791.9</v>
      </c>
      <c r="BD51" s="39">
        <v>179672.15</v>
      </c>
      <c r="BE51" s="39">
        <v>2894.07</v>
      </c>
      <c r="BG51" s="39">
        <f>'FY23 DCPS orig'!BG51/$C$120*$C$122</f>
        <v>0</v>
      </c>
      <c r="BR51" s="39">
        <f>'FY23 DCPS orig'!BR51/$C$120*$C$122</f>
        <v>0</v>
      </c>
      <c r="CB51" s="39">
        <v>729641.09</v>
      </c>
      <c r="CC51" s="39">
        <v>213594.48</v>
      </c>
      <c r="CD51" s="39">
        <v>46272.73</v>
      </c>
      <c r="CE51" s="39">
        <v>73930.759999999995</v>
      </c>
      <c r="CH51" s="39">
        <f t="shared" si="15"/>
        <v>6104081.7654817132</v>
      </c>
      <c r="CI51" s="39">
        <f t="shared" si="16"/>
        <v>2939855.16</v>
      </c>
      <c r="CJ51" s="39">
        <f t="shared" si="0"/>
        <v>0</v>
      </c>
      <c r="CK51" s="39">
        <f t="shared" si="17"/>
        <v>0</v>
      </c>
      <c r="CL51" s="39">
        <f t="shared" si="18"/>
        <v>120203.48999999999</v>
      </c>
      <c r="CM51" s="39">
        <f t="shared" si="1"/>
        <v>1911006.8523635354</v>
      </c>
      <c r="CN51" s="39">
        <f t="shared" si="2"/>
        <v>7214.4731181767584</v>
      </c>
      <c r="CO51" s="39">
        <f t="shared" si="19"/>
        <v>943235.57</v>
      </c>
      <c r="CP51" s="39">
        <f t="shared" si="3"/>
        <v>182566.22</v>
      </c>
      <c r="CQ51" s="39">
        <f t="shared" si="4"/>
        <v>0</v>
      </c>
      <c r="CR51" s="39">
        <f t="shared" si="5"/>
        <v>6104081.7654817123</v>
      </c>
      <c r="CS51" s="39">
        <f t="shared" si="20"/>
        <v>3060058.6500000004</v>
      </c>
      <c r="CT51" s="39">
        <f t="shared" si="21"/>
        <v>9217.0441265060253</v>
      </c>
      <c r="CU51" s="39">
        <f t="shared" si="6"/>
        <v>8854.9854216867479</v>
      </c>
      <c r="CV51" s="39">
        <f t="shared" si="27"/>
        <v>0</v>
      </c>
      <c r="CW51" s="39">
        <f t="shared" si="27"/>
        <v>362.05870481927707</v>
      </c>
      <c r="CX51" s="39">
        <f t="shared" si="22"/>
        <v>8854.9854216867479</v>
      </c>
      <c r="CY51" s="39">
        <f t="shared" si="8"/>
        <v>3467.7778308823526</v>
      </c>
      <c r="CZ51" s="39">
        <f t="shared" si="9"/>
        <v>9217.0441265060253</v>
      </c>
      <c r="DA51" s="39">
        <f t="shared" si="23"/>
        <v>956819.16000000015</v>
      </c>
      <c r="DB51" s="39">
        <f t="shared" si="26"/>
        <v>1983036</v>
      </c>
      <c r="DC51" s="39">
        <f t="shared" si="24"/>
        <v>120203.48999999999</v>
      </c>
      <c r="DD51" s="39">
        <f t="shared" si="25"/>
        <v>5676131.6054817121</v>
      </c>
    </row>
    <row r="52" spans="1:108" x14ac:dyDescent="0.25">
      <c r="A52" t="s">
        <v>469</v>
      </c>
      <c r="B52" s="35">
        <v>421</v>
      </c>
      <c r="C52" s="36">
        <v>7</v>
      </c>
      <c r="D52" s="36" t="s">
        <v>435</v>
      </c>
      <c r="E52" s="36">
        <v>375</v>
      </c>
      <c r="F52" s="36">
        <v>-75</v>
      </c>
      <c r="G52" s="37">
        <f t="shared" si="11"/>
        <v>375</v>
      </c>
      <c r="H52" s="36">
        <v>273</v>
      </c>
      <c r="I52" s="38">
        <f t="shared" si="12"/>
        <v>0.72799999999999998</v>
      </c>
      <c r="J52" s="37">
        <f t="shared" si="13"/>
        <v>51.997098214285714</v>
      </c>
      <c r="K52" s="37">
        <f t="shared" si="14"/>
        <v>17.998995535714286</v>
      </c>
      <c r="L52" s="39">
        <v>198942.26</v>
      </c>
      <c r="M52" s="39">
        <f>'FY23 DCPS orig'!M52/$C$120*$C$122</f>
        <v>108451.51</v>
      </c>
      <c r="N52" s="39">
        <f>'FY23 DCPS orig'!N52/128425*(128425-5380.94)</f>
        <v>0</v>
      </c>
      <c r="O52" s="39">
        <v>71961.03</v>
      </c>
      <c r="P52" s="39">
        <v>10032.549999999999</v>
      </c>
      <c r="Q52" s="39">
        <v>79024.509999999995</v>
      </c>
      <c r="R52" s="39">
        <v>60058.83</v>
      </c>
      <c r="S52" s="39">
        <v>204749.06</v>
      </c>
      <c r="T52" s="39">
        <f>'FY23 DCPS orig'!T52/$C$120*$C$122</f>
        <v>108451.51</v>
      </c>
      <c r="U52" s="39">
        <f>'FY23 DCPS orig'!U52/$C$120*$C$122</f>
        <v>0</v>
      </c>
      <c r="V52" s="39">
        <f>'FY23 DCPS orig'!V52/$C$120*$C$122</f>
        <v>0</v>
      </c>
      <c r="W52" s="39">
        <f>'FY23 DCPS orig'!W52/$C$120*$C$122</f>
        <v>0</v>
      </c>
      <c r="AC52" s="39">
        <f>'FY23 DCPS orig'!AC52/$C$120*$C$122</f>
        <v>0</v>
      </c>
      <c r="AD52" s="39">
        <f>'FY23 DCPS orig'!AD52/$C$120*$C$122</f>
        <v>0</v>
      </c>
      <c r="AE52" s="39">
        <f>'FY23 DCPS orig'!AE52/$C$120*$C$122</f>
        <v>0</v>
      </c>
      <c r="AF52" s="39">
        <f>'FY23 DCPS orig'!AF52/$C$120*$C$122</f>
        <v>0</v>
      </c>
      <c r="AG52" s="39">
        <v>2239875</v>
      </c>
      <c r="AH52" s="39">
        <v>128250</v>
      </c>
      <c r="AI52" s="39">
        <f>'FY23 DCPS orig'!AI52/$C$120*$C$122</f>
        <v>108451.51</v>
      </c>
      <c r="AJ52" s="39">
        <f>'FY23 DCPS orig'!AJ52/$C$120*$C$122</f>
        <v>433806.02094541409</v>
      </c>
      <c r="AK52" s="39">
        <f>'FY23 DCPS orig'!AK52/$C$120*$C$122</f>
        <v>542257.5309454141</v>
      </c>
      <c r="AL52" s="39">
        <f>'FY23 DCPS orig'!AL52/$C$120*$C$122</f>
        <v>433806.02094541409</v>
      </c>
      <c r="AM52" s="39">
        <v>156665.71</v>
      </c>
      <c r="AO52" s="39">
        <v>115116.11</v>
      </c>
      <c r="AQ52" s="39">
        <v>93178.8</v>
      </c>
      <c r="AS52" s="39">
        <f>'FY23 DCPS orig'!AS52/$C$120*$C$122</f>
        <v>108451.51</v>
      </c>
      <c r="AT52" s="39">
        <f>'FY23 DCPS orig'!AT52/$C$120*$C$122</f>
        <v>0</v>
      </c>
      <c r="AV52" s="39">
        <v>32254.2</v>
      </c>
      <c r="BD52" s="39">
        <v>202942.94</v>
      </c>
      <c r="BE52" s="39">
        <v>3268.91</v>
      </c>
      <c r="BG52" s="39">
        <f>'FY23 DCPS orig'!BG52/$C$120*$C$122</f>
        <v>0</v>
      </c>
      <c r="BR52" s="39">
        <f>'FY23 DCPS orig'!BR52/$C$120*$C$122</f>
        <v>0</v>
      </c>
      <c r="CB52" s="39">
        <v>732323.59</v>
      </c>
      <c r="CC52" s="39">
        <v>159479.1</v>
      </c>
      <c r="CD52" s="39">
        <v>373247.52</v>
      </c>
      <c r="CG52" s="39">
        <v>668428.72</v>
      </c>
      <c r="CH52" s="39">
        <f t="shared" si="15"/>
        <v>7373474.4528362406</v>
      </c>
      <c r="CI52" s="39">
        <f t="shared" si="16"/>
        <v>3209796.26</v>
      </c>
      <c r="CJ52" s="39">
        <f t="shared" si="0"/>
        <v>0</v>
      </c>
      <c r="CK52" s="39">
        <f t="shared" si="17"/>
        <v>0</v>
      </c>
      <c r="CL52" s="39">
        <f t="shared" si="18"/>
        <v>1041676.24</v>
      </c>
      <c r="CM52" s="39">
        <f t="shared" si="1"/>
        <v>1883281.7028362425</v>
      </c>
      <c r="CN52" s="39">
        <f t="shared" si="2"/>
        <v>140705.71</v>
      </c>
      <c r="CO52" s="39">
        <f t="shared" si="19"/>
        <v>891802.69</v>
      </c>
      <c r="CP52" s="39">
        <f t="shared" si="3"/>
        <v>206211.85</v>
      </c>
      <c r="CQ52" s="39">
        <f t="shared" si="4"/>
        <v>0</v>
      </c>
      <c r="CR52" s="39">
        <f t="shared" si="5"/>
        <v>7373474.4528362416</v>
      </c>
      <c r="CS52" s="39">
        <f t="shared" si="20"/>
        <v>4251472.5</v>
      </c>
      <c r="CT52" s="39">
        <f t="shared" si="21"/>
        <v>11337.26</v>
      </c>
      <c r="CU52" s="39">
        <f t="shared" si="6"/>
        <v>8559.4566933333335</v>
      </c>
      <c r="CV52" s="39">
        <f t="shared" si="27"/>
        <v>0</v>
      </c>
      <c r="CW52" s="39">
        <f t="shared" si="27"/>
        <v>2777.8033066666667</v>
      </c>
      <c r="CX52" s="39">
        <f t="shared" si="22"/>
        <v>8559.4566933333335</v>
      </c>
      <c r="CY52" s="39">
        <f t="shared" si="8"/>
        <v>3266.67652014652</v>
      </c>
      <c r="CZ52" s="39">
        <f t="shared" si="9"/>
        <v>11337.26</v>
      </c>
      <c r="DA52" s="39">
        <f t="shared" si="23"/>
        <v>969921.26</v>
      </c>
      <c r="DB52" s="39">
        <f t="shared" si="26"/>
        <v>2239875</v>
      </c>
      <c r="DC52" s="39">
        <f t="shared" si="24"/>
        <v>1041676.24</v>
      </c>
      <c r="DD52" s="39">
        <f t="shared" si="25"/>
        <v>5987303.8128362419</v>
      </c>
    </row>
    <row r="53" spans="1:108" x14ac:dyDescent="0.25">
      <c r="A53" t="s">
        <v>470</v>
      </c>
      <c r="B53" s="35">
        <v>257</v>
      </c>
      <c r="C53" s="36">
        <v>8</v>
      </c>
      <c r="D53" s="36" t="s">
        <v>350</v>
      </c>
      <c r="E53" s="36">
        <v>292</v>
      </c>
      <c r="F53" s="36">
        <v>-44</v>
      </c>
      <c r="G53" s="37">
        <f t="shared" si="11"/>
        <v>224</v>
      </c>
      <c r="H53" s="36">
        <v>239</v>
      </c>
      <c r="I53" s="38">
        <f t="shared" si="12"/>
        <v>0.81849315068493156</v>
      </c>
      <c r="J53" s="37">
        <f t="shared" si="13"/>
        <v>33.998102678571428</v>
      </c>
      <c r="K53" s="37">
        <f t="shared" si="14"/>
        <v>5.9996651785714281</v>
      </c>
      <c r="L53" s="39">
        <v>198942.26</v>
      </c>
      <c r="M53" s="39">
        <f>'FY23 DCPS orig'!M53/$C$120*$C$122</f>
        <v>0</v>
      </c>
      <c r="N53" s="39">
        <f>'FY23 DCPS orig'!N53/128425*(128425-5380.94)</f>
        <v>0</v>
      </c>
      <c r="O53" s="39">
        <v>71961.03</v>
      </c>
      <c r="P53" s="39">
        <v>6933.25</v>
      </c>
      <c r="Q53" s="39">
        <v>79024.509999999995</v>
      </c>
      <c r="R53" s="39">
        <v>60058.83</v>
      </c>
      <c r="S53" s="39">
        <v>51187.26</v>
      </c>
      <c r="T53" s="39">
        <f>'FY23 DCPS orig'!T53/$C$120*$C$122</f>
        <v>108451.51</v>
      </c>
      <c r="U53" s="39">
        <f>'FY23 DCPS orig'!U53/$C$120*$C$122</f>
        <v>108451.51</v>
      </c>
      <c r="V53" s="39">
        <f>'FY23 DCPS orig'!V53/$C$120*$C$122</f>
        <v>216903.01047270704</v>
      </c>
      <c r="W53" s="39">
        <f>'FY23 DCPS orig'!W53/$C$120*$C$122</f>
        <v>216903.01047270704</v>
      </c>
      <c r="X53" s="39">
        <v>195832.13</v>
      </c>
      <c r="Y53" s="39">
        <v>121849.2</v>
      </c>
      <c r="AC53" s="39">
        <f>'FY23 DCPS orig'!AC53/$C$120*$C$122</f>
        <v>0</v>
      </c>
      <c r="AD53" s="39">
        <f>'FY23 DCPS orig'!AD53/$C$120*$C$122</f>
        <v>0</v>
      </c>
      <c r="AE53" s="39">
        <f>'FY23 DCPS orig'!AE53/$C$120*$C$122</f>
        <v>0</v>
      </c>
      <c r="AF53" s="39">
        <f>'FY23 DCPS orig'!AF53/$C$120*$C$122</f>
        <v>0</v>
      </c>
      <c r="AG53" s="39">
        <v>1337952</v>
      </c>
      <c r="AH53" s="39">
        <v>94900</v>
      </c>
      <c r="AI53" s="39">
        <f>'FY23 DCPS orig'!AI53/$C$120*$C$122</f>
        <v>108451.51</v>
      </c>
      <c r="AJ53" s="39">
        <f>'FY23 DCPS orig'!AJ53/$C$120*$C$122</f>
        <v>108451.51</v>
      </c>
      <c r="AK53" s="39">
        <f>'FY23 DCPS orig'!AK53/$C$120*$C$122</f>
        <v>325354.52047270705</v>
      </c>
      <c r="AL53" s="39">
        <f>'FY23 DCPS orig'!AL53/$C$120*$C$122</f>
        <v>0</v>
      </c>
      <c r="AQ53" s="39">
        <v>60924.6</v>
      </c>
      <c r="AS53" s="39">
        <f>'FY23 DCPS orig'!AS53/$C$120*$C$122</f>
        <v>0</v>
      </c>
      <c r="AT53" s="39">
        <f>'FY23 DCPS orig'!AT53/$C$120*$C$122</f>
        <v>29281.906270906049</v>
      </c>
      <c r="AV53" s="39">
        <v>10751.4</v>
      </c>
      <c r="AW53" s="39">
        <v>20400</v>
      </c>
      <c r="AX53" s="39">
        <v>13600</v>
      </c>
      <c r="AY53" s="39">
        <v>10200</v>
      </c>
      <c r="BA53" s="39">
        <v>20400</v>
      </c>
      <c r="BC53" s="39">
        <v>13600</v>
      </c>
      <c r="BD53" s="39">
        <v>158024.9</v>
      </c>
      <c r="BE53" s="39">
        <v>2545.39</v>
      </c>
      <c r="BG53" s="39">
        <f>'FY23 DCPS orig'!BG53/$C$120*$C$122</f>
        <v>0</v>
      </c>
      <c r="BR53" s="39">
        <f>'FY23 DCPS orig'!BR53/$C$120*$C$122</f>
        <v>0</v>
      </c>
      <c r="BV53" s="39">
        <v>15325</v>
      </c>
      <c r="CB53" s="39">
        <v>641118.46</v>
      </c>
      <c r="CC53" s="39">
        <v>145980.12</v>
      </c>
      <c r="CD53" s="39">
        <v>255139.46</v>
      </c>
      <c r="CE53" s="39">
        <v>83935.08</v>
      </c>
      <c r="CF53" s="39">
        <v>197490.74</v>
      </c>
      <c r="CG53" s="39">
        <v>35757.03</v>
      </c>
      <c r="CH53" s="39">
        <f t="shared" si="15"/>
        <v>5126081.137689027</v>
      </c>
      <c r="CI53" s="39">
        <f t="shared" si="16"/>
        <v>2009410.65</v>
      </c>
      <c r="CJ53" s="39">
        <f t="shared" si="0"/>
        <v>859938.86094541405</v>
      </c>
      <c r="CK53" s="39">
        <f t="shared" si="17"/>
        <v>15325</v>
      </c>
      <c r="CL53" s="39">
        <f t="shared" si="18"/>
        <v>572322.31000000006</v>
      </c>
      <c r="CM53" s="39">
        <f t="shared" si="1"/>
        <v>603182.14047270699</v>
      </c>
      <c r="CN53" s="39">
        <f t="shared" si="2"/>
        <v>40033.306270906047</v>
      </c>
      <c r="CO53" s="39">
        <f t="shared" si="19"/>
        <v>787098.58</v>
      </c>
      <c r="CP53" s="39">
        <f t="shared" si="3"/>
        <v>194570.29</v>
      </c>
      <c r="CQ53" s="39">
        <f t="shared" si="4"/>
        <v>68000</v>
      </c>
      <c r="CR53" s="39">
        <f t="shared" si="5"/>
        <v>5149881.137689027</v>
      </c>
      <c r="CS53" s="39">
        <f t="shared" si="20"/>
        <v>3456996.8209454142</v>
      </c>
      <c r="CT53" s="39">
        <f t="shared" si="21"/>
        <v>11839.030208717171</v>
      </c>
      <c r="CU53" s="39">
        <f t="shared" si="6"/>
        <v>6881.5433219178076</v>
      </c>
      <c r="CV53" s="39">
        <f t="shared" si="27"/>
        <v>52.482876712328768</v>
      </c>
      <c r="CW53" s="39">
        <f t="shared" si="27"/>
        <v>1960.0079109589044</v>
      </c>
      <c r="CX53" s="39">
        <f t="shared" si="22"/>
        <v>9879.0222977582671</v>
      </c>
      <c r="CY53" s="39">
        <f t="shared" si="8"/>
        <v>3293.2994979079494</v>
      </c>
      <c r="CZ53" s="39">
        <f t="shared" si="9"/>
        <v>11594.008749999999</v>
      </c>
      <c r="DA53" s="39">
        <f t="shared" si="23"/>
        <v>1424873.310945414</v>
      </c>
      <c r="DB53" s="39">
        <f t="shared" si="26"/>
        <v>1459801.2</v>
      </c>
      <c r="DC53" s="39">
        <f t="shared" si="24"/>
        <v>572322.31000000006</v>
      </c>
      <c r="DD53" s="39">
        <f t="shared" si="25"/>
        <v>4197830.2876890264</v>
      </c>
    </row>
    <row r="54" spans="1:108" x14ac:dyDescent="0.25">
      <c r="A54" t="s">
        <v>471</v>
      </c>
      <c r="B54" s="35">
        <v>272</v>
      </c>
      <c r="C54" s="36">
        <v>3</v>
      </c>
      <c r="D54" s="36" t="s">
        <v>350</v>
      </c>
      <c r="E54" s="36">
        <v>350</v>
      </c>
      <c r="F54" s="36">
        <v>-10</v>
      </c>
      <c r="G54" s="37">
        <f t="shared" si="11"/>
        <v>292</v>
      </c>
      <c r="H54" s="36">
        <v>6</v>
      </c>
      <c r="I54" s="38">
        <f t="shared" si="12"/>
        <v>1.7142857142857144E-2</v>
      </c>
      <c r="J54" s="37">
        <f t="shared" si="13"/>
        <v>19.998883928571427</v>
      </c>
      <c r="K54" s="37">
        <f t="shared" si="14"/>
        <v>23.998660714285712</v>
      </c>
      <c r="L54" s="39">
        <v>198942.26</v>
      </c>
      <c r="M54" s="39">
        <f>'FY23 DCPS orig'!M54/$C$120*$C$122</f>
        <v>0</v>
      </c>
      <c r="N54" s="39">
        <f>'FY23 DCPS orig'!N54/128425*(128425-5380.94)</f>
        <v>0</v>
      </c>
      <c r="O54" s="39">
        <v>71961.03</v>
      </c>
      <c r="P54" s="39">
        <v>5904.8</v>
      </c>
      <c r="Q54" s="39">
        <v>79024.509999999995</v>
      </c>
      <c r="R54" s="39">
        <v>60058.83</v>
      </c>
      <c r="S54" s="39">
        <v>102374.53</v>
      </c>
      <c r="T54" s="39">
        <f>'FY23 DCPS orig'!T54/$C$120*$C$122</f>
        <v>108451.51</v>
      </c>
      <c r="U54" s="39">
        <f>'FY23 DCPS orig'!U54/$C$120*$C$122</f>
        <v>0</v>
      </c>
      <c r="V54" s="39">
        <f>'FY23 DCPS orig'!V54/$C$120*$C$122</f>
        <v>0</v>
      </c>
      <c r="W54" s="39">
        <f>'FY23 DCPS orig'!W54/$C$120*$C$122</f>
        <v>325354.52047270705</v>
      </c>
      <c r="X54" s="39">
        <v>117499.28</v>
      </c>
      <c r="Y54" s="39">
        <v>103930.2</v>
      </c>
      <c r="AC54" s="39">
        <f>'FY23 DCPS orig'!AC54/$C$120*$C$122</f>
        <v>0</v>
      </c>
      <c r="AD54" s="39">
        <f>'FY23 DCPS orig'!AD54/$C$120*$C$122</f>
        <v>0</v>
      </c>
      <c r="AE54" s="39">
        <f>'FY23 DCPS orig'!AE54/$C$120*$C$122</f>
        <v>0</v>
      </c>
      <c r="AF54" s="39">
        <f>'FY23 DCPS orig'!AF54/$C$120*$C$122</f>
        <v>0</v>
      </c>
      <c r="AG54" s="39">
        <v>1744116</v>
      </c>
      <c r="AH54" s="39">
        <v>113750</v>
      </c>
      <c r="AI54" s="39">
        <f>'FY23 DCPS orig'!AI54/$C$120*$C$122</f>
        <v>108451.51</v>
      </c>
      <c r="AJ54" s="39">
        <f>'FY23 DCPS orig'!AJ54/$C$120*$C$122</f>
        <v>108451.51</v>
      </c>
      <c r="AK54" s="39">
        <f>'FY23 DCPS orig'!AK54/$C$120*$C$122</f>
        <v>325354.52047270705</v>
      </c>
      <c r="AL54" s="39">
        <f>'FY23 DCPS orig'!AL54/$C$120*$C$122</f>
        <v>0</v>
      </c>
      <c r="AQ54" s="39">
        <v>35838</v>
      </c>
      <c r="AS54" s="39">
        <f>'FY23 DCPS orig'!AS54/$C$120*$C$122</f>
        <v>162677.26023635353</v>
      </c>
      <c r="AT54" s="39">
        <f>'FY23 DCPS orig'!AT54/$C$120*$C$122</f>
        <v>0</v>
      </c>
      <c r="AV54" s="39">
        <v>43005.599999999999</v>
      </c>
      <c r="BF54" s="39">
        <v>8750</v>
      </c>
      <c r="BG54" s="39">
        <f>'FY23 DCPS orig'!BG54/$C$120*$C$122</f>
        <v>0</v>
      </c>
      <c r="BR54" s="39">
        <f>'FY23 DCPS orig'!BR54/$C$120*$C$122</f>
        <v>0</v>
      </c>
      <c r="CB54" s="39">
        <v>16095.02</v>
      </c>
      <c r="CD54" s="39">
        <v>221765.56</v>
      </c>
      <c r="CE54" s="39">
        <v>119964.12</v>
      </c>
      <c r="CF54" s="39">
        <v>61890.71</v>
      </c>
      <c r="CG54" s="39">
        <v>255164.22</v>
      </c>
      <c r="CH54" s="39">
        <f t="shared" si="15"/>
        <v>4498775.5011817683</v>
      </c>
      <c r="CI54" s="39">
        <f t="shared" si="16"/>
        <v>2484583.4700000002</v>
      </c>
      <c r="CJ54" s="39">
        <f t="shared" si="0"/>
        <v>546784.00047270698</v>
      </c>
      <c r="CK54" s="39">
        <f t="shared" si="17"/>
        <v>0</v>
      </c>
      <c r="CL54" s="39">
        <f t="shared" si="18"/>
        <v>658784.61</v>
      </c>
      <c r="CM54" s="39">
        <f t="shared" si="1"/>
        <v>578095.54047270701</v>
      </c>
      <c r="CN54" s="39">
        <f t="shared" si="2"/>
        <v>205682.86023635353</v>
      </c>
      <c r="CO54" s="39">
        <f t="shared" si="19"/>
        <v>16095.02</v>
      </c>
      <c r="CP54" s="39">
        <f t="shared" si="3"/>
        <v>8750</v>
      </c>
      <c r="CQ54" s="39">
        <f t="shared" si="4"/>
        <v>0</v>
      </c>
      <c r="CR54" s="39">
        <f t="shared" si="5"/>
        <v>4498775.5011817673</v>
      </c>
      <c r="CS54" s="39">
        <f t="shared" si="20"/>
        <v>3690152.0804727073</v>
      </c>
      <c r="CT54" s="39">
        <f t="shared" si="21"/>
        <v>10543.29165849345</v>
      </c>
      <c r="CU54" s="39">
        <f t="shared" si="6"/>
        <v>7098.8099142857145</v>
      </c>
      <c r="CV54" s="39">
        <f t="shared" si="27"/>
        <v>0</v>
      </c>
      <c r="CW54" s="39">
        <f t="shared" si="27"/>
        <v>1882.2417428571428</v>
      </c>
      <c r="CX54" s="39">
        <f t="shared" si="22"/>
        <v>8661.0499156363076</v>
      </c>
      <c r="CY54" s="39">
        <f t="shared" si="8"/>
        <v>2682.5033333333336</v>
      </c>
      <c r="CZ54" s="39">
        <f t="shared" si="9"/>
        <v>10764.959178082192</v>
      </c>
      <c r="DA54" s="39">
        <f t="shared" si="23"/>
        <v>1183321.2704727072</v>
      </c>
      <c r="DB54" s="39">
        <f t="shared" si="26"/>
        <v>1848046.2</v>
      </c>
      <c r="DC54" s="39">
        <f t="shared" si="24"/>
        <v>658784.61</v>
      </c>
      <c r="DD54" s="39">
        <f t="shared" si="25"/>
        <v>3711586.0911817676</v>
      </c>
    </row>
    <row r="55" spans="1:108" x14ac:dyDescent="0.25">
      <c r="A55" t="s">
        <v>472</v>
      </c>
      <c r="B55" s="35">
        <v>259</v>
      </c>
      <c r="C55" s="36">
        <v>7</v>
      </c>
      <c r="D55" s="36" t="s">
        <v>350</v>
      </c>
      <c r="E55" s="36">
        <v>427</v>
      </c>
      <c r="F55" s="36">
        <v>29</v>
      </c>
      <c r="G55" s="37">
        <f t="shared" si="11"/>
        <v>354</v>
      </c>
      <c r="H55" s="36">
        <v>335</v>
      </c>
      <c r="I55" s="38">
        <f t="shared" si="12"/>
        <v>0.78454332552693207</v>
      </c>
      <c r="J55" s="37">
        <f t="shared" si="13"/>
        <v>53.996986607142858</v>
      </c>
      <c r="K55" s="37">
        <f t="shared" si="14"/>
        <v>1.9998883928571429</v>
      </c>
      <c r="L55" s="39">
        <v>198942.26</v>
      </c>
      <c r="M55" s="39">
        <f>'FY23 DCPS orig'!M55/$C$120*$C$122</f>
        <v>0</v>
      </c>
      <c r="N55" s="39">
        <f>'FY23 DCPS orig'!N55/128425*(128425-5380.94)</f>
        <v>0</v>
      </c>
      <c r="O55" s="39">
        <v>71961.03</v>
      </c>
      <c r="P55" s="39">
        <v>7388.4</v>
      </c>
      <c r="Q55" s="39">
        <v>79024.509999999995</v>
      </c>
      <c r="R55" s="39">
        <v>60058.83</v>
      </c>
      <c r="S55" s="39">
        <v>102374.53</v>
      </c>
      <c r="T55" s="39">
        <f>'FY23 DCPS orig'!T55/$C$120*$C$122</f>
        <v>108451.51</v>
      </c>
      <c r="U55" s="39">
        <f>'FY23 DCPS orig'!U55/$C$120*$C$122</f>
        <v>216903.01047270704</v>
      </c>
      <c r="V55" s="39">
        <f>'FY23 DCPS orig'!V55/$C$120*$C$122</f>
        <v>108451.51</v>
      </c>
      <c r="W55" s="39">
        <f>'FY23 DCPS orig'!W55/$C$120*$C$122</f>
        <v>216903.01047270704</v>
      </c>
      <c r="X55" s="39">
        <v>195832.13</v>
      </c>
      <c r="Y55" s="39">
        <v>130808.7</v>
      </c>
      <c r="AC55" s="39">
        <f>'FY23 DCPS orig'!AC55/$C$120*$C$122</f>
        <v>0</v>
      </c>
      <c r="AD55" s="39">
        <f>'FY23 DCPS orig'!AD55/$C$120*$C$122</f>
        <v>0</v>
      </c>
      <c r="AE55" s="39">
        <f>'FY23 DCPS orig'!AE55/$C$120*$C$122</f>
        <v>0</v>
      </c>
      <c r="AF55" s="39">
        <f>'FY23 DCPS orig'!AF55/$C$120*$C$122</f>
        <v>0</v>
      </c>
      <c r="AG55" s="39">
        <v>2114442</v>
      </c>
      <c r="AH55" s="39">
        <v>138775</v>
      </c>
      <c r="AI55" s="39">
        <f>'FY23 DCPS orig'!AI55/$C$120*$C$122</f>
        <v>108451.51</v>
      </c>
      <c r="AJ55" s="39">
        <f>'FY23 DCPS orig'!AJ55/$C$120*$C$122</f>
        <v>216903.01047270704</v>
      </c>
      <c r="AK55" s="39">
        <f>'FY23 DCPS orig'!AK55/$C$120*$C$122</f>
        <v>433806.02094541409</v>
      </c>
      <c r="AL55" s="39">
        <f>'FY23 DCPS orig'!AL55/$C$120*$C$122</f>
        <v>0</v>
      </c>
      <c r="AQ55" s="39">
        <v>96762.6</v>
      </c>
      <c r="AS55" s="39">
        <f>'FY23 DCPS orig'!AS55/$C$120*$C$122</f>
        <v>0</v>
      </c>
      <c r="AT55" s="39">
        <f>'FY23 DCPS orig'!AT55/$C$120*$C$122</f>
        <v>9760.6354236353509</v>
      </c>
      <c r="AV55" s="39">
        <v>3583.8</v>
      </c>
      <c r="AW55" s="39">
        <v>20400</v>
      </c>
      <c r="AX55" s="39">
        <v>20400</v>
      </c>
      <c r="AY55" s="39">
        <v>10200</v>
      </c>
      <c r="BA55" s="39">
        <v>20400</v>
      </c>
      <c r="BC55" s="39">
        <v>20400</v>
      </c>
      <c r="BD55" s="39">
        <v>231084.36</v>
      </c>
      <c r="BE55" s="39">
        <v>3722.2</v>
      </c>
      <c r="BG55" s="39">
        <f>'FY23 DCPS orig'!BG55/$C$120*$C$122</f>
        <v>0</v>
      </c>
      <c r="BR55" s="39">
        <f>'FY23 DCPS orig'!BR55/$C$120*$C$122</f>
        <v>0</v>
      </c>
      <c r="CB55" s="39">
        <v>898638.84</v>
      </c>
      <c r="CC55" s="39">
        <v>196153.32</v>
      </c>
      <c r="CF55" s="39">
        <v>231668.36</v>
      </c>
      <c r="CH55" s="39">
        <f t="shared" si="15"/>
        <v>6272651.0877871709</v>
      </c>
      <c r="CI55" s="39">
        <f t="shared" si="16"/>
        <v>2881418.0700000003</v>
      </c>
      <c r="CJ55" s="39">
        <f t="shared" si="0"/>
        <v>868898.36094541405</v>
      </c>
      <c r="CK55" s="39">
        <f t="shared" si="17"/>
        <v>0</v>
      </c>
      <c r="CL55" s="39">
        <f t="shared" si="18"/>
        <v>231668.36</v>
      </c>
      <c r="CM55" s="39">
        <f t="shared" si="1"/>
        <v>855923.14141812117</v>
      </c>
      <c r="CN55" s="39">
        <f t="shared" si="2"/>
        <v>13344.43542363535</v>
      </c>
      <c r="CO55" s="39">
        <f t="shared" si="19"/>
        <v>1094792.1599999999</v>
      </c>
      <c r="CP55" s="39">
        <f t="shared" si="3"/>
        <v>275606.56</v>
      </c>
      <c r="CQ55" s="39">
        <f t="shared" si="4"/>
        <v>81600</v>
      </c>
      <c r="CR55" s="39">
        <f t="shared" si="5"/>
        <v>6303251.08778717</v>
      </c>
      <c r="CS55" s="39">
        <f t="shared" si="20"/>
        <v>3981984.790945414</v>
      </c>
      <c r="CT55" s="39">
        <f t="shared" si="21"/>
        <v>9325.4913136894938</v>
      </c>
      <c r="CU55" s="39">
        <f t="shared" si="6"/>
        <v>6748.0516861826709</v>
      </c>
      <c r="CV55" s="39">
        <f t="shared" si="27"/>
        <v>0</v>
      </c>
      <c r="CW55" s="39">
        <f t="shared" si="27"/>
        <v>542.54885245901642</v>
      </c>
      <c r="CX55" s="39">
        <f t="shared" si="22"/>
        <v>8782.9424612304774</v>
      </c>
      <c r="CY55" s="39">
        <f t="shared" si="8"/>
        <v>3268.0362985074626</v>
      </c>
      <c r="CZ55" s="39">
        <f t="shared" si="9"/>
        <v>8794.0294632768346</v>
      </c>
      <c r="DA55" s="39">
        <f t="shared" si="23"/>
        <v>1505065.7309454139</v>
      </c>
      <c r="DB55" s="39">
        <f t="shared" si="26"/>
        <v>2245250.7000000002</v>
      </c>
      <c r="DC55" s="39">
        <f t="shared" si="24"/>
        <v>231668.36</v>
      </c>
      <c r="DD55" s="39">
        <f t="shared" si="25"/>
        <v>5568212.7677871697</v>
      </c>
    </row>
    <row r="56" spans="1:108" x14ac:dyDescent="0.25">
      <c r="A56" t="s">
        <v>473</v>
      </c>
      <c r="B56" s="35">
        <v>344</v>
      </c>
      <c r="C56" s="36">
        <v>8</v>
      </c>
      <c r="D56" s="36" t="s">
        <v>350</v>
      </c>
      <c r="E56" s="36">
        <v>218</v>
      </c>
      <c r="F56" s="36">
        <v>-52</v>
      </c>
      <c r="G56" s="37">
        <f t="shared" si="11"/>
        <v>164</v>
      </c>
      <c r="H56" s="36">
        <v>183</v>
      </c>
      <c r="I56" s="38">
        <f t="shared" si="12"/>
        <v>0.83944954128440363</v>
      </c>
      <c r="J56" s="37">
        <f t="shared" si="13"/>
        <v>47.997321428571425</v>
      </c>
      <c r="K56" s="37">
        <f t="shared" si="14"/>
        <v>1.9998883928571429</v>
      </c>
      <c r="L56" s="39">
        <v>198942.26</v>
      </c>
      <c r="M56" s="39">
        <f>'FY23 DCPS orig'!M56/$C$120*$C$122</f>
        <v>0</v>
      </c>
      <c r="N56" s="39">
        <f>'FY23 DCPS orig'!N56/128425*(128425-5380.94)</f>
        <v>0</v>
      </c>
      <c r="O56" s="39">
        <v>71961.03</v>
      </c>
      <c r="P56" s="39">
        <v>5387.95</v>
      </c>
      <c r="Q56" s="39">
        <v>79024.509999999995</v>
      </c>
      <c r="R56" s="39">
        <v>60058.83</v>
      </c>
      <c r="S56" s="39">
        <v>51187.26</v>
      </c>
      <c r="T56" s="39">
        <f>'FY23 DCPS orig'!T56/$C$120*$C$122</f>
        <v>108451.51</v>
      </c>
      <c r="U56" s="39">
        <f>'FY23 DCPS orig'!U56/$C$120*$C$122</f>
        <v>216903.01047270704</v>
      </c>
      <c r="V56" s="39">
        <f>'FY23 DCPS orig'!V56/$C$120*$C$122</f>
        <v>0</v>
      </c>
      <c r="W56" s="39">
        <f>'FY23 DCPS orig'!W56/$C$120*$C$122</f>
        <v>325354.52047270705</v>
      </c>
      <c r="X56" s="39">
        <v>195832.13</v>
      </c>
      <c r="Y56" s="39">
        <v>96762.6</v>
      </c>
      <c r="AC56" s="39">
        <f>'FY23 DCPS orig'!AC56/$C$120*$C$122</f>
        <v>0</v>
      </c>
      <c r="AD56" s="39">
        <f>'FY23 DCPS orig'!AD56/$C$120*$C$122</f>
        <v>0</v>
      </c>
      <c r="AE56" s="39">
        <f>'FY23 DCPS orig'!AE56/$C$120*$C$122</f>
        <v>0</v>
      </c>
      <c r="AF56" s="39">
        <f>'FY23 DCPS orig'!AF56/$C$120*$C$122</f>
        <v>0</v>
      </c>
      <c r="AG56" s="39">
        <v>979572</v>
      </c>
      <c r="AH56" s="39">
        <v>70850</v>
      </c>
      <c r="AI56" s="39">
        <f>'FY23 DCPS orig'!AI56/$C$120*$C$122</f>
        <v>108451.51</v>
      </c>
      <c r="AJ56" s="39">
        <f>'FY23 DCPS orig'!AJ56/$C$120*$C$122</f>
        <v>108451.51</v>
      </c>
      <c r="AK56" s="39">
        <f>'FY23 DCPS orig'!AK56/$C$120*$C$122</f>
        <v>325354.52047270705</v>
      </c>
      <c r="AL56" s="39">
        <f>'FY23 DCPS orig'!AL56/$C$120*$C$122</f>
        <v>325354.52047270705</v>
      </c>
      <c r="AM56" s="39">
        <v>234998.56</v>
      </c>
      <c r="AQ56" s="39">
        <v>86011.199999999997</v>
      </c>
      <c r="AS56" s="39">
        <f>'FY23 DCPS orig'!AS56/$C$120*$C$122</f>
        <v>0</v>
      </c>
      <c r="AT56" s="39">
        <f>'FY23 DCPS orig'!AT56/$C$120*$C$122</f>
        <v>9760.6354236353509</v>
      </c>
      <c r="AV56" s="39">
        <v>3583.8</v>
      </c>
      <c r="AW56" s="39">
        <v>13600</v>
      </c>
      <c r="AX56" s="39">
        <v>13600</v>
      </c>
      <c r="AY56" s="39">
        <v>10200</v>
      </c>
      <c r="BA56" s="39">
        <v>13600</v>
      </c>
      <c r="BC56" s="39">
        <v>13600</v>
      </c>
      <c r="BD56" s="39">
        <v>117977.5</v>
      </c>
      <c r="BE56" s="39">
        <v>1900.33</v>
      </c>
      <c r="BG56" s="39">
        <f>'FY23 DCPS orig'!BG56/$C$120*$C$122</f>
        <v>0</v>
      </c>
      <c r="BR56" s="39">
        <f>'FY23 DCPS orig'!BR56/$C$120*$C$122</f>
        <v>0</v>
      </c>
      <c r="BV56" s="39">
        <v>15325</v>
      </c>
      <c r="CB56" s="39">
        <v>490898.23</v>
      </c>
      <c r="CC56" s="39">
        <v>114442.68</v>
      </c>
      <c r="CD56" s="39">
        <v>208593.31</v>
      </c>
      <c r="CE56" s="39">
        <v>213869.48</v>
      </c>
      <c r="CF56" s="39">
        <v>366910.89</v>
      </c>
      <c r="CH56" s="39">
        <f t="shared" si="15"/>
        <v>5256771.2873144634</v>
      </c>
      <c r="CI56" s="39">
        <f t="shared" si="16"/>
        <v>1625435.35</v>
      </c>
      <c r="CJ56" s="39">
        <f t="shared" si="0"/>
        <v>834852.26094541408</v>
      </c>
      <c r="CK56" s="39">
        <f t="shared" si="17"/>
        <v>15325</v>
      </c>
      <c r="CL56" s="39">
        <f t="shared" si="18"/>
        <v>789373.68</v>
      </c>
      <c r="CM56" s="39">
        <f t="shared" si="1"/>
        <v>1188621.820945414</v>
      </c>
      <c r="CN56" s="39">
        <f t="shared" si="2"/>
        <v>13344.43542363535</v>
      </c>
      <c r="CO56" s="39">
        <f t="shared" si="19"/>
        <v>605340.90999999992</v>
      </c>
      <c r="CP56" s="39">
        <f t="shared" si="3"/>
        <v>147077.82999999999</v>
      </c>
      <c r="CQ56" s="39">
        <f t="shared" si="4"/>
        <v>61200</v>
      </c>
      <c r="CR56" s="39">
        <f t="shared" si="5"/>
        <v>5280571.2873144634</v>
      </c>
      <c r="CS56" s="39">
        <f t="shared" si="20"/>
        <v>3264986.2909454145</v>
      </c>
      <c r="CT56" s="39">
        <f t="shared" si="21"/>
        <v>14977.001334611992</v>
      </c>
      <c r="CU56" s="39">
        <f t="shared" si="6"/>
        <v>7456.1254587155963</v>
      </c>
      <c r="CV56" s="39">
        <f t="shared" si="27"/>
        <v>70.298165137614674</v>
      </c>
      <c r="CW56" s="39">
        <f t="shared" si="27"/>
        <v>3620.9801834862387</v>
      </c>
      <c r="CX56" s="39">
        <f t="shared" si="22"/>
        <v>11356.021151125753</v>
      </c>
      <c r="CY56" s="39">
        <f t="shared" si="8"/>
        <v>3307.8738251366117</v>
      </c>
      <c r="CZ56" s="39">
        <f t="shared" si="9"/>
        <v>14817.89042682927</v>
      </c>
      <c r="DA56" s="39">
        <f t="shared" si="23"/>
        <v>1399278.0109454142</v>
      </c>
      <c r="DB56" s="39">
        <f t="shared" si="26"/>
        <v>1076334.6000000001</v>
      </c>
      <c r="DC56" s="39">
        <f t="shared" si="24"/>
        <v>789373.68</v>
      </c>
      <c r="DD56" s="39">
        <f t="shared" si="25"/>
        <v>4191356.8273144634</v>
      </c>
    </row>
    <row r="57" spans="1:108" x14ac:dyDescent="0.25">
      <c r="A57" t="s">
        <v>474</v>
      </c>
      <c r="B57" s="35">
        <v>417</v>
      </c>
      <c r="C57" s="36">
        <v>8</v>
      </c>
      <c r="D57" s="36" t="s">
        <v>435</v>
      </c>
      <c r="E57" s="36">
        <v>289</v>
      </c>
      <c r="F57" s="36">
        <v>43</v>
      </c>
      <c r="G57" s="37">
        <f t="shared" si="11"/>
        <v>289</v>
      </c>
      <c r="H57" s="36">
        <v>246</v>
      </c>
      <c r="I57" s="38">
        <f t="shared" si="12"/>
        <v>0.85121107266435991</v>
      </c>
      <c r="J57" s="37">
        <f t="shared" si="13"/>
        <v>79.995535714285708</v>
      </c>
      <c r="K57" s="37">
        <f t="shared" si="14"/>
        <v>5.9996651785714281</v>
      </c>
      <c r="L57" s="39">
        <v>198942.26</v>
      </c>
      <c r="M57" s="39">
        <f>'FY23 DCPS orig'!M57/$C$120*$C$122</f>
        <v>108451.51</v>
      </c>
      <c r="N57" s="39">
        <f>'FY23 DCPS orig'!N57/128425*(128425-5380.94)</f>
        <v>0</v>
      </c>
      <c r="O57" s="39">
        <v>71961.03</v>
      </c>
      <c r="P57" s="39">
        <v>10041.65</v>
      </c>
      <c r="Q57" s="39">
        <v>79024.509999999995</v>
      </c>
      <c r="R57" s="39">
        <v>60058.83</v>
      </c>
      <c r="S57" s="39">
        <v>153561.79</v>
      </c>
      <c r="T57" s="39">
        <f>'FY23 DCPS orig'!T57/$C$120*$C$122</f>
        <v>108451.51</v>
      </c>
      <c r="U57" s="39">
        <f>'FY23 DCPS orig'!U57/$C$120*$C$122</f>
        <v>0</v>
      </c>
      <c r="V57" s="39">
        <f>'FY23 DCPS orig'!V57/$C$120*$C$122</f>
        <v>0</v>
      </c>
      <c r="W57" s="39">
        <f>'FY23 DCPS orig'!W57/$C$120*$C$122</f>
        <v>0</v>
      </c>
      <c r="AC57" s="39">
        <f>'FY23 DCPS orig'!AC57/$C$120*$C$122</f>
        <v>0</v>
      </c>
      <c r="AD57" s="39">
        <f>'FY23 DCPS orig'!AD57/$C$120*$C$122</f>
        <v>0</v>
      </c>
      <c r="AE57" s="39">
        <f>'FY23 DCPS orig'!AE57/$C$120*$C$122</f>
        <v>0</v>
      </c>
      <c r="AF57" s="39">
        <f>'FY23 DCPS orig'!AF57/$C$120*$C$122</f>
        <v>0</v>
      </c>
      <c r="AG57" s="39">
        <v>1726197</v>
      </c>
      <c r="AH57" s="39">
        <v>98838</v>
      </c>
      <c r="AI57" s="39">
        <f>'FY23 DCPS orig'!AI57/$C$120*$C$122</f>
        <v>108451.51</v>
      </c>
      <c r="AJ57" s="39">
        <f>'FY23 DCPS orig'!AJ57/$C$120*$C$122</f>
        <v>325354.52047270705</v>
      </c>
      <c r="AK57" s="39">
        <f>'FY23 DCPS orig'!AK57/$C$120*$C$122</f>
        <v>542257.5309454141</v>
      </c>
      <c r="AL57" s="39">
        <f>'FY23 DCPS orig'!AL57/$C$120*$C$122</f>
        <v>433806.02094541409</v>
      </c>
      <c r="AM57" s="39">
        <v>156665.71</v>
      </c>
      <c r="AO57" s="39">
        <v>115116.11</v>
      </c>
      <c r="AQ57" s="39">
        <v>143352</v>
      </c>
      <c r="AS57" s="39">
        <f>'FY23 DCPS orig'!AS57/$C$120*$C$122</f>
        <v>0</v>
      </c>
      <c r="AT57" s="39">
        <f>'FY23 DCPS orig'!AT57/$C$120*$C$122</f>
        <v>29281.906270906049</v>
      </c>
      <c r="AV57" s="39">
        <v>10751.4</v>
      </c>
      <c r="BD57" s="39">
        <v>156401.35999999999</v>
      </c>
      <c r="BE57" s="39">
        <v>2519.2399999999998</v>
      </c>
      <c r="BG57" s="39">
        <f>'FY23 DCPS orig'!BG57/$C$120*$C$122</f>
        <v>0</v>
      </c>
      <c r="BR57" s="39">
        <f>'FY23 DCPS orig'!BR57/$C$120*$C$122</f>
        <v>0</v>
      </c>
      <c r="BX57" s="39">
        <v>55921</v>
      </c>
      <c r="CB57" s="39">
        <v>659895.98</v>
      </c>
      <c r="CC57" s="39">
        <v>207979.86</v>
      </c>
      <c r="CH57" s="39">
        <f t="shared" si="15"/>
        <v>5563282.238634442</v>
      </c>
      <c r="CI57" s="39">
        <f t="shared" si="16"/>
        <v>2615528.09</v>
      </c>
      <c r="CJ57" s="39">
        <f t="shared" si="0"/>
        <v>0</v>
      </c>
      <c r="CK57" s="39">
        <f t="shared" si="17"/>
        <v>55921</v>
      </c>
      <c r="CL57" s="39">
        <f t="shared" si="18"/>
        <v>0</v>
      </c>
      <c r="CM57" s="39">
        <f t="shared" si="1"/>
        <v>1825003.4023635352</v>
      </c>
      <c r="CN57" s="39">
        <f t="shared" si="2"/>
        <v>40033.306270906047</v>
      </c>
      <c r="CO57" s="39">
        <f t="shared" si="19"/>
        <v>867875.83999999997</v>
      </c>
      <c r="CP57" s="39">
        <f t="shared" si="3"/>
        <v>158920.59999999998</v>
      </c>
      <c r="CQ57" s="39">
        <f t="shared" si="4"/>
        <v>0</v>
      </c>
      <c r="CR57" s="39">
        <f t="shared" si="5"/>
        <v>5563282.2386344401</v>
      </c>
      <c r="CS57" s="39">
        <f t="shared" si="20"/>
        <v>2671449.09</v>
      </c>
      <c r="CT57" s="39">
        <f t="shared" si="21"/>
        <v>9243.7684775086509</v>
      </c>
      <c r="CU57" s="39">
        <f t="shared" si="6"/>
        <v>9050.2702076124569</v>
      </c>
      <c r="CV57" s="39">
        <f t="shared" si="27"/>
        <v>193.49826989619376</v>
      </c>
      <c r="CW57" s="39">
        <f t="shared" si="27"/>
        <v>0</v>
      </c>
      <c r="CX57" s="39">
        <f t="shared" si="22"/>
        <v>9243.7684775086509</v>
      </c>
      <c r="CY57" s="39">
        <f t="shared" si="8"/>
        <v>3527.9505691056911</v>
      </c>
      <c r="CZ57" s="39">
        <f t="shared" si="9"/>
        <v>9243.7684775086509</v>
      </c>
      <c r="DA57" s="39">
        <f t="shared" si="23"/>
        <v>945252.09000000008</v>
      </c>
      <c r="DB57" s="39">
        <f t="shared" si="26"/>
        <v>1726197</v>
      </c>
      <c r="DC57" s="39">
        <f t="shared" si="24"/>
        <v>0</v>
      </c>
      <c r="DD57" s="39">
        <f t="shared" si="25"/>
        <v>5295481.988634442</v>
      </c>
    </row>
    <row r="58" spans="1:108" x14ac:dyDescent="0.25">
      <c r="A58" t="s">
        <v>475</v>
      </c>
      <c r="B58" s="35">
        <v>261</v>
      </c>
      <c r="C58" s="36">
        <v>4</v>
      </c>
      <c r="D58" s="36" t="s">
        <v>350</v>
      </c>
      <c r="E58" s="36">
        <v>884</v>
      </c>
      <c r="F58" s="36">
        <v>-58</v>
      </c>
      <c r="G58" s="37">
        <f t="shared" si="11"/>
        <v>823</v>
      </c>
      <c r="H58" s="36">
        <v>27</v>
      </c>
      <c r="I58" s="38">
        <f t="shared" si="12"/>
        <v>3.0542986425339366E-2</v>
      </c>
      <c r="J58" s="37">
        <f t="shared" si="13"/>
        <v>99.994419642857139</v>
      </c>
      <c r="K58" s="37">
        <f t="shared" si="14"/>
        <v>77.995647321428578</v>
      </c>
      <c r="L58" s="39">
        <v>198942.26</v>
      </c>
      <c r="M58" s="39">
        <f>'FY23 DCPS orig'!M58/$C$120*$C$122</f>
        <v>0</v>
      </c>
      <c r="N58" s="39">
        <f>'FY23 DCPS orig'!N58/128425*(128425-5380.94)</f>
        <v>0</v>
      </c>
      <c r="O58" s="39">
        <v>71961.03</v>
      </c>
      <c r="P58" s="39">
        <v>9267.1</v>
      </c>
      <c r="Q58" s="39">
        <v>79024.509999999995</v>
      </c>
      <c r="R58" s="39">
        <v>60058.83</v>
      </c>
      <c r="S58" s="39">
        <v>204749.06</v>
      </c>
      <c r="T58" s="39">
        <f>'FY23 DCPS orig'!T58/$C$120*$C$122</f>
        <v>108451.51</v>
      </c>
      <c r="U58" s="39">
        <f>'FY23 DCPS orig'!U58/$C$120*$C$122</f>
        <v>0</v>
      </c>
      <c r="V58" s="39">
        <f>'FY23 DCPS orig'!V58/$C$120*$C$122</f>
        <v>0</v>
      </c>
      <c r="W58" s="39">
        <f>'FY23 DCPS orig'!W58/$C$120*$C$122</f>
        <v>216903.01047270704</v>
      </c>
      <c r="X58" s="39">
        <v>78332.850000000006</v>
      </c>
      <c r="Y58" s="39">
        <v>109305.9</v>
      </c>
      <c r="AC58" s="39">
        <f>'FY23 DCPS orig'!AC58/$C$120*$C$122</f>
        <v>0</v>
      </c>
      <c r="AD58" s="39">
        <f>'FY23 DCPS orig'!AD58/$C$120*$C$122</f>
        <v>0</v>
      </c>
      <c r="AE58" s="39">
        <f>'FY23 DCPS orig'!AE58/$C$120*$C$122</f>
        <v>0</v>
      </c>
      <c r="AF58" s="39">
        <f>'FY23 DCPS orig'!AF58/$C$120*$C$122</f>
        <v>0</v>
      </c>
      <c r="AG58" s="39">
        <v>4915779</v>
      </c>
      <c r="AH58" s="39">
        <v>287300</v>
      </c>
      <c r="AI58" s="39">
        <f>'FY23 DCPS orig'!AI58/$C$120*$C$122</f>
        <v>216903.01047270704</v>
      </c>
      <c r="AJ58" s="39">
        <f>'FY23 DCPS orig'!AJ58/$C$120*$C$122</f>
        <v>325354.52047270705</v>
      </c>
      <c r="AK58" s="39">
        <f>'FY23 DCPS orig'!AK58/$C$120*$C$122</f>
        <v>542257.5309454141</v>
      </c>
      <c r="AL58" s="39">
        <f>'FY23 DCPS orig'!AL58/$C$120*$C$122</f>
        <v>433806.02094541409</v>
      </c>
      <c r="AM58" s="39">
        <v>234998.56</v>
      </c>
      <c r="AQ58" s="39">
        <v>179190</v>
      </c>
      <c r="AS58" s="39">
        <f>'FY23 DCPS orig'!AS58/$C$120*$C$122</f>
        <v>433806.02094541409</v>
      </c>
      <c r="AT58" s="39">
        <f>'FY23 DCPS orig'!AT58/$C$120*$C$122</f>
        <v>0</v>
      </c>
      <c r="AV58" s="39">
        <v>139768.20000000001</v>
      </c>
      <c r="BF58" s="39">
        <v>22100</v>
      </c>
      <c r="BG58" s="39">
        <f>'FY23 DCPS orig'!BG58/$C$120*$C$122</f>
        <v>0</v>
      </c>
      <c r="BR58" s="39">
        <f>'FY23 DCPS orig'!BR58/$C$120*$C$122</f>
        <v>0</v>
      </c>
      <c r="CB58" s="39">
        <v>72427.61</v>
      </c>
      <c r="CD58" s="39">
        <v>527103.06999999995</v>
      </c>
      <c r="CE58" s="39">
        <v>516011.11</v>
      </c>
      <c r="CG58" s="39">
        <v>961272.13</v>
      </c>
      <c r="CH58" s="39">
        <f t="shared" si="15"/>
        <v>10945072.844254363</v>
      </c>
      <c r="CI58" s="39">
        <f t="shared" si="16"/>
        <v>5935533.2999999998</v>
      </c>
      <c r="CJ58" s="39">
        <f t="shared" si="0"/>
        <v>404541.7604727071</v>
      </c>
      <c r="CK58" s="39">
        <f t="shared" si="17"/>
        <v>0</v>
      </c>
      <c r="CL58" s="39">
        <f t="shared" si="18"/>
        <v>2004386.31</v>
      </c>
      <c r="CM58" s="39">
        <f t="shared" si="1"/>
        <v>1932509.6428362424</v>
      </c>
      <c r="CN58" s="39">
        <f t="shared" si="2"/>
        <v>573574.22094541416</v>
      </c>
      <c r="CO58" s="39">
        <f t="shared" si="19"/>
        <v>72427.61</v>
      </c>
      <c r="CP58" s="39">
        <f t="shared" si="3"/>
        <v>22100</v>
      </c>
      <c r="CQ58" s="39">
        <f t="shared" si="4"/>
        <v>0</v>
      </c>
      <c r="CR58" s="39">
        <f t="shared" si="5"/>
        <v>10945072.844254363</v>
      </c>
      <c r="CS58" s="39">
        <f t="shared" si="20"/>
        <v>8344461.3704727069</v>
      </c>
      <c r="CT58" s="39">
        <f t="shared" si="21"/>
        <v>9439.4359394487637</v>
      </c>
      <c r="CU58" s="39">
        <f t="shared" si="6"/>
        <v>6714.4041855203614</v>
      </c>
      <c r="CV58" s="39">
        <f t="shared" si="27"/>
        <v>0</v>
      </c>
      <c r="CW58" s="39">
        <f t="shared" si="27"/>
        <v>2267.4053280542985</v>
      </c>
      <c r="CX58" s="39">
        <f t="shared" si="22"/>
        <v>7172.0306113944653</v>
      </c>
      <c r="CY58" s="39">
        <f t="shared" si="8"/>
        <v>2682.5040740740742</v>
      </c>
      <c r="CZ58" s="39">
        <f t="shared" si="9"/>
        <v>9647.5329404617241</v>
      </c>
      <c r="DA58" s="39">
        <f t="shared" si="23"/>
        <v>1314990.1604727069</v>
      </c>
      <c r="DB58" s="39">
        <f t="shared" si="26"/>
        <v>5025084.9000000004</v>
      </c>
      <c r="DC58" s="39">
        <f t="shared" si="24"/>
        <v>2004386.31</v>
      </c>
      <c r="DD58" s="39">
        <f t="shared" si="25"/>
        <v>8622019.4342543613</v>
      </c>
    </row>
    <row r="59" spans="1:108" x14ac:dyDescent="0.25">
      <c r="A59" t="s">
        <v>476</v>
      </c>
      <c r="B59" s="35">
        <v>262</v>
      </c>
      <c r="C59" s="36">
        <v>5</v>
      </c>
      <c r="D59" s="36" t="s">
        <v>350</v>
      </c>
      <c r="E59" s="36">
        <v>354</v>
      </c>
      <c r="F59" s="36">
        <v>-4</v>
      </c>
      <c r="G59" s="37">
        <f t="shared" si="11"/>
        <v>277</v>
      </c>
      <c r="H59" s="36">
        <v>194</v>
      </c>
      <c r="I59" s="38">
        <f t="shared" si="12"/>
        <v>0.54802259887005644</v>
      </c>
      <c r="J59" s="37">
        <f t="shared" si="13"/>
        <v>39.997767857142854</v>
      </c>
      <c r="K59" s="37">
        <f t="shared" si="14"/>
        <v>16.999051339285714</v>
      </c>
      <c r="L59" s="39">
        <v>198942.26</v>
      </c>
      <c r="M59" s="39">
        <f>'FY23 DCPS orig'!M59/$C$120*$C$122</f>
        <v>0</v>
      </c>
      <c r="N59" s="39">
        <f>'FY23 DCPS orig'!N59/128425*(128425-5380.94)</f>
        <v>0</v>
      </c>
      <c r="O59" s="39">
        <v>71961.03</v>
      </c>
      <c r="P59" s="39">
        <v>7357.85</v>
      </c>
      <c r="Q59" s="39">
        <v>79024.509999999995</v>
      </c>
      <c r="R59" s="39">
        <v>60058.83</v>
      </c>
      <c r="S59" s="39">
        <v>102374.53</v>
      </c>
      <c r="T59" s="39">
        <f>'FY23 DCPS orig'!T59/$C$120*$C$122</f>
        <v>108451.51</v>
      </c>
      <c r="U59" s="39">
        <f>'FY23 DCPS orig'!U59/$C$120*$C$122</f>
        <v>108451.51</v>
      </c>
      <c r="V59" s="39">
        <f>'FY23 DCPS orig'!V59/$C$120*$C$122</f>
        <v>325354.52047270705</v>
      </c>
      <c r="W59" s="39">
        <f>'FY23 DCPS orig'!W59/$C$120*$C$122</f>
        <v>108451.51</v>
      </c>
      <c r="X59" s="39">
        <v>195832.13</v>
      </c>
      <c r="Y59" s="39">
        <v>137976.29999999999</v>
      </c>
      <c r="AC59" s="39">
        <f>'FY23 DCPS orig'!AC59/$C$120*$C$122</f>
        <v>0</v>
      </c>
      <c r="AD59" s="39">
        <f>'FY23 DCPS orig'!AD59/$C$120*$C$122</f>
        <v>0</v>
      </c>
      <c r="AE59" s="39">
        <f>'FY23 DCPS orig'!AE59/$C$120*$C$122</f>
        <v>0</v>
      </c>
      <c r="AF59" s="39">
        <f>'FY23 DCPS orig'!AF59/$C$120*$C$122</f>
        <v>0</v>
      </c>
      <c r="AG59" s="39">
        <v>1654521</v>
      </c>
      <c r="AH59" s="39">
        <v>115050</v>
      </c>
      <c r="AI59" s="39">
        <f>'FY23 DCPS orig'!AI59/$C$120*$C$122</f>
        <v>108451.51</v>
      </c>
      <c r="AJ59" s="39">
        <f>'FY23 DCPS orig'!AJ59/$C$120*$C$122</f>
        <v>216903.01047270704</v>
      </c>
      <c r="AK59" s="39">
        <f>'FY23 DCPS orig'!AK59/$C$120*$C$122</f>
        <v>325354.52047270705</v>
      </c>
      <c r="AL59" s="39">
        <f>'FY23 DCPS orig'!AL59/$C$120*$C$122</f>
        <v>325354.52047270705</v>
      </c>
      <c r="AM59" s="39">
        <v>234998.56</v>
      </c>
      <c r="AQ59" s="39">
        <v>71676</v>
      </c>
      <c r="AS59" s="39">
        <f>'FY23 DCPS orig'!AS59/$C$120*$C$122</f>
        <v>108451.51</v>
      </c>
      <c r="AT59" s="39">
        <f>'FY23 DCPS orig'!AT59/$C$120*$C$122</f>
        <v>0</v>
      </c>
      <c r="AV59" s="39">
        <v>30462.3</v>
      </c>
      <c r="AW59" s="39">
        <v>27200</v>
      </c>
      <c r="AX59" s="39">
        <v>27200</v>
      </c>
      <c r="AY59" s="39">
        <v>10200</v>
      </c>
      <c r="BA59" s="39">
        <v>20400</v>
      </c>
      <c r="BC59" s="39">
        <v>20400</v>
      </c>
      <c r="BD59" s="39">
        <v>163653.19</v>
      </c>
      <c r="BE59" s="39">
        <v>2636.05</v>
      </c>
      <c r="BG59" s="39">
        <f>'FY23 DCPS orig'!BG59/$C$120*$C$122</f>
        <v>0</v>
      </c>
      <c r="BR59" s="39">
        <f>'FY23 DCPS orig'!BR59/$C$120*$C$122</f>
        <v>0</v>
      </c>
      <c r="CB59" s="39">
        <v>520405.78</v>
      </c>
      <c r="CC59" s="39">
        <v>62597.04</v>
      </c>
      <c r="CE59" s="39">
        <v>111947.49</v>
      </c>
      <c r="CF59" s="39">
        <v>31547.87</v>
      </c>
      <c r="CH59" s="39">
        <f t="shared" si="15"/>
        <v>5693646.8418908278</v>
      </c>
      <c r="CI59" s="39">
        <f t="shared" si="16"/>
        <v>2397741.52</v>
      </c>
      <c r="CJ59" s="39">
        <f t="shared" si="0"/>
        <v>876065.97047270695</v>
      </c>
      <c r="CK59" s="39">
        <f t="shared" si="17"/>
        <v>0</v>
      </c>
      <c r="CL59" s="39">
        <f t="shared" si="18"/>
        <v>143495.36000000002</v>
      </c>
      <c r="CM59" s="39">
        <f t="shared" si="1"/>
        <v>1282738.1214181213</v>
      </c>
      <c r="CN59" s="39">
        <f t="shared" si="2"/>
        <v>138913.81</v>
      </c>
      <c r="CO59" s="39">
        <f t="shared" si="19"/>
        <v>583002.82000000007</v>
      </c>
      <c r="CP59" s="39">
        <f t="shared" si="3"/>
        <v>207089.24</v>
      </c>
      <c r="CQ59" s="39">
        <f t="shared" si="4"/>
        <v>102000</v>
      </c>
      <c r="CR59" s="39">
        <f t="shared" si="5"/>
        <v>5731046.8418908278</v>
      </c>
      <c r="CS59" s="39">
        <f t="shared" si="20"/>
        <v>3417302.8504727068</v>
      </c>
      <c r="CT59" s="39">
        <f t="shared" si="21"/>
        <v>9653.3978826912626</v>
      </c>
      <c r="CU59" s="39">
        <f t="shared" si="6"/>
        <v>6773.2811299435025</v>
      </c>
      <c r="CV59" s="39">
        <f t="shared" si="27"/>
        <v>0</v>
      </c>
      <c r="CW59" s="39">
        <f t="shared" si="27"/>
        <v>405.35412429378533</v>
      </c>
      <c r="CX59" s="39">
        <f t="shared" si="22"/>
        <v>9248.0437583974781</v>
      </c>
      <c r="CY59" s="39">
        <f t="shared" si="8"/>
        <v>3005.1691752577321</v>
      </c>
      <c r="CZ59" s="39">
        <f t="shared" si="9"/>
        <v>9174.14036101083</v>
      </c>
      <c r="DA59" s="39">
        <f t="shared" si="23"/>
        <v>1481310.1904727072</v>
      </c>
      <c r="DB59" s="39">
        <f t="shared" si="26"/>
        <v>1792497.3</v>
      </c>
      <c r="DC59" s="39">
        <f t="shared" si="24"/>
        <v>143495.36000000002</v>
      </c>
      <c r="DD59" s="39">
        <f t="shared" si="25"/>
        <v>5156054.3918908285</v>
      </c>
    </row>
    <row r="60" spans="1:108" x14ac:dyDescent="0.25">
      <c r="A60" t="s">
        <v>477</v>
      </c>
      <c r="B60" s="35">
        <v>370</v>
      </c>
      <c r="C60" s="36">
        <v>5</v>
      </c>
      <c r="D60" s="36" t="s">
        <v>350</v>
      </c>
      <c r="E60" s="36">
        <v>312</v>
      </c>
      <c r="F60" s="36">
        <v>-5</v>
      </c>
      <c r="G60" s="37">
        <f t="shared" si="11"/>
        <v>232</v>
      </c>
      <c r="H60" s="36">
        <v>165</v>
      </c>
      <c r="I60" s="38">
        <f t="shared" si="12"/>
        <v>0.52884615384615385</v>
      </c>
      <c r="J60" s="37">
        <f t="shared" si="13"/>
        <v>64.996372767857139</v>
      </c>
      <c r="K60" s="37">
        <f t="shared" si="14"/>
        <v>33.998102678571428</v>
      </c>
      <c r="L60" s="39">
        <v>198942.26</v>
      </c>
      <c r="M60" s="39">
        <f>'FY23 DCPS orig'!M60/$C$120*$C$122</f>
        <v>0</v>
      </c>
      <c r="N60" s="39">
        <f>'FY23 DCPS orig'!N60/128425*(128425-5380.94)</f>
        <v>0</v>
      </c>
      <c r="O60" s="39">
        <v>71961.03</v>
      </c>
      <c r="P60" s="39">
        <v>9261.9</v>
      </c>
      <c r="Q60" s="39">
        <v>79024.509999999995</v>
      </c>
      <c r="R60" s="39">
        <v>60058.83</v>
      </c>
      <c r="S60" s="39">
        <v>153561.79</v>
      </c>
      <c r="T60" s="39">
        <f>'FY23 DCPS orig'!T60/$C$120*$C$122</f>
        <v>108451.51</v>
      </c>
      <c r="U60" s="39">
        <f>'FY23 DCPS orig'!U60/$C$120*$C$122</f>
        <v>216903.01047270704</v>
      </c>
      <c r="V60" s="39">
        <f>'FY23 DCPS orig'!V60/$C$120*$C$122</f>
        <v>108451.51</v>
      </c>
      <c r="W60" s="39">
        <f>'FY23 DCPS orig'!W60/$C$120*$C$122</f>
        <v>325354.52047270705</v>
      </c>
      <c r="X60" s="39">
        <v>234998.56</v>
      </c>
      <c r="Y60" s="39">
        <v>143352</v>
      </c>
      <c r="AC60" s="39">
        <f>'FY23 DCPS orig'!AC60/$C$120*$C$122</f>
        <v>0</v>
      </c>
      <c r="AD60" s="39">
        <f>'FY23 DCPS orig'!AD60/$C$120*$C$122</f>
        <v>0</v>
      </c>
      <c r="AE60" s="39">
        <f>'FY23 DCPS orig'!AE60/$C$120*$C$122</f>
        <v>0</v>
      </c>
      <c r="AF60" s="39">
        <f>'FY23 DCPS orig'!AF60/$C$120*$C$122</f>
        <v>0</v>
      </c>
      <c r="AG60" s="39">
        <v>1385736</v>
      </c>
      <c r="AH60" s="39">
        <v>101400</v>
      </c>
      <c r="AI60" s="39">
        <f>'FY23 DCPS orig'!AI60/$C$120*$C$122</f>
        <v>108451.51</v>
      </c>
      <c r="AJ60" s="39">
        <f>'FY23 DCPS orig'!AJ60/$C$120*$C$122</f>
        <v>433806.02094541409</v>
      </c>
      <c r="AK60" s="39">
        <f>'FY23 DCPS orig'!AK60/$C$120*$C$122</f>
        <v>325354.52047270705</v>
      </c>
      <c r="AL60" s="39">
        <f>'FY23 DCPS orig'!AL60/$C$120*$C$122</f>
        <v>433806.02094541409</v>
      </c>
      <c r="AM60" s="39">
        <v>274164.99</v>
      </c>
      <c r="AO60" s="39">
        <v>57558.06</v>
      </c>
      <c r="AQ60" s="39">
        <v>116473.5</v>
      </c>
      <c r="AS60" s="39">
        <f>'FY23 DCPS orig'!AS60/$C$120*$C$122</f>
        <v>216903.01047270704</v>
      </c>
      <c r="AT60" s="39">
        <f>'FY23 DCPS orig'!AT60/$C$120*$C$122</f>
        <v>0</v>
      </c>
      <c r="AV60" s="39">
        <v>60924.6</v>
      </c>
      <c r="AW60" s="39">
        <v>20400</v>
      </c>
      <c r="AX60" s="39">
        <v>20400</v>
      </c>
      <c r="AY60" s="39">
        <v>10200</v>
      </c>
      <c r="BA60" s="39">
        <v>13600</v>
      </c>
      <c r="BC60" s="39">
        <v>13600</v>
      </c>
      <c r="BD60" s="39">
        <v>144603.60999999999</v>
      </c>
      <c r="BE60" s="39">
        <v>2329.21</v>
      </c>
      <c r="BG60" s="39">
        <f>'FY23 DCPS orig'!BG60/$C$120*$C$122</f>
        <v>108451.51</v>
      </c>
      <c r="BR60" s="39">
        <f>'FY23 DCPS orig'!BR60/$C$120*$C$122</f>
        <v>0</v>
      </c>
      <c r="CB60" s="39">
        <v>442613.16</v>
      </c>
      <c r="CC60" s="39">
        <v>48022.92</v>
      </c>
      <c r="CE60" s="39">
        <v>45730.51</v>
      </c>
      <c r="CF60" s="39">
        <v>120439.03999999999</v>
      </c>
      <c r="CH60" s="39">
        <f t="shared" si="15"/>
        <v>6215289.6237816559</v>
      </c>
      <c r="CI60" s="39">
        <f t="shared" si="16"/>
        <v>2168397.83</v>
      </c>
      <c r="CJ60" s="39">
        <f t="shared" si="0"/>
        <v>1029059.600945414</v>
      </c>
      <c r="CK60" s="39">
        <f t="shared" si="17"/>
        <v>0</v>
      </c>
      <c r="CL60" s="39">
        <f t="shared" si="18"/>
        <v>166169.54999999999</v>
      </c>
      <c r="CM60" s="39">
        <f t="shared" si="1"/>
        <v>1749614.6223635355</v>
      </c>
      <c r="CN60" s="39">
        <f t="shared" si="2"/>
        <v>277827.61047270702</v>
      </c>
      <c r="CO60" s="39">
        <f t="shared" si="19"/>
        <v>490636.07999999996</v>
      </c>
      <c r="CP60" s="39">
        <f t="shared" si="3"/>
        <v>282584.32999999996</v>
      </c>
      <c r="CQ60" s="39">
        <f t="shared" si="4"/>
        <v>81600</v>
      </c>
      <c r="CR60" s="39">
        <f t="shared" si="5"/>
        <v>6245889.6237816568</v>
      </c>
      <c r="CS60" s="39">
        <f t="shared" si="20"/>
        <v>3363626.9809454139</v>
      </c>
      <c r="CT60" s="39">
        <f t="shared" si="21"/>
        <v>10780.855708158379</v>
      </c>
      <c r="CU60" s="39">
        <f t="shared" si="6"/>
        <v>6949.9930448717951</v>
      </c>
      <c r="CV60" s="39">
        <f t="shared" si="27"/>
        <v>0</v>
      </c>
      <c r="CW60" s="39">
        <f t="shared" si="27"/>
        <v>532.59471153846152</v>
      </c>
      <c r="CX60" s="39">
        <f t="shared" si="22"/>
        <v>10248.260996619916</v>
      </c>
      <c r="CY60" s="39">
        <f t="shared" si="8"/>
        <v>2973.5519999999997</v>
      </c>
      <c r="CZ60" s="39">
        <f t="shared" si="9"/>
        <v>10062.790431034482</v>
      </c>
      <c r="DA60" s="39">
        <f t="shared" si="23"/>
        <v>1668369.4309454141</v>
      </c>
      <c r="DB60" s="39">
        <f t="shared" si="26"/>
        <v>1529088</v>
      </c>
      <c r="DC60" s="39">
        <f t="shared" si="24"/>
        <v>166169.54999999999</v>
      </c>
      <c r="DD60" s="39">
        <f t="shared" si="25"/>
        <v>5604873.8437816566</v>
      </c>
    </row>
    <row r="61" spans="1:108" x14ac:dyDescent="0.25">
      <c r="A61" t="s">
        <v>478</v>
      </c>
      <c r="B61" s="35">
        <v>264</v>
      </c>
      <c r="C61" s="36">
        <v>4</v>
      </c>
      <c r="D61" s="36" t="s">
        <v>350</v>
      </c>
      <c r="E61" s="36">
        <v>267</v>
      </c>
      <c r="F61" s="36">
        <v>15</v>
      </c>
      <c r="G61" s="37">
        <f t="shared" si="11"/>
        <v>208</v>
      </c>
      <c r="H61" s="36">
        <v>130</v>
      </c>
      <c r="I61" s="38">
        <f t="shared" si="12"/>
        <v>0.48689138576779029</v>
      </c>
      <c r="J61" s="37">
        <f t="shared" si="13"/>
        <v>39.997767857142854</v>
      </c>
      <c r="K61" s="37">
        <f t="shared" si="14"/>
        <v>133.99252232142857</v>
      </c>
      <c r="L61" s="39">
        <v>198942.26</v>
      </c>
      <c r="M61" s="39">
        <f>'FY23 DCPS orig'!M61/$C$120*$C$122</f>
        <v>0</v>
      </c>
      <c r="N61" s="39">
        <f>'FY23 DCPS orig'!N61/128425*(128425-5380.94)</f>
        <v>0</v>
      </c>
      <c r="O61" s="39">
        <v>71961.03</v>
      </c>
      <c r="P61" s="39">
        <v>5510.15</v>
      </c>
      <c r="Q61" s="39">
        <v>79024.509999999995</v>
      </c>
      <c r="R61" s="39">
        <v>60058.83</v>
      </c>
      <c r="S61" s="39">
        <v>51187.26</v>
      </c>
      <c r="T61" s="39">
        <f>'FY23 DCPS orig'!T61/$C$120*$C$122</f>
        <v>108451.51</v>
      </c>
      <c r="U61" s="39">
        <f>'FY23 DCPS orig'!U61/$C$120*$C$122</f>
        <v>108451.51</v>
      </c>
      <c r="V61" s="39">
        <f>'FY23 DCPS orig'!V61/$C$120*$C$122</f>
        <v>216903.01047270704</v>
      </c>
      <c r="W61" s="39">
        <f>'FY23 DCPS orig'!W61/$C$120*$C$122</f>
        <v>108451.51</v>
      </c>
      <c r="X61" s="39">
        <v>156665.71</v>
      </c>
      <c r="Y61" s="39">
        <v>105722.1</v>
      </c>
      <c r="AC61" s="39">
        <f>'FY23 DCPS orig'!AC61/$C$120*$C$122</f>
        <v>0</v>
      </c>
      <c r="AD61" s="39">
        <f>'FY23 DCPS orig'!AD61/$C$120*$C$122</f>
        <v>0</v>
      </c>
      <c r="AE61" s="39">
        <f>'FY23 DCPS orig'!AE61/$C$120*$C$122</f>
        <v>0</v>
      </c>
      <c r="AF61" s="39">
        <f>'FY23 DCPS orig'!AF61/$C$120*$C$122</f>
        <v>0</v>
      </c>
      <c r="AG61" s="39">
        <v>1242384</v>
      </c>
      <c r="AH61" s="39">
        <v>86775</v>
      </c>
      <c r="AI61" s="39">
        <f>'FY23 DCPS orig'!AI61/$C$120*$C$122</f>
        <v>108451.51</v>
      </c>
      <c r="AJ61" s="39">
        <f>'FY23 DCPS orig'!AJ61/$C$120*$C$122</f>
        <v>325354.52047270705</v>
      </c>
      <c r="AK61" s="39">
        <f>'FY23 DCPS orig'!AK61/$C$120*$C$122</f>
        <v>325354.52047270705</v>
      </c>
      <c r="AL61" s="39">
        <f>'FY23 DCPS orig'!AL61/$C$120*$C$122</f>
        <v>325354.52047270705</v>
      </c>
      <c r="AM61" s="39">
        <v>156665.71</v>
      </c>
      <c r="AO61" s="39">
        <v>57558.06</v>
      </c>
      <c r="AQ61" s="39">
        <v>71676</v>
      </c>
      <c r="AS61" s="39">
        <f>'FY23 DCPS orig'!AS61/$C$120*$C$122</f>
        <v>704934.79118176759</v>
      </c>
      <c r="AT61" s="39">
        <f>'FY23 DCPS orig'!AT61/$C$120*$C$122</f>
        <v>0</v>
      </c>
      <c r="AV61" s="39">
        <v>240114.6</v>
      </c>
      <c r="AW61" s="39">
        <v>20400</v>
      </c>
      <c r="AX61" s="39">
        <v>13600</v>
      </c>
      <c r="AY61" s="39">
        <v>10200</v>
      </c>
      <c r="BA61" s="39">
        <v>20400</v>
      </c>
      <c r="BC61" s="39">
        <v>13600</v>
      </c>
      <c r="BD61" s="39">
        <v>99577.34</v>
      </c>
      <c r="BE61" s="39">
        <v>1603.95</v>
      </c>
      <c r="BG61" s="39">
        <f>'FY23 DCPS orig'!BG61/$C$120*$C$122</f>
        <v>0</v>
      </c>
      <c r="BR61" s="39">
        <f>'FY23 DCPS orig'!BR61/$C$120*$C$122</f>
        <v>0</v>
      </c>
      <c r="BV61" s="39">
        <v>15325</v>
      </c>
      <c r="CB61" s="39">
        <v>348725.52</v>
      </c>
      <c r="CC61" s="39">
        <v>27714.720000000001</v>
      </c>
      <c r="CD61" s="39">
        <v>338791.02</v>
      </c>
      <c r="CF61" s="39">
        <v>187336.64</v>
      </c>
      <c r="CG61" s="39">
        <v>646903.48</v>
      </c>
      <c r="CH61" s="39">
        <f t="shared" si="15"/>
        <v>6660130.2930725962</v>
      </c>
      <c r="CI61" s="39">
        <f t="shared" si="16"/>
        <v>1904294.55</v>
      </c>
      <c r="CJ61" s="39">
        <f t="shared" si="0"/>
        <v>696193.84047270706</v>
      </c>
      <c r="CK61" s="39">
        <f t="shared" si="17"/>
        <v>15325</v>
      </c>
      <c r="CL61" s="39">
        <f t="shared" si="18"/>
        <v>1173031.1400000001</v>
      </c>
      <c r="CM61" s="39">
        <f t="shared" si="1"/>
        <v>1370414.8414181212</v>
      </c>
      <c r="CN61" s="39">
        <f t="shared" si="2"/>
        <v>945049.39118176757</v>
      </c>
      <c r="CO61" s="39">
        <f t="shared" si="19"/>
        <v>376440.24</v>
      </c>
      <c r="CP61" s="39">
        <f t="shared" si="3"/>
        <v>135181.29</v>
      </c>
      <c r="CQ61" s="39">
        <f t="shared" si="4"/>
        <v>68000</v>
      </c>
      <c r="CR61" s="39">
        <f t="shared" si="5"/>
        <v>6683930.2930725971</v>
      </c>
      <c r="CS61" s="39">
        <f t="shared" si="20"/>
        <v>3788844.5304727075</v>
      </c>
      <c r="CT61" s="39">
        <f t="shared" si="21"/>
        <v>14190.428953081302</v>
      </c>
      <c r="CU61" s="39">
        <f t="shared" si="6"/>
        <v>7132.1893258426971</v>
      </c>
      <c r="CV61" s="39">
        <f t="shared" si="27"/>
        <v>57.397003745318351</v>
      </c>
      <c r="CW61" s="39">
        <f t="shared" si="27"/>
        <v>4393.375056179776</v>
      </c>
      <c r="CX61" s="39">
        <f t="shared" si="22"/>
        <v>9797.0538969015251</v>
      </c>
      <c r="CY61" s="39">
        <f t="shared" si="8"/>
        <v>2895.6941538461538</v>
      </c>
      <c r="CZ61" s="39">
        <f t="shared" si="9"/>
        <v>14868.512932692309</v>
      </c>
      <c r="DA61" s="39">
        <f t="shared" si="23"/>
        <v>1267707.290472707</v>
      </c>
      <c r="DB61" s="39">
        <f t="shared" si="26"/>
        <v>1348106.1</v>
      </c>
      <c r="DC61" s="39">
        <f t="shared" si="24"/>
        <v>1173031.1400000001</v>
      </c>
      <c r="DD61" s="39">
        <f t="shared" si="25"/>
        <v>5200107.7130725952</v>
      </c>
    </row>
    <row r="62" spans="1:108" x14ac:dyDescent="0.25">
      <c r="A62" t="s">
        <v>479</v>
      </c>
      <c r="B62" s="35">
        <v>266</v>
      </c>
      <c r="C62" s="36">
        <v>8</v>
      </c>
      <c r="D62" s="36" t="s">
        <v>437</v>
      </c>
      <c r="E62" s="36">
        <v>421</v>
      </c>
      <c r="F62" s="36">
        <v>-66</v>
      </c>
      <c r="G62" s="37">
        <f t="shared" si="11"/>
        <v>361</v>
      </c>
      <c r="H62" s="36">
        <v>241</v>
      </c>
      <c r="I62" s="38">
        <f t="shared" si="12"/>
        <v>0.57244655581947745</v>
      </c>
      <c r="J62" s="37">
        <f t="shared" si="13"/>
        <v>57.99676339285714</v>
      </c>
      <c r="K62" s="37">
        <f t="shared" si="14"/>
        <v>16.999051339285714</v>
      </c>
      <c r="L62" s="39">
        <v>198942.26</v>
      </c>
      <c r="M62" s="39">
        <f>'FY23 DCPS orig'!M62/$C$120*$C$122</f>
        <v>54225.750236353517</v>
      </c>
      <c r="N62" s="39">
        <f>'FY23 DCPS orig'!N62/128425*(128425-5380.94)</f>
        <v>0</v>
      </c>
      <c r="O62" s="39">
        <v>71961.03</v>
      </c>
      <c r="P62" s="39">
        <v>6475.5</v>
      </c>
      <c r="Q62" s="39">
        <v>79024.509999999995</v>
      </c>
      <c r="R62" s="39">
        <v>60058.83</v>
      </c>
      <c r="S62" s="39">
        <v>102374.53</v>
      </c>
      <c r="T62" s="39">
        <f>'FY23 DCPS orig'!T62/$C$120*$C$122</f>
        <v>108451.51</v>
      </c>
      <c r="U62" s="39">
        <f>'FY23 DCPS orig'!U62/$C$120*$C$122</f>
        <v>216903.01047270704</v>
      </c>
      <c r="V62" s="39">
        <f>'FY23 DCPS orig'!V62/$C$120*$C$122</f>
        <v>0</v>
      </c>
      <c r="W62" s="39">
        <f>'FY23 DCPS orig'!W62/$C$120*$C$122</f>
        <v>216903.01047270704</v>
      </c>
      <c r="X62" s="39">
        <v>156665.71</v>
      </c>
      <c r="Y62" s="39">
        <v>107514</v>
      </c>
      <c r="AB62" s="39">
        <v>539063.25</v>
      </c>
      <c r="AC62" s="39">
        <f>'FY23 DCPS orig'!AC62/$C$120*$C$122</f>
        <v>0</v>
      </c>
      <c r="AD62" s="39">
        <f>'FY23 DCPS orig'!AD62/$C$120*$C$122</f>
        <v>0</v>
      </c>
      <c r="AE62" s="39">
        <f>'FY23 DCPS orig'!AE62/$C$120*$C$122</f>
        <v>0</v>
      </c>
      <c r="AF62" s="39">
        <f>'FY23 DCPS orig'!AF62/$C$120*$C$122</f>
        <v>0</v>
      </c>
      <c r="AG62" s="39">
        <v>2156253</v>
      </c>
      <c r="AH62" s="39">
        <v>138930</v>
      </c>
      <c r="AI62" s="39">
        <f>'FY23 DCPS orig'!AI62/$C$120*$C$122</f>
        <v>108451.51</v>
      </c>
      <c r="AJ62" s="39">
        <f>'FY23 DCPS orig'!AJ62/$C$120*$C$122</f>
        <v>216903.01047270704</v>
      </c>
      <c r="AK62" s="39">
        <f>'FY23 DCPS orig'!AK62/$C$120*$C$122</f>
        <v>542257.5309454141</v>
      </c>
      <c r="AL62" s="39">
        <f>'FY23 DCPS orig'!AL62/$C$120*$C$122</f>
        <v>325354.52047270705</v>
      </c>
      <c r="AM62" s="39">
        <v>195832.13</v>
      </c>
      <c r="AQ62" s="39">
        <v>103930.2</v>
      </c>
      <c r="AS62" s="39">
        <f>'FY23 DCPS orig'!AS62/$C$120*$C$122</f>
        <v>108451.51</v>
      </c>
      <c r="AT62" s="39">
        <f>'FY23 DCPS orig'!AT62/$C$120*$C$122</f>
        <v>0</v>
      </c>
      <c r="AV62" s="39">
        <v>30462.3</v>
      </c>
      <c r="AW62" s="39">
        <v>34000</v>
      </c>
      <c r="AX62" s="39">
        <v>34000</v>
      </c>
      <c r="AY62" s="39">
        <v>10200</v>
      </c>
      <c r="BA62" s="39">
        <v>27200</v>
      </c>
      <c r="BC62" s="39">
        <v>27200</v>
      </c>
      <c r="BD62" s="39">
        <v>215606.58</v>
      </c>
      <c r="BE62" s="39">
        <v>3472.89</v>
      </c>
      <c r="BG62" s="39">
        <f>'FY23 DCPS orig'!BG62/$C$120*$C$122</f>
        <v>0</v>
      </c>
      <c r="BR62" s="39">
        <f>'FY23 DCPS orig'!BR62/$C$120*$C$122</f>
        <v>0</v>
      </c>
      <c r="BV62" s="39">
        <v>15325</v>
      </c>
      <c r="CB62" s="39">
        <v>646483.46</v>
      </c>
      <c r="CC62" s="39">
        <v>86727.96</v>
      </c>
      <c r="CD62" s="39">
        <v>232544.77</v>
      </c>
      <c r="CE62" s="39">
        <v>27831.47</v>
      </c>
      <c r="CH62" s="39">
        <f t="shared" si="15"/>
        <v>7205980.7430725945</v>
      </c>
      <c r="CI62" s="39">
        <f t="shared" si="16"/>
        <v>3515760.1702363538</v>
      </c>
      <c r="CJ62" s="39">
        <f t="shared" si="0"/>
        <v>697985.73094541405</v>
      </c>
      <c r="CK62" s="39">
        <f t="shared" si="17"/>
        <v>15325</v>
      </c>
      <c r="CL62" s="39">
        <f t="shared" si="18"/>
        <v>260376.24</v>
      </c>
      <c r="CM62" s="39">
        <f t="shared" si="1"/>
        <v>1492728.901890828</v>
      </c>
      <c r="CN62" s="39">
        <f t="shared" si="2"/>
        <v>138913.81</v>
      </c>
      <c r="CO62" s="39">
        <f t="shared" si="19"/>
        <v>733211.41999999993</v>
      </c>
      <c r="CP62" s="39">
        <f t="shared" si="3"/>
        <v>273479.46999999997</v>
      </c>
      <c r="CQ62" s="39">
        <f t="shared" si="4"/>
        <v>122400</v>
      </c>
      <c r="CR62" s="39">
        <f t="shared" si="5"/>
        <v>7250180.7430725954</v>
      </c>
      <c r="CS62" s="39">
        <f t="shared" si="20"/>
        <v>4489447.1411817679</v>
      </c>
      <c r="CT62" s="39">
        <f t="shared" si="21"/>
        <v>10663.769931548142</v>
      </c>
      <c r="CU62" s="39">
        <f t="shared" si="6"/>
        <v>8350.9742760958525</v>
      </c>
      <c r="CV62" s="39">
        <f t="shared" si="27"/>
        <v>36.401425178147271</v>
      </c>
      <c r="CW62" s="39">
        <f t="shared" si="27"/>
        <v>618.47087885985741</v>
      </c>
      <c r="CX62" s="39">
        <f t="shared" si="22"/>
        <v>10045.299052688284</v>
      </c>
      <c r="CY62" s="39">
        <f t="shared" si="8"/>
        <v>3042.3710373443982</v>
      </c>
      <c r="CZ62" s="39">
        <f t="shared" si="9"/>
        <v>10502.663186250287</v>
      </c>
      <c r="DA62" s="39">
        <f t="shared" si="23"/>
        <v>1426240.6511817675</v>
      </c>
      <c r="DB62" s="39">
        <f t="shared" si="26"/>
        <v>2802830.25</v>
      </c>
      <c r="DC62" s="39">
        <f t="shared" si="24"/>
        <v>260376.24</v>
      </c>
      <c r="DD62" s="39">
        <f t="shared" si="25"/>
        <v>6433194.5330725955</v>
      </c>
    </row>
    <row r="63" spans="1:108" x14ac:dyDescent="0.25">
      <c r="A63" t="s">
        <v>480</v>
      </c>
      <c r="B63" s="35">
        <v>271</v>
      </c>
      <c r="C63" s="36">
        <v>6</v>
      </c>
      <c r="D63" s="36" t="s">
        <v>350</v>
      </c>
      <c r="E63" s="36">
        <v>451</v>
      </c>
      <c r="F63" s="36">
        <v>2</v>
      </c>
      <c r="G63" s="37">
        <f t="shared" si="11"/>
        <v>353</v>
      </c>
      <c r="H63" s="36">
        <v>108</v>
      </c>
      <c r="I63" s="38">
        <f t="shared" si="12"/>
        <v>0.23946784922394679</v>
      </c>
      <c r="J63" s="37">
        <f t="shared" si="13"/>
        <v>54.996930803571431</v>
      </c>
      <c r="K63" s="37">
        <f t="shared" si="14"/>
        <v>10.999386160714286</v>
      </c>
      <c r="L63" s="39">
        <v>198942.26</v>
      </c>
      <c r="M63" s="39">
        <f>'FY23 DCPS orig'!M63/$C$120*$C$122</f>
        <v>0</v>
      </c>
      <c r="N63" s="39">
        <f>'FY23 DCPS orig'!N63/128425*(128425-5380.94)</f>
        <v>0</v>
      </c>
      <c r="O63" s="39">
        <v>71961.03</v>
      </c>
      <c r="P63" s="39">
        <v>5766.05</v>
      </c>
      <c r="Q63" s="39">
        <v>79024.509999999995</v>
      </c>
      <c r="R63" s="39">
        <v>60058.83</v>
      </c>
      <c r="S63" s="39">
        <v>102374.53</v>
      </c>
      <c r="T63" s="39">
        <f>'FY23 DCPS orig'!T63/$C$120*$C$122</f>
        <v>108451.51</v>
      </c>
      <c r="U63" s="39">
        <f>'FY23 DCPS orig'!U63/$C$120*$C$122</f>
        <v>325354.52047270705</v>
      </c>
      <c r="V63" s="39">
        <f>'FY23 DCPS orig'!V63/$C$120*$C$122</f>
        <v>0</v>
      </c>
      <c r="W63" s="39">
        <f>'FY23 DCPS orig'!W63/$C$120*$C$122</f>
        <v>325354.52047270705</v>
      </c>
      <c r="X63" s="39">
        <v>234998.56</v>
      </c>
      <c r="Y63" s="39">
        <v>175606.2</v>
      </c>
      <c r="AC63" s="39">
        <f>'FY23 DCPS orig'!AC63/$C$120*$C$122</f>
        <v>0</v>
      </c>
      <c r="AD63" s="39">
        <f>'FY23 DCPS orig'!AD63/$C$120*$C$122</f>
        <v>0</v>
      </c>
      <c r="AE63" s="39">
        <f>'FY23 DCPS orig'!AE63/$C$120*$C$122</f>
        <v>0</v>
      </c>
      <c r="AF63" s="39">
        <f>'FY23 DCPS orig'!AF63/$C$120*$C$122</f>
        <v>0</v>
      </c>
      <c r="AG63" s="39">
        <v>2108469</v>
      </c>
      <c r="AH63" s="39">
        <v>146575</v>
      </c>
      <c r="AI63" s="39">
        <f>'FY23 DCPS orig'!AI63/$C$120*$C$122</f>
        <v>108451.51</v>
      </c>
      <c r="AJ63" s="39">
        <f>'FY23 DCPS orig'!AJ63/$C$120*$C$122</f>
        <v>162677.26023635353</v>
      </c>
      <c r="AK63" s="39">
        <f>'FY23 DCPS orig'!AK63/$C$120*$C$122</f>
        <v>325354.52047270705</v>
      </c>
      <c r="AL63" s="39">
        <f>'FY23 DCPS orig'!AL63/$C$120*$C$122</f>
        <v>325354.52047270705</v>
      </c>
      <c r="AM63" s="39">
        <v>234998.56</v>
      </c>
      <c r="AQ63" s="39">
        <v>98554.5</v>
      </c>
      <c r="AS63" s="39">
        <f>'FY23 DCPS orig'!AS63/$C$120*$C$122</f>
        <v>54225.750236353517</v>
      </c>
      <c r="AT63" s="39">
        <f>'FY23 DCPS orig'!AT63/$C$120*$C$122</f>
        <v>0</v>
      </c>
      <c r="AV63" s="39">
        <v>19710.900000000001</v>
      </c>
      <c r="BF63" s="39">
        <v>11275</v>
      </c>
      <c r="BG63" s="39">
        <f>'FY23 DCPS orig'!BG63/$C$120*$C$122</f>
        <v>0</v>
      </c>
      <c r="BR63" s="39">
        <f>'FY23 DCPS orig'!BR63/$C$120*$C$122</f>
        <v>0</v>
      </c>
      <c r="BV63" s="39">
        <v>15325</v>
      </c>
      <c r="CB63" s="39">
        <v>289710.43</v>
      </c>
      <c r="CD63" s="39">
        <v>190346.56</v>
      </c>
      <c r="CE63" s="39">
        <v>148318.73000000001</v>
      </c>
      <c r="CF63" s="39">
        <v>371078.18</v>
      </c>
      <c r="CH63" s="39">
        <f t="shared" si="15"/>
        <v>6298317.9423635351</v>
      </c>
      <c r="CI63" s="39">
        <f t="shared" si="16"/>
        <v>2881622.72</v>
      </c>
      <c r="CJ63" s="39">
        <f t="shared" si="0"/>
        <v>1061313.800945414</v>
      </c>
      <c r="CK63" s="39">
        <f t="shared" si="17"/>
        <v>15325</v>
      </c>
      <c r="CL63" s="39">
        <f t="shared" si="18"/>
        <v>709743.47</v>
      </c>
      <c r="CM63" s="39">
        <f t="shared" si="1"/>
        <v>1255390.8711817677</v>
      </c>
      <c r="CN63" s="39">
        <f t="shared" si="2"/>
        <v>73936.650236353511</v>
      </c>
      <c r="CO63" s="39">
        <f t="shared" si="19"/>
        <v>289710.43</v>
      </c>
      <c r="CP63" s="39">
        <f t="shared" si="3"/>
        <v>11275</v>
      </c>
      <c r="CQ63" s="39">
        <f t="shared" si="4"/>
        <v>0</v>
      </c>
      <c r="CR63" s="39">
        <f t="shared" si="5"/>
        <v>6298317.9423635341</v>
      </c>
      <c r="CS63" s="39">
        <f t="shared" si="20"/>
        <v>4668004.9909454137</v>
      </c>
      <c r="CT63" s="39">
        <f t="shared" si="21"/>
        <v>10350.343660632847</v>
      </c>
      <c r="CU63" s="39">
        <f t="shared" si="6"/>
        <v>6389.4073614190693</v>
      </c>
      <c r="CV63" s="39">
        <f t="shared" si="27"/>
        <v>33.980044345898001</v>
      </c>
      <c r="CW63" s="39">
        <f t="shared" si="27"/>
        <v>1573.7105764966741</v>
      </c>
      <c r="CX63" s="39">
        <f t="shared" si="22"/>
        <v>8776.6330841361723</v>
      </c>
      <c r="CY63" s="39">
        <f t="shared" si="8"/>
        <v>2682.5039814814813</v>
      </c>
      <c r="CZ63" s="39">
        <f t="shared" si="9"/>
        <v>10217.255495750707</v>
      </c>
      <c r="DA63" s="39">
        <f t="shared" si="23"/>
        <v>1674186.3209454142</v>
      </c>
      <c r="DB63" s="39">
        <f t="shared" si="26"/>
        <v>2284075.2000000002</v>
      </c>
      <c r="DC63" s="39">
        <f t="shared" si="24"/>
        <v>709743.47</v>
      </c>
      <c r="DD63" s="39">
        <f t="shared" si="25"/>
        <v>5409633.4223635355</v>
      </c>
    </row>
    <row r="64" spans="1:108" x14ac:dyDescent="0.25">
      <c r="A64" t="s">
        <v>481</v>
      </c>
      <c r="B64" s="35">
        <v>884</v>
      </c>
      <c r="C64" s="36">
        <v>5</v>
      </c>
      <c r="D64" s="36" t="s">
        <v>425</v>
      </c>
      <c r="E64" s="36">
        <v>189</v>
      </c>
      <c r="F64" s="36">
        <v>-15</v>
      </c>
      <c r="G64" s="37">
        <f t="shared" si="11"/>
        <v>189</v>
      </c>
      <c r="H64" s="36">
        <v>189</v>
      </c>
      <c r="I64" s="38">
        <f t="shared" si="12"/>
        <v>1</v>
      </c>
      <c r="J64" s="37">
        <f t="shared" si="13"/>
        <v>53.996986607142858</v>
      </c>
      <c r="K64" s="37">
        <f t="shared" si="14"/>
        <v>0.99994419642857146</v>
      </c>
      <c r="L64" s="39">
        <v>198942.26</v>
      </c>
      <c r="M64" s="39">
        <f>'FY23 DCPS orig'!M64/$C$120*$C$122</f>
        <v>0</v>
      </c>
      <c r="N64" s="39">
        <f>'FY23 DCPS orig'!N64/128425*(128425-5380.94)</f>
        <v>123043.9929329632</v>
      </c>
      <c r="O64" s="39">
        <v>71961.03</v>
      </c>
      <c r="P64" s="39">
        <v>8065.87</v>
      </c>
      <c r="Q64" s="39">
        <v>79024.509999999995</v>
      </c>
      <c r="R64" s="39">
        <v>60058.83</v>
      </c>
      <c r="S64" s="39">
        <v>102374.53</v>
      </c>
      <c r="T64" s="39">
        <f>'FY23 DCPS orig'!T64/$C$120*$C$122</f>
        <v>108451.51</v>
      </c>
      <c r="U64" s="39">
        <f>'FY23 DCPS orig'!U64/$C$120*$C$122</f>
        <v>0</v>
      </c>
      <c r="V64" s="39">
        <f>'FY23 DCPS orig'!V64/$C$120*$C$122</f>
        <v>0</v>
      </c>
      <c r="W64" s="39">
        <f>'FY23 DCPS orig'!W64/$C$120*$C$122</f>
        <v>0</v>
      </c>
      <c r="AC64" s="39">
        <f>'FY23 DCPS orig'!AC64/$C$120*$C$122</f>
        <v>325354.52047270705</v>
      </c>
      <c r="AD64" s="39">
        <f>'FY23 DCPS orig'!AD64/$C$120*$C$122</f>
        <v>0</v>
      </c>
      <c r="AE64" s="39">
        <f>'FY23 DCPS orig'!AE64/$C$120*$C$122</f>
        <v>0</v>
      </c>
      <c r="AF64" s="39">
        <f>'FY23 DCPS orig'!AF64/$C$120*$C$122</f>
        <v>0</v>
      </c>
      <c r="AG64" s="39">
        <v>1128897</v>
      </c>
      <c r="AH64" s="39">
        <v>112077</v>
      </c>
      <c r="AI64" s="39">
        <f>'FY23 DCPS orig'!AI64/$C$120*$C$122</f>
        <v>108451.51</v>
      </c>
      <c r="AJ64" s="39">
        <f>'FY23 DCPS orig'!AJ64/$C$120*$C$122</f>
        <v>216903.01047270704</v>
      </c>
      <c r="AK64" s="39">
        <f>'FY23 DCPS orig'!AK64/$C$120*$C$122</f>
        <v>650709.0409454141</v>
      </c>
      <c r="AL64" s="39">
        <f>'FY23 DCPS orig'!AL64/$C$120*$C$122</f>
        <v>216903.01047270704</v>
      </c>
      <c r="AM64" s="39">
        <v>78332.850000000006</v>
      </c>
      <c r="AO64" s="39">
        <v>57558.06</v>
      </c>
      <c r="AQ64" s="39">
        <v>96762.6</v>
      </c>
      <c r="AS64" s="39">
        <f>'FY23 DCPS orig'!AS64/$C$120*$C$122</f>
        <v>0</v>
      </c>
      <c r="AT64" s="39">
        <f>'FY23 DCPS orig'!AT64/$C$120*$C$122</f>
        <v>5422.5731181767587</v>
      </c>
      <c r="AV64" s="39">
        <v>1791.9</v>
      </c>
      <c r="AZ64" s="39">
        <v>70000</v>
      </c>
      <c r="BD64" s="39">
        <v>102283.24</v>
      </c>
      <c r="BE64" s="39">
        <v>1647.53</v>
      </c>
      <c r="BG64" s="39">
        <f>'FY23 DCPS orig'!BG64/$C$120*$C$122</f>
        <v>0</v>
      </c>
      <c r="BR64" s="39">
        <f>'FY23 DCPS orig'!BR64/$C$120*$C$122</f>
        <v>0</v>
      </c>
      <c r="CB64" s="39">
        <v>633741.56999999995</v>
      </c>
      <c r="CC64" s="39">
        <v>203201.46</v>
      </c>
      <c r="CH64" s="39">
        <f t="shared" si="15"/>
        <v>4761959.4084146749</v>
      </c>
      <c r="CI64" s="39">
        <f t="shared" si="16"/>
        <v>2318251.0534056704</v>
      </c>
      <c r="CJ64" s="39">
        <f t="shared" si="0"/>
        <v>0</v>
      </c>
      <c r="CK64" s="39">
        <f t="shared" si="17"/>
        <v>0</v>
      </c>
      <c r="CL64" s="39">
        <f t="shared" si="18"/>
        <v>0</v>
      </c>
      <c r="CM64" s="39">
        <f t="shared" si="1"/>
        <v>1425620.0818908284</v>
      </c>
      <c r="CN64" s="39">
        <f t="shared" si="2"/>
        <v>7214.4731181767584</v>
      </c>
      <c r="CO64" s="39">
        <f t="shared" si="19"/>
        <v>836943.02999999991</v>
      </c>
      <c r="CP64" s="39">
        <f t="shared" si="3"/>
        <v>103930.77</v>
      </c>
      <c r="CQ64" s="39">
        <f t="shared" si="4"/>
        <v>70000</v>
      </c>
      <c r="CR64" s="39">
        <f t="shared" si="5"/>
        <v>4761959.4084146749</v>
      </c>
      <c r="CS64" s="39">
        <f t="shared" si="20"/>
        <v>2318251.0534056704</v>
      </c>
      <c r="CT64" s="39">
        <f t="shared" si="21"/>
        <v>12265.878589447992</v>
      </c>
      <c r="CU64" s="39">
        <f t="shared" si="6"/>
        <v>12265.878589447992</v>
      </c>
      <c r="CV64" s="39">
        <f t="shared" si="27"/>
        <v>0</v>
      </c>
      <c r="CW64" s="39">
        <f t="shared" si="27"/>
        <v>0</v>
      </c>
      <c r="CX64" s="39">
        <f t="shared" si="22"/>
        <v>12265.878589447992</v>
      </c>
      <c r="CY64" s="39">
        <f t="shared" si="8"/>
        <v>4428.2699999999995</v>
      </c>
      <c r="CZ64" s="39">
        <f t="shared" si="9"/>
        <v>12265.878589447992</v>
      </c>
      <c r="DA64" s="39">
        <f t="shared" si="23"/>
        <v>1189354.0534056702</v>
      </c>
      <c r="DB64" s="39">
        <f t="shared" si="26"/>
        <v>1128897</v>
      </c>
      <c r="DC64" s="39">
        <f t="shared" si="24"/>
        <v>0</v>
      </c>
      <c r="DD64" s="39">
        <f t="shared" si="25"/>
        <v>4467885.7684146753</v>
      </c>
    </row>
    <row r="65" spans="1:108" x14ac:dyDescent="0.25">
      <c r="A65" t="s">
        <v>482</v>
      </c>
      <c r="B65" s="35">
        <v>420</v>
      </c>
      <c r="C65" s="36">
        <v>4</v>
      </c>
      <c r="D65" s="36" t="s">
        <v>435</v>
      </c>
      <c r="E65" s="36">
        <v>587</v>
      </c>
      <c r="F65" s="36">
        <v>-54</v>
      </c>
      <c r="G65" s="37">
        <f t="shared" si="11"/>
        <v>587</v>
      </c>
      <c r="H65" s="36">
        <v>239</v>
      </c>
      <c r="I65" s="38">
        <f t="shared" si="12"/>
        <v>0.40715502555366268</v>
      </c>
      <c r="J65" s="37">
        <f t="shared" si="13"/>
        <v>103.99419642857143</v>
      </c>
      <c r="K65" s="37">
        <f t="shared" si="14"/>
        <v>309.98270089285717</v>
      </c>
      <c r="L65" s="39">
        <v>198942.26</v>
      </c>
      <c r="M65" s="39">
        <f>'FY23 DCPS orig'!M65/$C$120*$C$122</f>
        <v>162677.26023635353</v>
      </c>
      <c r="N65" s="39">
        <f>'FY23 DCPS orig'!N65/128425*(128425-5380.94)</f>
        <v>0</v>
      </c>
      <c r="O65" s="39">
        <v>71961.03</v>
      </c>
      <c r="P65" s="39">
        <v>9294.2999999999993</v>
      </c>
      <c r="Q65" s="39">
        <v>79024.509999999995</v>
      </c>
      <c r="R65" s="39">
        <v>60058.83</v>
      </c>
      <c r="S65" s="39">
        <v>204749.06</v>
      </c>
      <c r="T65" s="39">
        <f>'FY23 DCPS orig'!T65/$C$120*$C$122</f>
        <v>108451.51</v>
      </c>
      <c r="U65" s="39">
        <f>'FY23 DCPS orig'!U65/$C$120*$C$122</f>
        <v>0</v>
      </c>
      <c r="V65" s="39">
        <f>'FY23 DCPS orig'!V65/$C$120*$C$122</f>
        <v>0</v>
      </c>
      <c r="W65" s="39">
        <f>'FY23 DCPS orig'!W65/$C$120*$C$122</f>
        <v>0</v>
      </c>
      <c r="AC65" s="39">
        <f>'FY23 DCPS orig'!AC65/$C$120*$C$122</f>
        <v>0</v>
      </c>
      <c r="AD65" s="39">
        <f>'FY23 DCPS orig'!AD65/$C$120*$C$122</f>
        <v>0</v>
      </c>
      <c r="AE65" s="39">
        <f>'FY23 DCPS orig'!AE65/$C$120*$C$122</f>
        <v>0</v>
      </c>
      <c r="AF65" s="39">
        <f>'FY23 DCPS orig'!AF65/$C$120*$C$122</f>
        <v>0</v>
      </c>
      <c r="AG65" s="39">
        <v>3506151</v>
      </c>
      <c r="AH65" s="39">
        <v>200754</v>
      </c>
      <c r="AI65" s="39">
        <f>'FY23 DCPS orig'!AI65/$C$120*$C$122</f>
        <v>108451.51</v>
      </c>
      <c r="AJ65" s="39">
        <f>'FY23 DCPS orig'!AJ65/$C$120*$C$122</f>
        <v>325354.52047270705</v>
      </c>
      <c r="AK65" s="39">
        <f>'FY23 DCPS orig'!AK65/$C$120*$C$122</f>
        <v>1084515.0618908282</v>
      </c>
      <c r="AL65" s="39">
        <f>'FY23 DCPS orig'!AL65/$C$120*$C$122</f>
        <v>325354.52047270705</v>
      </c>
      <c r="AM65" s="39">
        <v>117499.28</v>
      </c>
      <c r="AO65" s="39">
        <v>57558.06</v>
      </c>
      <c r="AQ65" s="39">
        <v>186357.6</v>
      </c>
      <c r="AS65" s="39">
        <f>'FY23 DCPS orig'!AS65/$C$120*$C$122</f>
        <v>1572546.8425998886</v>
      </c>
      <c r="AT65" s="39">
        <f>'FY23 DCPS orig'!AT65/$C$120*$C$122</f>
        <v>0</v>
      </c>
      <c r="AU65" s="39">
        <v>39166.43</v>
      </c>
      <c r="AV65" s="39">
        <v>555489</v>
      </c>
      <c r="BD65" s="39">
        <v>191361.66</v>
      </c>
      <c r="BE65" s="39">
        <v>3082.36</v>
      </c>
      <c r="BG65" s="39">
        <f>'FY23 DCPS orig'!BG65/$C$120*$C$122</f>
        <v>0</v>
      </c>
      <c r="BN65" s="39">
        <v>119483.41</v>
      </c>
      <c r="BO65" s="39">
        <v>3000</v>
      </c>
      <c r="BQ65" s="39">
        <v>53100</v>
      </c>
      <c r="BR65" s="39">
        <f>'FY23 DCPS orig'!BR65/$C$120*$C$122</f>
        <v>0</v>
      </c>
      <c r="BX65" s="39">
        <v>55921</v>
      </c>
      <c r="CB65" s="39">
        <v>641118.46</v>
      </c>
      <c r="CC65" s="39">
        <v>5017.32</v>
      </c>
      <c r="CE65" s="39">
        <v>25422.55</v>
      </c>
      <c r="CH65" s="39">
        <f t="shared" si="15"/>
        <v>10071863.345672484</v>
      </c>
      <c r="CI65" s="39">
        <f t="shared" si="16"/>
        <v>4602063.7602363536</v>
      </c>
      <c r="CJ65" s="39">
        <f t="shared" si="0"/>
        <v>0</v>
      </c>
      <c r="CK65" s="39">
        <f t="shared" si="17"/>
        <v>231504.41</v>
      </c>
      <c r="CL65" s="39">
        <f t="shared" si="18"/>
        <v>25422.55</v>
      </c>
      <c r="CM65" s="39">
        <f t="shared" si="1"/>
        <v>2205090.5528362421</v>
      </c>
      <c r="CN65" s="39">
        <f t="shared" si="2"/>
        <v>2167202.2725998885</v>
      </c>
      <c r="CO65" s="39">
        <f t="shared" si="19"/>
        <v>646135.77999999991</v>
      </c>
      <c r="CP65" s="39">
        <f t="shared" si="3"/>
        <v>194444.02</v>
      </c>
      <c r="CQ65" s="39">
        <f t="shared" si="4"/>
        <v>0</v>
      </c>
      <c r="CR65" s="39">
        <f t="shared" si="5"/>
        <v>10071863.345672483</v>
      </c>
      <c r="CS65" s="39">
        <f t="shared" si="20"/>
        <v>4858990.7202363536</v>
      </c>
      <c r="CT65" s="39">
        <f t="shared" si="21"/>
        <v>8277.6673257859511</v>
      </c>
      <c r="CU65" s="39">
        <f t="shared" si="6"/>
        <v>7839.9723343038395</v>
      </c>
      <c r="CV65" s="39">
        <f t="shared" si="27"/>
        <v>394.38570698466782</v>
      </c>
      <c r="CW65" s="39">
        <f t="shared" si="27"/>
        <v>43.309284497444629</v>
      </c>
      <c r="CX65" s="39">
        <f t="shared" si="22"/>
        <v>8234.3580412885058</v>
      </c>
      <c r="CY65" s="39">
        <f t="shared" si="8"/>
        <v>2703.4969874476983</v>
      </c>
      <c r="CZ65" s="39">
        <f t="shared" si="9"/>
        <v>8277.6673257859511</v>
      </c>
      <c r="DA65" s="39">
        <f t="shared" si="23"/>
        <v>1327417.1702363535</v>
      </c>
      <c r="DB65" s="39">
        <f t="shared" si="26"/>
        <v>3506151</v>
      </c>
      <c r="DC65" s="39">
        <f t="shared" si="24"/>
        <v>25422.55</v>
      </c>
      <c r="DD65" s="39">
        <f t="shared" si="25"/>
        <v>9585848.4756724834</v>
      </c>
    </row>
    <row r="66" spans="1:108" x14ac:dyDescent="0.25">
      <c r="A66" t="s">
        <v>483</v>
      </c>
      <c r="B66" s="35">
        <v>308</v>
      </c>
      <c r="C66" s="36">
        <v>8</v>
      </c>
      <c r="D66" s="36" t="s">
        <v>350</v>
      </c>
      <c r="E66" s="36">
        <v>199</v>
      </c>
      <c r="F66" s="36">
        <v>-34</v>
      </c>
      <c r="G66" s="37">
        <f t="shared" si="11"/>
        <v>150</v>
      </c>
      <c r="H66" s="36">
        <v>162</v>
      </c>
      <c r="I66" s="38">
        <f t="shared" si="12"/>
        <v>0.81407035175879394</v>
      </c>
      <c r="J66" s="37">
        <f t="shared" si="13"/>
        <v>26.998493303571429</v>
      </c>
      <c r="K66" s="37">
        <f t="shared" si="14"/>
        <v>1.9998883928571429</v>
      </c>
      <c r="L66" s="39">
        <v>198942.26</v>
      </c>
      <c r="M66" s="39">
        <f>'FY23 DCPS orig'!M66/$C$120*$C$122</f>
        <v>0</v>
      </c>
      <c r="N66" s="39">
        <f>'FY23 DCPS orig'!N66/128425*(128425-5380.94)</f>
        <v>0</v>
      </c>
      <c r="O66" s="39">
        <v>71961.03</v>
      </c>
      <c r="P66" s="39">
        <v>10416.5</v>
      </c>
      <c r="Q66" s="39">
        <v>79024.509999999995</v>
      </c>
      <c r="R66" s="39">
        <v>60058.83</v>
      </c>
      <c r="S66" s="39">
        <v>153561.79</v>
      </c>
      <c r="T66" s="39">
        <f>'FY23 DCPS orig'!T66/$C$120*$C$122</f>
        <v>108451.51</v>
      </c>
      <c r="U66" s="39">
        <f>'FY23 DCPS orig'!U66/$C$120*$C$122</f>
        <v>216903.01047270704</v>
      </c>
      <c r="V66" s="39">
        <f>'FY23 DCPS orig'!V66/$C$120*$C$122</f>
        <v>0</v>
      </c>
      <c r="W66" s="39">
        <f>'FY23 DCPS orig'!W66/$C$120*$C$122</f>
        <v>216903.01047270704</v>
      </c>
      <c r="X66" s="39">
        <v>156665.71</v>
      </c>
      <c r="Y66" s="39">
        <v>87803.1</v>
      </c>
      <c r="AC66" s="39">
        <f>'FY23 DCPS orig'!AC66/$C$120*$C$122</f>
        <v>0</v>
      </c>
      <c r="AD66" s="39">
        <f>'FY23 DCPS orig'!AD66/$C$120*$C$122</f>
        <v>0</v>
      </c>
      <c r="AE66" s="39">
        <f>'FY23 DCPS orig'!AE66/$C$120*$C$122</f>
        <v>0</v>
      </c>
      <c r="AF66" s="39">
        <f>'FY23 DCPS orig'!AF66/$C$120*$C$122</f>
        <v>0</v>
      </c>
      <c r="AG66" s="39">
        <v>895950</v>
      </c>
      <c r="AH66" s="39">
        <v>64675</v>
      </c>
      <c r="AI66" s="39">
        <f>'FY23 DCPS orig'!AI66/$C$120*$C$122</f>
        <v>108451.51</v>
      </c>
      <c r="AJ66" s="39">
        <f>'FY23 DCPS orig'!AJ66/$C$120*$C$122</f>
        <v>325354.52047270705</v>
      </c>
      <c r="AK66" s="39">
        <f>'FY23 DCPS orig'!AK66/$C$120*$C$122</f>
        <v>325354.52047270705</v>
      </c>
      <c r="AL66" s="39">
        <f>'FY23 DCPS orig'!AL66/$C$120*$C$122</f>
        <v>108451.51</v>
      </c>
      <c r="AM66" s="39">
        <v>39166.43</v>
      </c>
      <c r="AO66" s="39">
        <v>57558.06</v>
      </c>
      <c r="AQ66" s="39">
        <v>48381.3</v>
      </c>
      <c r="AS66" s="39">
        <f>'FY23 DCPS orig'!AS66/$C$120*$C$122</f>
        <v>0</v>
      </c>
      <c r="AT66" s="39">
        <f>'FY23 DCPS orig'!AT66/$C$120*$C$122</f>
        <v>9760.6354236353509</v>
      </c>
      <c r="AV66" s="39">
        <v>3583.8</v>
      </c>
      <c r="AW66" s="39">
        <v>20400</v>
      </c>
      <c r="AX66" s="39">
        <v>13600</v>
      </c>
      <c r="AY66" s="39">
        <v>10200</v>
      </c>
      <c r="BA66" s="39">
        <v>20400</v>
      </c>
      <c r="BC66" s="39">
        <v>13600</v>
      </c>
      <c r="BD66" s="39">
        <v>107695.05</v>
      </c>
      <c r="BE66" s="39">
        <v>1734.7</v>
      </c>
      <c r="BG66" s="39">
        <f>'FY23 DCPS orig'!BG66/$C$120*$C$122</f>
        <v>0</v>
      </c>
      <c r="BR66" s="39">
        <f>'FY23 DCPS orig'!BR66/$C$120*$C$122</f>
        <v>0</v>
      </c>
      <c r="BV66" s="39">
        <v>15325</v>
      </c>
      <c r="CB66" s="39">
        <v>434565.65</v>
      </c>
      <c r="CC66" s="39">
        <v>98435.04</v>
      </c>
      <c r="CE66" s="39">
        <v>147962.29999999999</v>
      </c>
      <c r="CF66" s="39">
        <v>399297.48</v>
      </c>
      <c r="CH66" s="39">
        <f t="shared" si="15"/>
        <v>4630593.7673144639</v>
      </c>
      <c r="CI66" s="39">
        <f t="shared" si="16"/>
        <v>1643041.4300000002</v>
      </c>
      <c r="CJ66" s="39">
        <f t="shared" si="0"/>
        <v>678274.83094541403</v>
      </c>
      <c r="CK66" s="39">
        <f t="shared" si="17"/>
        <v>15325</v>
      </c>
      <c r="CL66" s="39">
        <f t="shared" si="18"/>
        <v>547259.78</v>
      </c>
      <c r="CM66" s="39">
        <f t="shared" si="1"/>
        <v>1012717.8509454143</v>
      </c>
      <c r="CN66" s="39">
        <f t="shared" si="2"/>
        <v>13344.43542363535</v>
      </c>
      <c r="CO66" s="39">
        <f t="shared" si="19"/>
        <v>533000.69000000006</v>
      </c>
      <c r="CP66" s="39">
        <f t="shared" si="3"/>
        <v>143429.75</v>
      </c>
      <c r="CQ66" s="39">
        <f t="shared" si="4"/>
        <v>68000</v>
      </c>
      <c r="CR66" s="39">
        <f t="shared" si="5"/>
        <v>4654393.7673144639</v>
      </c>
      <c r="CS66" s="39">
        <f t="shared" si="20"/>
        <v>2883901.0409454145</v>
      </c>
      <c r="CT66" s="39">
        <f t="shared" si="21"/>
        <v>14491.965029876455</v>
      </c>
      <c r="CU66" s="39">
        <f t="shared" si="6"/>
        <v>8256.4895979899502</v>
      </c>
      <c r="CV66" s="39">
        <f t="shared" si="27"/>
        <v>77.010050251256288</v>
      </c>
      <c r="CW66" s="39">
        <f t="shared" si="27"/>
        <v>2750.0491457286435</v>
      </c>
      <c r="CX66" s="39">
        <f t="shared" si="22"/>
        <v>11741.915884147813</v>
      </c>
      <c r="CY66" s="39">
        <f t="shared" si="8"/>
        <v>3290.1277160493833</v>
      </c>
      <c r="CZ66" s="39">
        <f t="shared" si="9"/>
        <v>14704.174733333337</v>
      </c>
      <c r="DA66" s="39">
        <f t="shared" si="23"/>
        <v>1352888.1609454141</v>
      </c>
      <c r="DB66" s="39">
        <f t="shared" si="26"/>
        <v>983753.1</v>
      </c>
      <c r="DC66" s="39">
        <f t="shared" si="24"/>
        <v>547259.78</v>
      </c>
      <c r="DD66" s="39">
        <f t="shared" si="25"/>
        <v>3805287.7373144631</v>
      </c>
    </row>
    <row r="67" spans="1:108" x14ac:dyDescent="0.25">
      <c r="A67" t="s">
        <v>484</v>
      </c>
      <c r="B67" s="35">
        <v>273</v>
      </c>
      <c r="C67" s="36">
        <v>3</v>
      </c>
      <c r="D67" s="36" t="s">
        <v>350</v>
      </c>
      <c r="E67" s="36">
        <v>367</v>
      </c>
      <c r="F67" s="36">
        <v>-35</v>
      </c>
      <c r="G67" s="37">
        <f t="shared" si="11"/>
        <v>331</v>
      </c>
      <c r="H67" s="36">
        <v>9</v>
      </c>
      <c r="I67" s="38">
        <f t="shared" si="12"/>
        <v>2.4523160762942781E-2</v>
      </c>
      <c r="J67" s="37">
        <f t="shared" si="13"/>
        <v>27.998437499999998</v>
      </c>
      <c r="K67" s="37">
        <f t="shared" si="14"/>
        <v>55.996874999999996</v>
      </c>
      <c r="L67" s="39">
        <v>198942.26</v>
      </c>
      <c r="M67" s="39">
        <f>'FY23 DCPS orig'!M67/$C$120*$C$122</f>
        <v>0</v>
      </c>
      <c r="N67" s="39">
        <f>'FY23 DCPS orig'!N67/128425*(128425-5380.94)</f>
        <v>0</v>
      </c>
      <c r="O67" s="39">
        <v>71961.03</v>
      </c>
      <c r="P67" s="39">
        <v>5504.45</v>
      </c>
      <c r="Q67" s="39">
        <v>79024.509999999995</v>
      </c>
      <c r="R67" s="39">
        <v>60058.83</v>
      </c>
      <c r="S67" s="39">
        <v>102374.53</v>
      </c>
      <c r="T67" s="39">
        <f>'FY23 DCPS orig'!T67/$C$120*$C$122</f>
        <v>108451.51</v>
      </c>
      <c r="U67" s="39">
        <f>'FY23 DCPS orig'!U67/$C$120*$C$122</f>
        <v>0</v>
      </c>
      <c r="V67" s="39">
        <f>'FY23 DCPS orig'!V67/$C$120*$C$122</f>
        <v>0</v>
      </c>
      <c r="W67" s="39">
        <f>'FY23 DCPS orig'!W67/$C$120*$C$122</f>
        <v>216903.01047270704</v>
      </c>
      <c r="X67" s="39">
        <v>78332.850000000006</v>
      </c>
      <c r="Y67" s="39">
        <v>64508.4</v>
      </c>
      <c r="AC67" s="39">
        <f>'FY23 DCPS orig'!AC67/$C$120*$C$122</f>
        <v>0</v>
      </c>
      <c r="AD67" s="39">
        <f>'FY23 DCPS orig'!AD67/$C$120*$C$122</f>
        <v>0</v>
      </c>
      <c r="AE67" s="39">
        <f>'FY23 DCPS orig'!AE67/$C$120*$C$122</f>
        <v>0</v>
      </c>
      <c r="AF67" s="39">
        <f>'FY23 DCPS orig'!AF67/$C$120*$C$122</f>
        <v>0</v>
      </c>
      <c r="AG67" s="39">
        <v>1977063</v>
      </c>
      <c r="AH67" s="39">
        <v>119275</v>
      </c>
      <c r="AI67" s="39">
        <f>'FY23 DCPS orig'!AI67/$C$120*$C$122</f>
        <v>108451.51</v>
      </c>
      <c r="AJ67" s="39">
        <f>'FY23 DCPS orig'!AJ67/$C$120*$C$122</f>
        <v>108451.51</v>
      </c>
      <c r="AK67" s="39">
        <f>'FY23 DCPS orig'!AK67/$C$120*$C$122</f>
        <v>325354.52047270705</v>
      </c>
      <c r="AL67" s="39">
        <f>'FY23 DCPS orig'!AL67/$C$120*$C$122</f>
        <v>0</v>
      </c>
      <c r="AQ67" s="39">
        <v>50173.2</v>
      </c>
      <c r="AS67" s="39">
        <f>'FY23 DCPS orig'!AS67/$C$120*$C$122</f>
        <v>325354.52047270705</v>
      </c>
      <c r="AT67" s="39">
        <f>'FY23 DCPS orig'!AT67/$C$120*$C$122</f>
        <v>0</v>
      </c>
      <c r="AV67" s="39">
        <v>100346.4</v>
      </c>
      <c r="BF67" s="39">
        <v>9175</v>
      </c>
      <c r="BG67" s="39">
        <f>'FY23 DCPS orig'!BG67/$C$120*$C$122</f>
        <v>0</v>
      </c>
      <c r="BR67" s="39">
        <f>'FY23 DCPS orig'!BR67/$C$120*$C$122</f>
        <v>0</v>
      </c>
      <c r="CB67" s="39">
        <v>24142.54</v>
      </c>
      <c r="CD67" s="39">
        <v>245377.21</v>
      </c>
      <c r="CE67" s="39">
        <v>136890.51999999999</v>
      </c>
      <c r="CF67" s="39">
        <v>138186.85</v>
      </c>
      <c r="CG67" s="39">
        <v>330941.28000000003</v>
      </c>
      <c r="CH67" s="39">
        <f t="shared" si="15"/>
        <v>4985244.4414181206</v>
      </c>
      <c r="CI67" s="39">
        <f t="shared" si="16"/>
        <v>2722655.12</v>
      </c>
      <c r="CJ67" s="39">
        <f t="shared" ref="CJ67:CJ118" si="28">SUM(U67:Y67)</f>
        <v>359744.2604727071</v>
      </c>
      <c r="CK67" s="39">
        <f t="shared" si="17"/>
        <v>0</v>
      </c>
      <c r="CL67" s="39">
        <f t="shared" si="18"/>
        <v>851395.86</v>
      </c>
      <c r="CM67" s="39">
        <f t="shared" ref="CM67:CM98" si="29">SUM(AI67:AR67)</f>
        <v>592430.74047270697</v>
      </c>
      <c r="CN67" s="39">
        <f t="shared" ref="CN67:CN118" si="30">SUM(AS67:AV67)</f>
        <v>425700.92047270702</v>
      </c>
      <c r="CO67" s="39">
        <f t="shared" si="19"/>
        <v>24142.54</v>
      </c>
      <c r="CP67" s="39">
        <f t="shared" ref="CP67:CP118" si="31">SUM(BA67,BB67,BC67,BD67:BK67)</f>
        <v>9175</v>
      </c>
      <c r="CQ67" s="39">
        <f t="shared" ref="CQ67:CQ118" si="32">SUM(AX67,AY67,AW67:AZ67)</f>
        <v>0</v>
      </c>
      <c r="CR67" s="39">
        <f t="shared" ref="CR67:CR119" si="33">SUM(CI67:CQ67)</f>
        <v>4985244.4414181206</v>
      </c>
      <c r="CS67" s="39">
        <f t="shared" si="20"/>
        <v>3933795.240472707</v>
      </c>
      <c r="CT67" s="39">
        <f t="shared" si="21"/>
        <v>10718.788121179037</v>
      </c>
      <c r="CU67" s="39">
        <f t="shared" ref="CU67:CU119" si="34">CI67/$E67</f>
        <v>7418.6788010899181</v>
      </c>
      <c r="CV67" s="39">
        <f t="shared" ref="CV67:CW98" si="35">CK67/$E67</f>
        <v>0</v>
      </c>
      <c r="CW67" s="39">
        <f t="shared" si="35"/>
        <v>2319.8797275204361</v>
      </c>
      <c r="CX67" s="39">
        <f t="shared" si="22"/>
        <v>8398.9083936586012</v>
      </c>
      <c r="CY67" s="39">
        <f t="shared" ref="CY67:CY119" si="36">CO67/$H67</f>
        <v>2682.5044444444447</v>
      </c>
      <c r="CZ67" s="39">
        <f>(CS67-CJ67)/G67</f>
        <v>10797.737099697884</v>
      </c>
      <c r="DA67" s="39">
        <f t="shared" si="23"/>
        <v>1040827.9804727071</v>
      </c>
      <c r="DB67" s="39">
        <f t="shared" si="26"/>
        <v>2041571.4</v>
      </c>
      <c r="DC67" s="39">
        <f t="shared" si="24"/>
        <v>851395.86</v>
      </c>
      <c r="DD67" s="39">
        <f t="shared" si="25"/>
        <v>3999894.1314181215</v>
      </c>
    </row>
    <row r="68" spans="1:108" x14ac:dyDescent="0.25">
      <c r="A68" t="s">
        <v>485</v>
      </c>
      <c r="B68" s="35">
        <v>284</v>
      </c>
      <c r="C68" s="36">
        <v>1</v>
      </c>
      <c r="D68" s="36" t="s">
        <v>350</v>
      </c>
      <c r="E68" s="36">
        <v>439</v>
      </c>
      <c r="F68" s="36">
        <v>-18</v>
      </c>
      <c r="G68" s="37">
        <f t="shared" ref="G68:G118" si="37">AG68/5973</f>
        <v>343</v>
      </c>
      <c r="H68" s="36">
        <v>121</v>
      </c>
      <c r="I68" s="38">
        <f t="shared" ref="I68:I119" si="38">H68/E68</f>
        <v>0.27562642369020501</v>
      </c>
      <c r="J68" s="37">
        <f t="shared" ref="J68:J118" si="39">AQ68/1792</f>
        <v>58.99670758928572</v>
      </c>
      <c r="K68" s="37">
        <f t="shared" ref="K68:K118" si="40">AV68/1792</f>
        <v>199.98883928571428</v>
      </c>
      <c r="L68" s="39">
        <v>198942.26</v>
      </c>
      <c r="M68" s="39">
        <f>'FY23 DCPS orig'!M68/$C$120*$C$122</f>
        <v>0</v>
      </c>
      <c r="N68" s="39">
        <f>'FY23 DCPS orig'!N68/128425*(128425-5380.94)</f>
        <v>0</v>
      </c>
      <c r="O68" s="39">
        <v>71961.03</v>
      </c>
      <c r="P68" s="39">
        <v>7106</v>
      </c>
      <c r="Q68" s="39">
        <v>79024.509999999995</v>
      </c>
      <c r="R68" s="39">
        <v>60058.83</v>
      </c>
      <c r="S68" s="39">
        <v>102374.53</v>
      </c>
      <c r="T68" s="39">
        <f>'FY23 DCPS orig'!T68/$C$120*$C$122</f>
        <v>108451.51</v>
      </c>
      <c r="U68" s="39">
        <f>'FY23 DCPS orig'!U68/$C$120*$C$122</f>
        <v>325354.52047270705</v>
      </c>
      <c r="V68" s="39">
        <f>'FY23 DCPS orig'!V68/$C$120*$C$122</f>
        <v>0</v>
      </c>
      <c r="W68" s="39">
        <f>'FY23 DCPS orig'!W68/$C$120*$C$122</f>
        <v>325354.52047270705</v>
      </c>
      <c r="X68" s="39">
        <v>234998.56</v>
      </c>
      <c r="Y68" s="39">
        <v>172022.39999999999</v>
      </c>
      <c r="AC68" s="39">
        <f>'FY23 DCPS orig'!AC68/$C$120*$C$122</f>
        <v>0</v>
      </c>
      <c r="AD68" s="39">
        <f>'FY23 DCPS orig'!AD68/$C$120*$C$122</f>
        <v>0</v>
      </c>
      <c r="AE68" s="39">
        <f>'FY23 DCPS orig'!AE68/$C$120*$C$122</f>
        <v>0</v>
      </c>
      <c r="AF68" s="39">
        <f>'FY23 DCPS orig'!AF68/$C$120*$C$122</f>
        <v>0</v>
      </c>
      <c r="AG68" s="39">
        <v>2048739</v>
      </c>
      <c r="AH68" s="39">
        <v>142675</v>
      </c>
      <c r="AI68" s="39">
        <f>'FY23 DCPS orig'!AI68/$C$120*$C$122</f>
        <v>108451.51</v>
      </c>
      <c r="AJ68" s="39">
        <f>'FY23 DCPS orig'!AJ68/$C$120*$C$122</f>
        <v>433806.02094541409</v>
      </c>
      <c r="AK68" s="39">
        <f>'FY23 DCPS orig'!AK68/$C$120*$C$122</f>
        <v>433806.02094541409</v>
      </c>
      <c r="AL68" s="39">
        <f>'FY23 DCPS orig'!AL68/$C$120*$C$122</f>
        <v>108451.51</v>
      </c>
      <c r="AM68" s="39">
        <v>39166.43</v>
      </c>
      <c r="AO68" s="39">
        <v>57558.06</v>
      </c>
      <c r="AQ68" s="39">
        <v>105722.1</v>
      </c>
      <c r="AS68" s="39">
        <f>'FY23 DCPS orig'!AS68/$C$120*$C$122</f>
        <v>1030289.3116544745</v>
      </c>
      <c r="AT68" s="39">
        <f>'FY23 DCPS orig'!AT68/$C$120*$C$122</f>
        <v>0</v>
      </c>
      <c r="AV68" s="39">
        <v>358380</v>
      </c>
      <c r="AW68" s="39">
        <v>40800</v>
      </c>
      <c r="AX68" s="39">
        <v>40800</v>
      </c>
      <c r="AY68" s="39">
        <v>10200</v>
      </c>
      <c r="BA68" s="39">
        <v>40800</v>
      </c>
      <c r="BC68" s="39">
        <v>40800</v>
      </c>
      <c r="BD68" s="39">
        <v>81393.649999999994</v>
      </c>
      <c r="BG68" s="39">
        <f>'FY23 DCPS orig'!BG68/$C$120*$C$122</f>
        <v>0</v>
      </c>
      <c r="BQ68" s="39">
        <v>48800</v>
      </c>
      <c r="BR68" s="39">
        <f>'FY23 DCPS orig'!BR68/$C$120*$C$122</f>
        <v>108451.51</v>
      </c>
      <c r="BS68" s="39">
        <v>74970.559999999998</v>
      </c>
      <c r="BT68" s="39">
        <v>97600</v>
      </c>
      <c r="BU68" s="39">
        <v>5000</v>
      </c>
      <c r="CB68" s="39">
        <v>324582.98</v>
      </c>
      <c r="CD68" s="39">
        <v>420715.02</v>
      </c>
      <c r="CE68" s="39">
        <v>240793.82</v>
      </c>
      <c r="CF68" s="39">
        <v>202387.73</v>
      </c>
      <c r="CG68" s="39">
        <v>176329.56</v>
      </c>
      <c r="CH68" s="39">
        <f t="shared" ref="CH68:CH118" si="41">SUM(L68:CG68)</f>
        <v>8507118.4644907154</v>
      </c>
      <c r="CI68" s="39">
        <f t="shared" ref="CI68:CI118" si="42">SUM(L68:T68,Z68:AH68)</f>
        <v>2819332.67</v>
      </c>
      <c r="CJ68" s="39">
        <f t="shared" si="28"/>
        <v>1057730.000945414</v>
      </c>
      <c r="CK68" s="39">
        <f t="shared" ref="CK68:CK118" si="43">SUM(BL68:CA68)</f>
        <v>334822.07</v>
      </c>
      <c r="CL68" s="39">
        <f t="shared" ref="CL68:CL118" si="44">SUM(CD68:CG68)</f>
        <v>1040226.1300000001</v>
      </c>
      <c r="CM68" s="39">
        <f t="shared" si="29"/>
        <v>1286961.6518908283</v>
      </c>
      <c r="CN68" s="39">
        <f t="shared" si="30"/>
        <v>1388669.3116544746</v>
      </c>
      <c r="CO68" s="39">
        <f t="shared" ref="CO68:CO118" si="45">SUM(CB68:CC68)</f>
        <v>324582.98</v>
      </c>
      <c r="CP68" s="39">
        <f t="shared" si="31"/>
        <v>162993.65</v>
      </c>
      <c r="CQ68" s="39">
        <f t="shared" si="32"/>
        <v>142800</v>
      </c>
      <c r="CR68" s="39">
        <f t="shared" si="33"/>
        <v>8558118.4644907173</v>
      </c>
      <c r="CS68" s="39">
        <f t="shared" ref="CS68:CS118" si="46">SUM(CI68:CL68)</f>
        <v>5252110.8709454136</v>
      </c>
      <c r="CT68" s="39">
        <f t="shared" ref="CT68:CT119" si="47">CS68/$E68</f>
        <v>11963.806084158117</v>
      </c>
      <c r="CU68" s="39">
        <f t="shared" si="34"/>
        <v>6422.1700911161734</v>
      </c>
      <c r="CV68" s="39">
        <f t="shared" si="35"/>
        <v>762.69264236902052</v>
      </c>
      <c r="CW68" s="39">
        <f t="shared" si="35"/>
        <v>2369.5356036446474</v>
      </c>
      <c r="CX68" s="39">
        <f t="shared" ref="CX68:CX119" si="48">CT68-CW68</f>
        <v>9594.2704805134708</v>
      </c>
      <c r="CY68" s="39">
        <f t="shared" si="36"/>
        <v>2682.5039669421485</v>
      </c>
      <c r="CZ68" s="39">
        <f>(CS68-CJ68)/G68</f>
        <v>12228.515655976675</v>
      </c>
      <c r="DA68" s="39">
        <f t="shared" ref="DA68:DA118" si="49">SUM(L68:X68,AC68:AF68,AH68,BL68:BV68,BX68:CA68)</f>
        <v>1991123.3409454143</v>
      </c>
      <c r="DB68" s="39">
        <f t="shared" si="26"/>
        <v>2220761.4</v>
      </c>
      <c r="DC68" s="39">
        <f t="shared" ref="DC68:DC118" si="50">CL68</f>
        <v>1040226.1300000001</v>
      </c>
      <c r="DD68" s="39">
        <f t="shared" ref="DD68:DD118" si="51">SUM(L68:O68,Q68:AG68,AI68:AV68,BL68,BN68,BP68,BR68:BS68,BW68:CC68)</f>
        <v>6910917.6844907142</v>
      </c>
    </row>
    <row r="69" spans="1:108" x14ac:dyDescent="0.25">
      <c r="A69" t="s">
        <v>486</v>
      </c>
      <c r="B69" s="35">
        <v>274</v>
      </c>
      <c r="C69" s="36">
        <v>6</v>
      </c>
      <c r="D69" s="36" t="s">
        <v>350</v>
      </c>
      <c r="E69" s="36">
        <v>547</v>
      </c>
      <c r="F69" s="36">
        <v>38</v>
      </c>
      <c r="G69" s="37">
        <f t="shared" si="37"/>
        <v>464</v>
      </c>
      <c r="H69" s="36">
        <v>64</v>
      </c>
      <c r="I69" s="38">
        <f t="shared" si="38"/>
        <v>0.1170018281535649</v>
      </c>
      <c r="J69" s="37">
        <f t="shared" si="39"/>
        <v>51.997098214285714</v>
      </c>
      <c r="K69" s="37">
        <f t="shared" si="40"/>
        <v>3.9997767857142859</v>
      </c>
      <c r="L69" s="39">
        <v>198942.26</v>
      </c>
      <c r="M69" s="39">
        <f>'FY23 DCPS orig'!M69/$C$120*$C$122</f>
        <v>0</v>
      </c>
      <c r="N69" s="39">
        <f>'FY23 DCPS orig'!N69/128425*(128425-5380.94)</f>
        <v>0</v>
      </c>
      <c r="O69" s="39">
        <v>71961.03</v>
      </c>
      <c r="P69" s="39">
        <v>4796</v>
      </c>
      <c r="Q69" s="39">
        <v>79024.509999999995</v>
      </c>
      <c r="R69" s="39">
        <v>60058.83</v>
      </c>
      <c r="S69" s="39">
        <v>153561.79</v>
      </c>
      <c r="T69" s="39">
        <f>'FY23 DCPS orig'!T69/$C$120*$C$122</f>
        <v>108451.51</v>
      </c>
      <c r="U69" s="39">
        <f>'FY23 DCPS orig'!U69/$C$120*$C$122</f>
        <v>216903.01047270704</v>
      </c>
      <c r="V69" s="39">
        <f>'FY23 DCPS orig'!V69/$C$120*$C$122</f>
        <v>108451.51</v>
      </c>
      <c r="W69" s="39">
        <f>'FY23 DCPS orig'!W69/$C$120*$C$122</f>
        <v>216903.01047270704</v>
      </c>
      <c r="X69" s="39">
        <v>195832.13</v>
      </c>
      <c r="Y69" s="39">
        <v>148727.70000000001</v>
      </c>
      <c r="AC69" s="39">
        <f>'FY23 DCPS orig'!AC69/$C$120*$C$122</f>
        <v>0</v>
      </c>
      <c r="AD69" s="39">
        <f>'FY23 DCPS orig'!AD69/$C$120*$C$122</f>
        <v>0</v>
      </c>
      <c r="AE69" s="39">
        <f>'FY23 DCPS orig'!AE69/$C$120*$C$122</f>
        <v>0</v>
      </c>
      <c r="AF69" s="39">
        <f>'FY23 DCPS orig'!AF69/$C$120*$C$122</f>
        <v>0</v>
      </c>
      <c r="AG69" s="39">
        <v>2771472</v>
      </c>
      <c r="AH69" s="39">
        <v>177775</v>
      </c>
      <c r="AI69" s="39">
        <f>'FY23 DCPS orig'!AI69/$C$120*$C$122</f>
        <v>108451.51</v>
      </c>
      <c r="AJ69" s="39">
        <f>'FY23 DCPS orig'!AJ69/$C$120*$C$122</f>
        <v>108451.51</v>
      </c>
      <c r="AK69" s="39">
        <f>'FY23 DCPS orig'!AK69/$C$120*$C$122</f>
        <v>325354.52047270705</v>
      </c>
      <c r="AL69" s="39">
        <f>'FY23 DCPS orig'!AL69/$C$120*$C$122</f>
        <v>0</v>
      </c>
      <c r="AQ69" s="39">
        <v>93178.8</v>
      </c>
      <c r="AS69" s="39">
        <f>'FY23 DCPS orig'!AS69/$C$120*$C$122</f>
        <v>0</v>
      </c>
      <c r="AT69" s="39">
        <f>'FY23 DCPS orig'!AT69/$C$120*$C$122</f>
        <v>19521.270847270702</v>
      </c>
      <c r="AV69" s="39">
        <v>7167.6</v>
      </c>
      <c r="BF69" s="39">
        <v>13675</v>
      </c>
      <c r="BG69" s="39">
        <f>'FY23 DCPS orig'!BG69/$C$120*$C$122</f>
        <v>0</v>
      </c>
      <c r="BR69" s="39">
        <f>'FY23 DCPS orig'!BR69/$C$120*$C$122</f>
        <v>0</v>
      </c>
      <c r="CB69" s="39">
        <v>171680.26</v>
      </c>
      <c r="CD69" s="39">
        <v>25997.91</v>
      </c>
      <c r="CE69" s="39">
        <v>220358.6</v>
      </c>
      <c r="CF69" s="39">
        <v>322034.90999999997</v>
      </c>
      <c r="CH69" s="39">
        <f t="shared" si="41"/>
        <v>5928732.1822653906</v>
      </c>
      <c r="CI69" s="39">
        <f t="shared" si="42"/>
        <v>3626042.93</v>
      </c>
      <c r="CJ69" s="39">
        <f t="shared" si="28"/>
        <v>886817.36094541405</v>
      </c>
      <c r="CK69" s="39">
        <f t="shared" si="43"/>
        <v>0</v>
      </c>
      <c r="CL69" s="39">
        <f t="shared" si="44"/>
        <v>568391.41999999993</v>
      </c>
      <c r="CM69" s="39">
        <f t="shared" si="29"/>
        <v>635436.34047270706</v>
      </c>
      <c r="CN69" s="39">
        <f t="shared" si="30"/>
        <v>26688.8708472707</v>
      </c>
      <c r="CO69" s="39">
        <f t="shared" si="45"/>
        <v>171680.26</v>
      </c>
      <c r="CP69" s="39">
        <f t="shared" si="31"/>
        <v>13675</v>
      </c>
      <c r="CQ69" s="39">
        <f t="shared" si="32"/>
        <v>0</v>
      </c>
      <c r="CR69" s="39">
        <f t="shared" si="33"/>
        <v>5928732.1822653925</v>
      </c>
      <c r="CS69" s="39">
        <f t="shared" si="46"/>
        <v>5081251.7109454144</v>
      </c>
      <c r="CT69" s="39">
        <f t="shared" si="47"/>
        <v>9289.3084295162971</v>
      </c>
      <c r="CU69" s="39">
        <f t="shared" si="34"/>
        <v>6628.9633089579529</v>
      </c>
      <c r="CV69" s="39">
        <f t="shared" si="35"/>
        <v>0</v>
      </c>
      <c r="CW69" s="39">
        <f t="shared" si="35"/>
        <v>1039.1068007312613</v>
      </c>
      <c r="CX69" s="39">
        <f t="shared" si="48"/>
        <v>8250.2016287850365</v>
      </c>
      <c r="CY69" s="39">
        <f t="shared" si="36"/>
        <v>2682.5040625000001</v>
      </c>
      <c r="CZ69" s="39">
        <f>(CS69-CJ69)/G69</f>
        <v>9039.729202586208</v>
      </c>
      <c r="DA69" s="39">
        <f t="shared" si="49"/>
        <v>1592660.5909454143</v>
      </c>
      <c r="DB69" s="39">
        <f t="shared" si="26"/>
        <v>2920199.7</v>
      </c>
      <c r="DC69" s="39">
        <f t="shared" si="50"/>
        <v>568391.41999999993</v>
      </c>
      <c r="DD69" s="39">
        <f t="shared" si="51"/>
        <v>5164094.7622653907</v>
      </c>
    </row>
    <row r="70" spans="1:108" x14ac:dyDescent="0.25">
      <c r="A70" t="s">
        <v>487</v>
      </c>
      <c r="B70" s="35">
        <v>435</v>
      </c>
      <c r="C70" s="36">
        <v>5</v>
      </c>
      <c r="D70" s="36" t="s">
        <v>435</v>
      </c>
      <c r="E70" s="36">
        <v>281</v>
      </c>
      <c r="F70" s="36">
        <v>-19</v>
      </c>
      <c r="G70" s="37">
        <f t="shared" si="37"/>
        <v>281</v>
      </c>
      <c r="H70" s="36">
        <v>174</v>
      </c>
      <c r="I70" s="38">
        <f t="shared" si="38"/>
        <v>0.61921708185053381</v>
      </c>
      <c r="J70" s="37">
        <f t="shared" si="39"/>
        <v>87.995089285714286</v>
      </c>
      <c r="K70" s="37">
        <f t="shared" si="40"/>
        <v>12.999274553571428</v>
      </c>
      <c r="L70" s="39">
        <v>99471.13</v>
      </c>
      <c r="M70" s="39">
        <f>'FY23 DCPS orig'!M70/$C$120*$C$122</f>
        <v>108451.51</v>
      </c>
      <c r="N70" s="39">
        <f>'FY23 DCPS orig'!N70/128425*(128425-5380.94)</f>
        <v>0</v>
      </c>
      <c r="O70" s="39">
        <v>71961.03</v>
      </c>
      <c r="P70" s="39">
        <v>7670.45</v>
      </c>
      <c r="Q70" s="39">
        <v>79024.509999999995</v>
      </c>
      <c r="R70" s="39">
        <v>60058.83</v>
      </c>
      <c r="S70" s="39">
        <v>102374.53</v>
      </c>
      <c r="T70" s="39">
        <f>'FY23 DCPS orig'!T70/$C$120*$C$122</f>
        <v>108451.51</v>
      </c>
      <c r="U70" s="39">
        <f>'FY23 DCPS orig'!U70/$C$120*$C$122</f>
        <v>0</v>
      </c>
      <c r="V70" s="39">
        <f>'FY23 DCPS orig'!V70/$C$120*$C$122</f>
        <v>0</v>
      </c>
      <c r="W70" s="39">
        <f>'FY23 DCPS orig'!W70/$C$120*$C$122</f>
        <v>0</v>
      </c>
      <c r="AC70" s="39">
        <f>'FY23 DCPS orig'!AC70/$C$120*$C$122</f>
        <v>0</v>
      </c>
      <c r="AD70" s="39">
        <f>'FY23 DCPS orig'!AD70/$C$120*$C$122</f>
        <v>0</v>
      </c>
      <c r="AE70" s="39">
        <f>'FY23 DCPS orig'!AE70/$C$120*$C$122</f>
        <v>0</v>
      </c>
      <c r="AF70" s="39">
        <f>'FY23 DCPS orig'!AF70/$C$120*$C$122</f>
        <v>0</v>
      </c>
      <c r="AG70" s="39">
        <v>1678413</v>
      </c>
      <c r="AH70" s="39">
        <v>96102</v>
      </c>
      <c r="AI70" s="39">
        <f>'FY23 DCPS orig'!AI70/$C$120*$C$122</f>
        <v>108451.51</v>
      </c>
      <c r="AJ70" s="39">
        <f>'FY23 DCPS orig'!AJ70/$C$120*$C$122</f>
        <v>325354.52047270705</v>
      </c>
      <c r="AK70" s="39">
        <f>'FY23 DCPS orig'!AK70/$C$120*$C$122</f>
        <v>542257.5309454141</v>
      </c>
      <c r="AL70" s="39">
        <f>'FY23 DCPS orig'!AL70/$C$120*$C$122</f>
        <v>325354.52047270705</v>
      </c>
      <c r="AM70" s="39">
        <v>117499.28</v>
      </c>
      <c r="AO70" s="39">
        <v>57558.06</v>
      </c>
      <c r="AQ70" s="39">
        <v>157687.20000000001</v>
      </c>
      <c r="AS70" s="39">
        <f>'FY23 DCPS orig'!AS70/$C$120*$C$122</f>
        <v>108451.51</v>
      </c>
      <c r="AT70" s="39">
        <f>'FY23 DCPS orig'!AT70/$C$120*$C$122</f>
        <v>0</v>
      </c>
      <c r="AV70" s="39">
        <v>23294.7</v>
      </c>
      <c r="BD70" s="39">
        <v>137676.49</v>
      </c>
      <c r="BE70" s="39">
        <v>2217.63</v>
      </c>
      <c r="BG70" s="39">
        <f>'FY23 DCPS orig'!BG70/$C$120*$C$122</f>
        <v>0</v>
      </c>
      <c r="BR70" s="39">
        <f>'FY23 DCPS orig'!BR70/$C$120*$C$122</f>
        <v>0</v>
      </c>
      <c r="CB70" s="39">
        <v>466755.7</v>
      </c>
      <c r="CC70" s="39">
        <v>73587.360000000001</v>
      </c>
      <c r="CD70" s="39">
        <v>104130.26</v>
      </c>
      <c r="CH70" s="39">
        <f t="shared" si="41"/>
        <v>4962254.7718908284</v>
      </c>
      <c r="CI70" s="39">
        <f t="shared" si="42"/>
        <v>2411978.5</v>
      </c>
      <c r="CJ70" s="39">
        <f t="shared" si="28"/>
        <v>0</v>
      </c>
      <c r="CK70" s="39">
        <f t="shared" si="43"/>
        <v>0</v>
      </c>
      <c r="CL70" s="39">
        <f t="shared" si="44"/>
        <v>104130.26</v>
      </c>
      <c r="CM70" s="39">
        <f t="shared" si="29"/>
        <v>1634162.6218908282</v>
      </c>
      <c r="CN70" s="39">
        <f t="shared" si="30"/>
        <v>131746.21</v>
      </c>
      <c r="CO70" s="39">
        <f t="shared" si="45"/>
        <v>540343.06000000006</v>
      </c>
      <c r="CP70" s="39">
        <f t="shared" si="31"/>
        <v>139894.12</v>
      </c>
      <c r="CQ70" s="39">
        <f t="shared" si="32"/>
        <v>0</v>
      </c>
      <c r="CR70" s="39">
        <f t="shared" si="33"/>
        <v>4962254.7718908275</v>
      </c>
      <c r="CS70" s="39">
        <f t="shared" si="46"/>
        <v>2516108.7599999998</v>
      </c>
      <c r="CT70" s="39">
        <f t="shared" si="47"/>
        <v>8954.1237010676141</v>
      </c>
      <c r="CU70" s="39">
        <f t="shared" si="34"/>
        <v>8583.5533807829179</v>
      </c>
      <c r="CV70" s="39">
        <f t="shared" si="35"/>
        <v>0</v>
      </c>
      <c r="CW70" s="39">
        <f t="shared" si="35"/>
        <v>370.57032028469752</v>
      </c>
      <c r="CX70" s="39">
        <f t="shared" si="48"/>
        <v>8583.5533807829161</v>
      </c>
      <c r="CY70" s="39">
        <f t="shared" si="36"/>
        <v>3105.4198850574717</v>
      </c>
      <c r="CZ70" s="39">
        <f>(CS70-CJ70)/G70</f>
        <v>8954.1237010676141</v>
      </c>
      <c r="DA70" s="39">
        <f t="shared" si="49"/>
        <v>733565.50000000012</v>
      </c>
      <c r="DB70" s="39">
        <f t="shared" si="26"/>
        <v>1678413</v>
      </c>
      <c r="DC70" s="39">
        <f t="shared" si="50"/>
        <v>104130.26</v>
      </c>
      <c r="DD70" s="39">
        <f t="shared" si="51"/>
        <v>4614457.9418908283</v>
      </c>
    </row>
    <row r="71" spans="1:108" x14ac:dyDescent="0.25">
      <c r="A71" t="s">
        <v>488</v>
      </c>
      <c r="B71" s="35">
        <v>458</v>
      </c>
      <c r="C71" s="36">
        <v>5</v>
      </c>
      <c r="D71" s="36" t="s">
        <v>425</v>
      </c>
      <c r="E71" s="36">
        <v>702</v>
      </c>
      <c r="F71" s="36">
        <v>6</v>
      </c>
      <c r="G71" s="37">
        <f t="shared" si="37"/>
        <v>702</v>
      </c>
      <c r="H71" s="36">
        <v>250</v>
      </c>
      <c r="I71" s="38">
        <f t="shared" si="38"/>
        <v>0.35612535612535612</v>
      </c>
      <c r="J71" s="37">
        <f t="shared" si="39"/>
        <v>15.999107142857143</v>
      </c>
      <c r="K71" s="37">
        <f t="shared" si="40"/>
        <v>10.999386160714286</v>
      </c>
      <c r="L71" s="39">
        <v>99471.13</v>
      </c>
      <c r="M71" s="39">
        <f>'FY23 DCPS orig'!M71/$C$120*$C$122</f>
        <v>0</v>
      </c>
      <c r="N71" s="39">
        <f>'FY23 DCPS orig'!N71/128425*(128425-5380.94)</f>
        <v>369131.97879888956</v>
      </c>
      <c r="O71" s="39">
        <v>71961.03</v>
      </c>
      <c r="P71" s="39">
        <v>27090.54</v>
      </c>
      <c r="Q71" s="39">
        <v>79024.509999999995</v>
      </c>
      <c r="R71" s="39">
        <v>60058.83</v>
      </c>
      <c r="S71" s="39">
        <v>460685.38</v>
      </c>
      <c r="T71" s="39">
        <f>'FY23 DCPS orig'!T71/$C$120*$C$122</f>
        <v>108451.51</v>
      </c>
      <c r="U71" s="39">
        <f>'FY23 DCPS orig'!U71/$C$120*$C$122</f>
        <v>0</v>
      </c>
      <c r="V71" s="39">
        <f>'FY23 DCPS orig'!V71/$C$120*$C$122</f>
        <v>0</v>
      </c>
      <c r="W71" s="39">
        <f>'FY23 DCPS orig'!W71/$C$120*$C$122</f>
        <v>0</v>
      </c>
      <c r="AC71" s="39">
        <f>'FY23 DCPS orig'!AC71/$C$120*$C$122</f>
        <v>976063.56141812098</v>
      </c>
      <c r="AD71" s="39">
        <f>'FY23 DCPS orig'!AD71/$C$120*$C$122</f>
        <v>0</v>
      </c>
      <c r="AE71" s="39">
        <f>'FY23 DCPS orig'!AE71/$C$120*$C$122</f>
        <v>99334.548016329267</v>
      </c>
      <c r="AF71" s="39">
        <f>'FY23 DCPS orig'!AF71/$C$120*$C$122</f>
        <v>108451.51</v>
      </c>
      <c r="AG71" s="39">
        <v>4193046</v>
      </c>
      <c r="AH71" s="39">
        <v>416286</v>
      </c>
      <c r="AI71" s="39">
        <f>'FY23 DCPS orig'!AI71/$C$120*$C$122</f>
        <v>108451.51</v>
      </c>
      <c r="AJ71" s="39">
        <f>'FY23 DCPS orig'!AJ71/$C$120*$C$122</f>
        <v>216903.01047270704</v>
      </c>
      <c r="AK71" s="39">
        <f>'FY23 DCPS orig'!AK71/$C$120*$C$122</f>
        <v>216903.01047270704</v>
      </c>
      <c r="AL71" s="39">
        <f>'FY23 DCPS orig'!AL71/$C$120*$C$122</f>
        <v>0</v>
      </c>
      <c r="AQ71" s="39">
        <v>28670.400000000001</v>
      </c>
      <c r="AS71" s="39">
        <f>'FY23 DCPS orig'!AS71/$C$120*$C$122</f>
        <v>108451.51</v>
      </c>
      <c r="AT71" s="39">
        <f>'FY23 DCPS orig'!AT71/$C$120*$C$122</f>
        <v>0</v>
      </c>
      <c r="AV71" s="39">
        <v>19710.900000000001</v>
      </c>
      <c r="BD71" s="39">
        <v>153262.51</v>
      </c>
      <c r="BE71" s="39">
        <v>2468.6799999999998</v>
      </c>
      <c r="BG71" s="39">
        <f>'FY23 DCPS orig'!BG71/$C$120*$C$122</f>
        <v>0</v>
      </c>
      <c r="BR71" s="39">
        <f>'FY23 DCPS orig'!BR71/$C$120*$C$122</f>
        <v>0</v>
      </c>
      <c r="BW71" s="39">
        <v>656092.98</v>
      </c>
      <c r="BY71" s="39">
        <v>443635.82</v>
      </c>
      <c r="CA71" s="39">
        <v>131776.46</v>
      </c>
      <c r="CB71" s="39">
        <v>706169.18</v>
      </c>
      <c r="CH71" s="39">
        <f t="shared" si="41"/>
        <v>9861552.499178756</v>
      </c>
      <c r="CI71" s="39">
        <f t="shared" si="42"/>
        <v>7069056.52823334</v>
      </c>
      <c r="CJ71" s="39">
        <f t="shared" si="28"/>
        <v>0</v>
      </c>
      <c r="CK71" s="39">
        <f t="shared" si="43"/>
        <v>1231505.26</v>
      </c>
      <c r="CL71" s="39">
        <f t="shared" si="44"/>
        <v>0</v>
      </c>
      <c r="CM71" s="39">
        <f t="shared" si="29"/>
        <v>570927.93094541412</v>
      </c>
      <c r="CN71" s="39">
        <f t="shared" si="30"/>
        <v>128162.41</v>
      </c>
      <c r="CO71" s="39">
        <f t="shared" si="45"/>
        <v>706169.18</v>
      </c>
      <c r="CP71" s="39">
        <f t="shared" si="31"/>
        <v>155731.19</v>
      </c>
      <c r="CQ71" s="39">
        <f t="shared" si="32"/>
        <v>0</v>
      </c>
      <c r="CR71" s="39">
        <f t="shared" si="33"/>
        <v>9861552.4991787542</v>
      </c>
      <c r="CS71" s="39">
        <f t="shared" si="46"/>
        <v>8300561.7882333398</v>
      </c>
      <c r="CT71" s="39">
        <f t="shared" si="47"/>
        <v>11824.162091500484</v>
      </c>
      <c r="CU71" s="39">
        <f t="shared" si="34"/>
        <v>10069.881094349486</v>
      </c>
      <c r="CV71" s="39">
        <f t="shared" si="35"/>
        <v>1754.2809971509971</v>
      </c>
      <c r="CW71" s="39">
        <f t="shared" si="35"/>
        <v>0</v>
      </c>
      <c r="CX71" s="39">
        <f t="shared" si="48"/>
        <v>11824.162091500484</v>
      </c>
      <c r="CY71" s="39">
        <f t="shared" si="36"/>
        <v>2824.6767200000004</v>
      </c>
      <c r="CZ71" s="39">
        <f>(CS71-CJ71)/G71</f>
        <v>11824.162091500484</v>
      </c>
      <c r="DA71" s="39">
        <f t="shared" si="49"/>
        <v>3451422.8082333393</v>
      </c>
      <c r="DB71" s="39">
        <f t="shared" si="26"/>
        <v>4849138.9800000004</v>
      </c>
      <c r="DC71" s="39">
        <f t="shared" si="50"/>
        <v>0</v>
      </c>
      <c r="DD71" s="39">
        <f t="shared" si="51"/>
        <v>9262444.7691787556</v>
      </c>
    </row>
    <row r="72" spans="1:108" x14ac:dyDescent="0.25">
      <c r="A72" t="s">
        <v>489</v>
      </c>
      <c r="B72" s="35">
        <v>1165</v>
      </c>
      <c r="C72" s="36">
        <v>5</v>
      </c>
      <c r="D72" s="36" t="s">
        <v>490</v>
      </c>
      <c r="E72" s="36">
        <v>66</v>
      </c>
      <c r="F72" s="36">
        <v>-7</v>
      </c>
      <c r="G72" s="37">
        <f t="shared" si="37"/>
        <v>0</v>
      </c>
      <c r="H72" s="36">
        <v>18</v>
      </c>
      <c r="I72" s="38">
        <f t="shared" si="38"/>
        <v>0.27272727272727271</v>
      </c>
      <c r="J72" s="37">
        <f t="shared" si="39"/>
        <v>11.999330357142856</v>
      </c>
      <c r="K72" s="37">
        <f t="shared" si="40"/>
        <v>16.999051339285714</v>
      </c>
      <c r="L72" s="39">
        <v>99471.13</v>
      </c>
      <c r="M72" s="39">
        <f>'FY23 DCPS orig'!M72/$C$120*$C$122</f>
        <v>0</v>
      </c>
      <c r="N72" s="39">
        <f>'FY23 DCPS orig'!N72/128425*(128425-5380.94)</f>
        <v>0</v>
      </c>
      <c r="O72" s="39">
        <v>71961.03</v>
      </c>
      <c r="P72" s="39">
        <v>3898.9</v>
      </c>
      <c r="Q72" s="39">
        <v>79024.509999999995</v>
      </c>
      <c r="R72" s="39">
        <v>60058.83</v>
      </c>
      <c r="S72" s="39">
        <v>51187.26</v>
      </c>
      <c r="T72" s="39">
        <f>'FY23 DCPS orig'!T72/$C$120*$C$122</f>
        <v>108451.51</v>
      </c>
      <c r="U72" s="39">
        <f>'FY23 DCPS orig'!U72/$C$120*$C$122</f>
        <v>216903.01047270704</v>
      </c>
      <c r="V72" s="39">
        <f>'FY23 DCPS orig'!V72/$C$120*$C$122</f>
        <v>0</v>
      </c>
      <c r="W72" s="39">
        <f>'FY23 DCPS orig'!W72/$C$120*$C$122</f>
        <v>216903.01047270704</v>
      </c>
      <c r="X72" s="39">
        <v>156665.71</v>
      </c>
      <c r="Y72" s="39">
        <v>118265.4</v>
      </c>
      <c r="AA72" s="39">
        <v>335085.3</v>
      </c>
      <c r="AC72" s="39">
        <f>'FY23 DCPS orig'!AC72/$C$120*$C$122</f>
        <v>0</v>
      </c>
      <c r="AD72" s="39">
        <f>'FY23 DCPS orig'!AD72/$C$120*$C$122</f>
        <v>0</v>
      </c>
      <c r="AE72" s="39">
        <f>'FY23 DCPS orig'!AE72/$C$120*$C$122</f>
        <v>0</v>
      </c>
      <c r="AF72" s="39">
        <f>'FY23 DCPS orig'!AF72/$C$120*$C$122</f>
        <v>0</v>
      </c>
      <c r="AH72" s="39">
        <v>21450</v>
      </c>
      <c r="AI72" s="39">
        <f>'FY23 DCPS orig'!AI72/$C$120*$C$122</f>
        <v>108451.51</v>
      </c>
      <c r="AJ72" s="39">
        <f>'FY23 DCPS orig'!AJ72/$C$120*$C$122</f>
        <v>108451.51</v>
      </c>
      <c r="AK72" s="39">
        <f>'FY23 DCPS orig'!AK72/$C$120*$C$122</f>
        <v>216903.01047270704</v>
      </c>
      <c r="AL72" s="39">
        <f>'FY23 DCPS orig'!AL72/$C$120*$C$122</f>
        <v>216903.01047270704</v>
      </c>
      <c r="AM72" s="39">
        <v>156665.71</v>
      </c>
      <c r="AQ72" s="39">
        <v>21502.799999999999</v>
      </c>
      <c r="AS72" s="39">
        <f>'FY23 DCPS orig'!AS72/$C$120*$C$122</f>
        <v>108451.51</v>
      </c>
      <c r="AT72" s="39">
        <f>'FY23 DCPS orig'!AT72/$C$120*$C$122</f>
        <v>0</v>
      </c>
      <c r="AV72" s="39">
        <v>30462.3</v>
      </c>
      <c r="BF72" s="39">
        <v>1650</v>
      </c>
      <c r="BG72" s="39">
        <f>'FY23 DCPS orig'!BG72/$C$120*$C$122</f>
        <v>0</v>
      </c>
      <c r="BR72" s="39">
        <f>'FY23 DCPS orig'!BR72/$C$120*$C$122</f>
        <v>0</v>
      </c>
      <c r="CB72" s="39">
        <v>48285.07</v>
      </c>
      <c r="CF72" s="39">
        <v>162202.73000000001</v>
      </c>
      <c r="CH72" s="39">
        <f t="shared" si="41"/>
        <v>2719254.7618908272</v>
      </c>
      <c r="CI72" s="39">
        <f t="shared" si="42"/>
        <v>830588.47</v>
      </c>
      <c r="CJ72" s="39">
        <f t="shared" si="28"/>
        <v>708737.13094541407</v>
      </c>
      <c r="CK72" s="39">
        <f t="shared" si="43"/>
        <v>0</v>
      </c>
      <c r="CL72" s="39">
        <f t="shared" si="44"/>
        <v>162202.73000000001</v>
      </c>
      <c r="CM72" s="39">
        <f t="shared" si="29"/>
        <v>828877.550945414</v>
      </c>
      <c r="CN72" s="39">
        <f t="shared" si="30"/>
        <v>138913.81</v>
      </c>
      <c r="CO72" s="39">
        <f t="shared" si="45"/>
        <v>48285.07</v>
      </c>
      <c r="CP72" s="39">
        <f t="shared" si="31"/>
        <v>1650</v>
      </c>
      <c r="CQ72" s="39">
        <f t="shared" si="32"/>
        <v>0</v>
      </c>
      <c r="CR72" s="39">
        <f t="shared" si="33"/>
        <v>2719254.7618908277</v>
      </c>
      <c r="CS72" s="39">
        <f t="shared" si="46"/>
        <v>1701528.330945414</v>
      </c>
      <c r="CT72" s="39">
        <f t="shared" si="47"/>
        <v>25780.732287051727</v>
      </c>
      <c r="CU72" s="39">
        <f t="shared" si="34"/>
        <v>12584.673787878788</v>
      </c>
      <c r="CV72" s="39">
        <f t="shared" si="35"/>
        <v>0</v>
      </c>
      <c r="CW72" s="39">
        <f t="shared" si="35"/>
        <v>2457.6171212121212</v>
      </c>
      <c r="CX72" s="39">
        <f t="shared" si="48"/>
        <v>23323.115165839605</v>
      </c>
      <c r="CY72" s="39">
        <f t="shared" si="36"/>
        <v>2682.5038888888889</v>
      </c>
      <c r="CZ72" s="39">
        <f>(CS72-CJ72)/E72</f>
        <v>15042.290909090909</v>
      </c>
      <c r="DA72" s="39">
        <f t="shared" si="49"/>
        <v>1085974.9009454141</v>
      </c>
      <c r="DB72" s="39">
        <f t="shared" si="26"/>
        <v>453350.69999999995</v>
      </c>
      <c r="DC72" s="39">
        <f t="shared" si="50"/>
        <v>162202.73000000001</v>
      </c>
      <c r="DD72" s="39">
        <f t="shared" si="51"/>
        <v>2530053.1318908273</v>
      </c>
    </row>
    <row r="73" spans="1:108" x14ac:dyDescent="0.25">
      <c r="A73" t="s">
        <v>491</v>
      </c>
      <c r="B73" s="35">
        <v>280</v>
      </c>
      <c r="C73" s="36">
        <v>6</v>
      </c>
      <c r="D73" s="36" t="s">
        <v>350</v>
      </c>
      <c r="E73" s="36">
        <v>395</v>
      </c>
      <c r="F73" s="36">
        <v>-23</v>
      </c>
      <c r="G73" s="37">
        <f t="shared" si="37"/>
        <v>283</v>
      </c>
      <c r="H73" s="36">
        <v>252</v>
      </c>
      <c r="I73" s="38">
        <f t="shared" si="38"/>
        <v>0.63797468354430376</v>
      </c>
      <c r="J73" s="37">
        <f t="shared" si="39"/>
        <v>72.995926339285717</v>
      </c>
      <c r="K73" s="37">
        <f t="shared" si="40"/>
        <v>16.999051339285714</v>
      </c>
      <c r="L73" s="39">
        <v>198942.26</v>
      </c>
      <c r="M73" s="39">
        <f>'FY23 DCPS orig'!M73/$C$120*$C$122</f>
        <v>0</v>
      </c>
      <c r="N73" s="39">
        <f>'FY23 DCPS orig'!N73/128425*(128425-5380.94)</f>
        <v>0</v>
      </c>
      <c r="O73" s="39">
        <v>71961.03</v>
      </c>
      <c r="P73" s="39">
        <v>7973.6</v>
      </c>
      <c r="Q73" s="39">
        <v>79024.509999999995</v>
      </c>
      <c r="R73" s="39">
        <v>60058.83</v>
      </c>
      <c r="S73" s="39">
        <v>153561.79</v>
      </c>
      <c r="T73" s="39">
        <f>'FY23 DCPS orig'!T73/$C$120*$C$122</f>
        <v>108451.51</v>
      </c>
      <c r="U73" s="39">
        <f>'FY23 DCPS orig'!U73/$C$120*$C$122</f>
        <v>325354.52047270705</v>
      </c>
      <c r="V73" s="39">
        <f>'FY23 DCPS orig'!V73/$C$120*$C$122</f>
        <v>108451.51</v>
      </c>
      <c r="W73" s="39">
        <f>'FY23 DCPS orig'!W73/$C$120*$C$122</f>
        <v>433806.02094541409</v>
      </c>
      <c r="X73" s="39">
        <v>313331.40999999997</v>
      </c>
      <c r="Y73" s="39">
        <v>200692.8</v>
      </c>
      <c r="AC73" s="39">
        <f>'FY23 DCPS orig'!AC73/$C$120*$C$122</f>
        <v>0</v>
      </c>
      <c r="AD73" s="39">
        <f>'FY23 DCPS orig'!AD73/$C$120*$C$122</f>
        <v>0</v>
      </c>
      <c r="AE73" s="39">
        <f>'FY23 DCPS orig'!AE73/$C$120*$C$122</f>
        <v>0</v>
      </c>
      <c r="AF73" s="39">
        <f>'FY23 DCPS orig'!AF73/$C$120*$C$122</f>
        <v>0</v>
      </c>
      <c r="AG73" s="39">
        <v>1690359</v>
      </c>
      <c r="AH73" s="39">
        <v>128375</v>
      </c>
      <c r="AI73" s="39">
        <f>'FY23 DCPS orig'!AI73/$C$120*$C$122</f>
        <v>108451.51</v>
      </c>
      <c r="AJ73" s="39">
        <f>'FY23 DCPS orig'!AJ73/$C$120*$C$122</f>
        <v>216903.01047270704</v>
      </c>
      <c r="AK73" s="39">
        <f>'FY23 DCPS orig'!AK73/$C$120*$C$122</f>
        <v>433806.02094541409</v>
      </c>
      <c r="AL73" s="39">
        <f>'FY23 DCPS orig'!AL73/$C$120*$C$122</f>
        <v>433806.02094541409</v>
      </c>
      <c r="AM73" s="39">
        <v>234998.56</v>
      </c>
      <c r="AQ73" s="39">
        <v>130808.7</v>
      </c>
      <c r="AS73" s="39">
        <f>'FY23 DCPS orig'!AS73/$C$120*$C$122</f>
        <v>108451.51</v>
      </c>
      <c r="AT73" s="39">
        <f>'FY23 DCPS orig'!AT73/$C$120*$C$122</f>
        <v>0</v>
      </c>
      <c r="AV73" s="39">
        <v>30462.3</v>
      </c>
      <c r="AW73" s="39">
        <v>20400</v>
      </c>
      <c r="AX73" s="39">
        <v>20400</v>
      </c>
      <c r="AY73" s="39">
        <v>10200</v>
      </c>
      <c r="BA73" s="39">
        <v>20400</v>
      </c>
      <c r="BC73" s="39">
        <v>20400</v>
      </c>
      <c r="BD73" s="39">
        <v>199154.67</v>
      </c>
      <c r="BE73" s="39">
        <v>3207.89</v>
      </c>
      <c r="BG73" s="39">
        <f>'FY23 DCPS orig'!BG73/$C$120*$C$122</f>
        <v>0</v>
      </c>
      <c r="BR73" s="39">
        <f>'FY23 DCPS orig'!BR73/$C$120*$C$122</f>
        <v>0</v>
      </c>
      <c r="CB73" s="39">
        <v>675991.01</v>
      </c>
      <c r="CC73" s="39">
        <v>112292.4</v>
      </c>
      <c r="CD73" s="39">
        <v>227132.35</v>
      </c>
      <c r="CE73" s="39">
        <v>276931.84000000003</v>
      </c>
      <c r="CH73" s="39">
        <f t="shared" si="41"/>
        <v>7164541.5837816549</v>
      </c>
      <c r="CI73" s="39">
        <f t="shared" si="42"/>
        <v>2498707.5300000003</v>
      </c>
      <c r="CJ73" s="39">
        <f t="shared" si="28"/>
        <v>1381636.2614181212</v>
      </c>
      <c r="CK73" s="39">
        <f t="shared" si="43"/>
        <v>0</v>
      </c>
      <c r="CL73" s="39">
        <f t="shared" si="44"/>
        <v>504064.19000000006</v>
      </c>
      <c r="CM73" s="39">
        <f t="shared" si="29"/>
        <v>1558773.8223635352</v>
      </c>
      <c r="CN73" s="39">
        <f t="shared" si="30"/>
        <v>138913.81</v>
      </c>
      <c r="CO73" s="39">
        <f t="shared" si="45"/>
        <v>788283.41</v>
      </c>
      <c r="CP73" s="39">
        <f t="shared" si="31"/>
        <v>243162.56000000003</v>
      </c>
      <c r="CQ73" s="39">
        <f t="shared" si="32"/>
        <v>81600</v>
      </c>
      <c r="CR73" s="39">
        <f t="shared" si="33"/>
        <v>7195141.5837816559</v>
      </c>
      <c r="CS73" s="39">
        <f t="shared" si="46"/>
        <v>4384407.9814181216</v>
      </c>
      <c r="CT73" s="39">
        <f t="shared" si="47"/>
        <v>11099.767041564864</v>
      </c>
      <c r="CU73" s="39">
        <f t="shared" si="34"/>
        <v>6325.8418481012668</v>
      </c>
      <c r="CV73" s="39">
        <f t="shared" si="35"/>
        <v>0</v>
      </c>
      <c r="CW73" s="39">
        <f t="shared" si="35"/>
        <v>1276.1118734177217</v>
      </c>
      <c r="CX73" s="39">
        <f t="shared" si="48"/>
        <v>9823.6551681471428</v>
      </c>
      <c r="CY73" s="39">
        <f t="shared" si="36"/>
        <v>3128.1087698412698</v>
      </c>
      <c r="CZ73" s="39">
        <f t="shared" ref="CZ73:CZ101" si="52">(CS73-CJ73)/G73</f>
        <v>10610.500777385161</v>
      </c>
      <c r="DA73" s="39">
        <f t="shared" si="49"/>
        <v>1989291.9914181211</v>
      </c>
      <c r="DB73" s="39">
        <f t="shared" si="26"/>
        <v>1891051.8</v>
      </c>
      <c r="DC73" s="39">
        <f t="shared" si="50"/>
        <v>504064.19000000006</v>
      </c>
      <c r="DD73" s="39">
        <f t="shared" si="51"/>
        <v>6229966.2337816553</v>
      </c>
    </row>
    <row r="74" spans="1:108" x14ac:dyDescent="0.25">
      <c r="A74" t="s">
        <v>492</v>
      </c>
      <c r="B74" s="35">
        <v>285</v>
      </c>
      <c r="C74" s="36">
        <v>8</v>
      </c>
      <c r="D74" s="36" t="s">
        <v>350</v>
      </c>
      <c r="E74" s="36">
        <v>211</v>
      </c>
      <c r="F74" s="36">
        <v>-27</v>
      </c>
      <c r="G74" s="37">
        <f t="shared" si="37"/>
        <v>143</v>
      </c>
      <c r="H74" s="36">
        <v>189</v>
      </c>
      <c r="I74" s="38">
        <f t="shared" si="38"/>
        <v>0.89573459715639814</v>
      </c>
      <c r="J74" s="37">
        <f t="shared" si="39"/>
        <v>46.99737723214286</v>
      </c>
      <c r="K74" s="37">
        <f t="shared" si="40"/>
        <v>0.99994419642857146</v>
      </c>
      <c r="L74" s="39">
        <v>198942.26</v>
      </c>
      <c r="M74" s="39">
        <f>'FY23 DCPS orig'!M74/$C$120*$C$122</f>
        <v>0</v>
      </c>
      <c r="N74" s="39">
        <f>'FY23 DCPS orig'!N74/128425*(128425-5380.94)</f>
        <v>0</v>
      </c>
      <c r="O74" s="39">
        <v>71961.03</v>
      </c>
      <c r="P74" s="39">
        <v>7877.65</v>
      </c>
      <c r="Q74" s="39">
        <v>79024.509999999995</v>
      </c>
      <c r="R74" s="39">
        <v>60058.83</v>
      </c>
      <c r="S74" s="39">
        <v>102374.53</v>
      </c>
      <c r="T74" s="39">
        <f>'FY23 DCPS orig'!T74/$C$120*$C$122</f>
        <v>108451.51</v>
      </c>
      <c r="U74" s="39">
        <f>'FY23 DCPS orig'!U74/$C$120*$C$122</f>
        <v>216903.01047270704</v>
      </c>
      <c r="V74" s="39">
        <f>'FY23 DCPS orig'!V74/$C$120*$C$122</f>
        <v>108451.51</v>
      </c>
      <c r="W74" s="39">
        <f>'FY23 DCPS orig'!W74/$C$120*$C$122</f>
        <v>216903.01047270704</v>
      </c>
      <c r="X74" s="39">
        <v>195832.13</v>
      </c>
      <c r="Y74" s="39">
        <v>121849.2</v>
      </c>
      <c r="AC74" s="39">
        <f>'FY23 DCPS orig'!AC74/$C$120*$C$122</f>
        <v>0</v>
      </c>
      <c r="AD74" s="39">
        <f>'FY23 DCPS orig'!AD74/$C$120*$C$122</f>
        <v>0</v>
      </c>
      <c r="AE74" s="39">
        <f>'FY23 DCPS orig'!AE74/$C$120*$C$122</f>
        <v>0</v>
      </c>
      <c r="AF74" s="39">
        <f>'FY23 DCPS orig'!AF74/$C$120*$C$122</f>
        <v>0</v>
      </c>
      <c r="AG74" s="39">
        <v>854139</v>
      </c>
      <c r="AH74" s="39">
        <v>68575</v>
      </c>
      <c r="AI74" s="39">
        <f>'FY23 DCPS orig'!AI74/$C$120*$C$122</f>
        <v>108451.51</v>
      </c>
      <c r="AJ74" s="39">
        <f>'FY23 DCPS orig'!AJ74/$C$120*$C$122</f>
        <v>108451.51</v>
      </c>
      <c r="AK74" s="39">
        <f>'FY23 DCPS orig'!AK74/$C$120*$C$122</f>
        <v>325354.52047270705</v>
      </c>
      <c r="AL74" s="39">
        <f>'FY23 DCPS orig'!AL74/$C$120*$C$122</f>
        <v>216903.01047270704</v>
      </c>
      <c r="AM74" s="39">
        <v>156665.71</v>
      </c>
      <c r="AQ74" s="39">
        <v>84219.3</v>
      </c>
      <c r="AS74" s="39">
        <f>'FY23 DCPS orig'!AS74/$C$120*$C$122</f>
        <v>0</v>
      </c>
      <c r="AT74" s="39">
        <f>'FY23 DCPS orig'!AT74/$C$120*$C$122</f>
        <v>5422.5731181767587</v>
      </c>
      <c r="AV74" s="39">
        <v>1791.9</v>
      </c>
      <c r="AW74" s="39">
        <v>13600</v>
      </c>
      <c r="AX74" s="39">
        <v>13600</v>
      </c>
      <c r="AY74" s="39">
        <v>10200</v>
      </c>
      <c r="BA74" s="39">
        <v>6800</v>
      </c>
      <c r="BC74" s="39">
        <v>6800</v>
      </c>
      <c r="BD74" s="39">
        <v>114189.23</v>
      </c>
      <c r="BE74" s="39">
        <v>1839.31</v>
      </c>
      <c r="BG74" s="39">
        <f>'FY23 DCPS orig'!BG74/$C$120*$C$122</f>
        <v>108451.51</v>
      </c>
      <c r="BR74" s="39">
        <f>'FY23 DCPS orig'!BR74/$C$120*$C$122</f>
        <v>0</v>
      </c>
      <c r="CB74" s="39">
        <v>506993.26</v>
      </c>
      <c r="CC74" s="39">
        <v>124955.16</v>
      </c>
      <c r="CD74" s="39">
        <v>150291.89000000001</v>
      </c>
      <c r="CE74" s="39">
        <v>17551.63</v>
      </c>
      <c r="CF74" s="39">
        <v>232663.72</v>
      </c>
      <c r="CH74" s="39">
        <f t="shared" si="41"/>
        <v>4726538.9250090038</v>
      </c>
      <c r="CI74" s="39">
        <f t="shared" si="42"/>
        <v>1551404.32</v>
      </c>
      <c r="CJ74" s="39">
        <f t="shared" si="28"/>
        <v>859938.86094541405</v>
      </c>
      <c r="CK74" s="39">
        <f t="shared" si="43"/>
        <v>0</v>
      </c>
      <c r="CL74" s="39">
        <f t="shared" si="44"/>
        <v>400507.24</v>
      </c>
      <c r="CM74" s="39">
        <f t="shared" si="29"/>
        <v>1000045.560945414</v>
      </c>
      <c r="CN74" s="39">
        <f t="shared" si="30"/>
        <v>7214.4731181767584</v>
      </c>
      <c r="CO74" s="39">
        <f t="shared" si="45"/>
        <v>631948.42000000004</v>
      </c>
      <c r="CP74" s="39">
        <f t="shared" si="31"/>
        <v>238080.05</v>
      </c>
      <c r="CQ74" s="39">
        <f t="shared" si="32"/>
        <v>61200</v>
      </c>
      <c r="CR74" s="39">
        <f t="shared" si="33"/>
        <v>4750338.9250090048</v>
      </c>
      <c r="CS74" s="39">
        <f t="shared" si="46"/>
        <v>2811850.4209454143</v>
      </c>
      <c r="CT74" s="39">
        <f t="shared" si="47"/>
        <v>13326.305312537508</v>
      </c>
      <c r="CU74" s="39">
        <f t="shared" si="34"/>
        <v>7352.6271090047394</v>
      </c>
      <c r="CV74" s="39">
        <f t="shared" si="35"/>
        <v>0</v>
      </c>
      <c r="CW74" s="39">
        <f t="shared" si="35"/>
        <v>1898.1385781990521</v>
      </c>
      <c r="CX74" s="39">
        <f t="shared" si="48"/>
        <v>11428.166734338456</v>
      </c>
      <c r="CY74" s="39">
        <f t="shared" si="36"/>
        <v>3343.6424338624342</v>
      </c>
      <c r="CZ74" s="39">
        <f t="shared" si="52"/>
        <v>13649.731188811191</v>
      </c>
      <c r="DA74" s="39">
        <f t="shared" si="49"/>
        <v>1435354.9809454139</v>
      </c>
      <c r="DB74" s="39">
        <f t="shared" si="26"/>
        <v>975988.2</v>
      </c>
      <c r="DC74" s="39">
        <f t="shared" si="50"/>
        <v>400507.24</v>
      </c>
      <c r="DD74" s="39">
        <f t="shared" si="51"/>
        <v>3974098.9850090044</v>
      </c>
    </row>
    <row r="75" spans="1:108" x14ac:dyDescent="0.25">
      <c r="A75" t="s">
        <v>493</v>
      </c>
      <c r="B75" s="35">
        <v>287</v>
      </c>
      <c r="C75" s="36">
        <v>3</v>
      </c>
      <c r="D75" s="36" t="s">
        <v>350</v>
      </c>
      <c r="E75" s="36">
        <v>622</v>
      </c>
      <c r="F75" s="36">
        <v>8</v>
      </c>
      <c r="G75" s="37">
        <f t="shared" si="37"/>
        <v>559</v>
      </c>
      <c r="H75" s="36">
        <v>36</v>
      </c>
      <c r="I75" s="38">
        <f t="shared" si="38"/>
        <v>5.7877813504823149E-2</v>
      </c>
      <c r="J75" s="37">
        <f t="shared" si="39"/>
        <v>48.997265625000004</v>
      </c>
      <c r="K75" s="37">
        <f t="shared" si="40"/>
        <v>77.995647321428578</v>
      </c>
      <c r="L75" s="39">
        <v>198942.26</v>
      </c>
      <c r="M75" s="39">
        <f>'FY23 DCPS orig'!M75/$C$120*$C$122</f>
        <v>0</v>
      </c>
      <c r="N75" s="39">
        <f>'FY23 DCPS orig'!N75/128425*(128425-5380.94)</f>
        <v>0</v>
      </c>
      <c r="O75" s="39">
        <v>71961.03</v>
      </c>
      <c r="P75" s="39">
        <v>8488.1</v>
      </c>
      <c r="Q75" s="39">
        <v>79024.509999999995</v>
      </c>
      <c r="R75" s="39">
        <v>60058.83</v>
      </c>
      <c r="S75" s="39">
        <v>204749.06</v>
      </c>
      <c r="T75" s="39">
        <f>'FY23 DCPS orig'!T75/$C$120*$C$122</f>
        <v>108451.51</v>
      </c>
      <c r="U75" s="39">
        <f>'FY23 DCPS orig'!U75/$C$120*$C$122</f>
        <v>0</v>
      </c>
      <c r="V75" s="39">
        <f>'FY23 DCPS orig'!V75/$C$120*$C$122</f>
        <v>0</v>
      </c>
      <c r="W75" s="39">
        <f>'FY23 DCPS orig'!W75/$C$120*$C$122</f>
        <v>325354.52047270705</v>
      </c>
      <c r="X75" s="39">
        <v>117499.28</v>
      </c>
      <c r="Y75" s="39">
        <v>112889.7</v>
      </c>
      <c r="AC75" s="39">
        <f>'FY23 DCPS orig'!AC75/$C$120*$C$122</f>
        <v>0</v>
      </c>
      <c r="AD75" s="39">
        <f>'FY23 DCPS orig'!AD75/$C$120*$C$122</f>
        <v>0</v>
      </c>
      <c r="AE75" s="39">
        <f>'FY23 DCPS orig'!AE75/$C$120*$C$122</f>
        <v>0</v>
      </c>
      <c r="AF75" s="39">
        <f>'FY23 DCPS orig'!AF75/$C$120*$C$122</f>
        <v>0</v>
      </c>
      <c r="AG75" s="39">
        <v>3338907</v>
      </c>
      <c r="AH75" s="39">
        <v>202150</v>
      </c>
      <c r="AI75" s="39">
        <f>'FY23 DCPS orig'!AI75/$C$120*$C$122</f>
        <v>108451.51</v>
      </c>
      <c r="AJ75" s="39">
        <f>'FY23 DCPS orig'!AJ75/$C$120*$C$122</f>
        <v>216903.01047270704</v>
      </c>
      <c r="AK75" s="39">
        <f>'FY23 DCPS orig'!AK75/$C$120*$C$122</f>
        <v>433806.02094541409</v>
      </c>
      <c r="AL75" s="39">
        <f>'FY23 DCPS orig'!AL75/$C$120*$C$122</f>
        <v>433806.02094541409</v>
      </c>
      <c r="AM75" s="39">
        <v>234998.56</v>
      </c>
      <c r="AQ75" s="39">
        <v>87803.1</v>
      </c>
      <c r="AS75" s="39">
        <f>'FY23 DCPS orig'!AS75/$C$120*$C$122</f>
        <v>433806.02094541409</v>
      </c>
      <c r="AT75" s="39">
        <f>'FY23 DCPS orig'!AT75/$C$120*$C$122</f>
        <v>0</v>
      </c>
      <c r="AV75" s="39">
        <v>139768.20000000001</v>
      </c>
      <c r="BF75" s="39">
        <v>15550</v>
      </c>
      <c r="BG75" s="39">
        <f>'FY23 DCPS orig'!BG75/$C$120*$C$122</f>
        <v>0</v>
      </c>
      <c r="BR75" s="39">
        <f>'FY23 DCPS orig'!BR75/$C$120*$C$122</f>
        <v>0</v>
      </c>
      <c r="CB75" s="39">
        <v>96570.14</v>
      </c>
      <c r="CD75" s="39">
        <v>80653.88</v>
      </c>
      <c r="CE75" s="39">
        <v>248068.81</v>
      </c>
      <c r="CF75" s="39">
        <v>4710.3500000000004</v>
      </c>
      <c r="CH75" s="39">
        <f t="shared" si="41"/>
        <v>7363371.4237816539</v>
      </c>
      <c r="CI75" s="39">
        <f t="shared" si="42"/>
        <v>4272732.3</v>
      </c>
      <c r="CJ75" s="39">
        <f t="shared" si="28"/>
        <v>555743.50047270698</v>
      </c>
      <c r="CK75" s="39">
        <f t="shared" si="43"/>
        <v>0</v>
      </c>
      <c r="CL75" s="39">
        <f t="shared" si="44"/>
        <v>333433.03999999998</v>
      </c>
      <c r="CM75" s="39">
        <f t="shared" si="29"/>
        <v>1515768.2223635353</v>
      </c>
      <c r="CN75" s="39">
        <f t="shared" si="30"/>
        <v>573574.22094541416</v>
      </c>
      <c r="CO75" s="39">
        <f t="shared" si="45"/>
        <v>96570.14</v>
      </c>
      <c r="CP75" s="39">
        <f t="shared" si="31"/>
        <v>15550</v>
      </c>
      <c r="CQ75" s="39">
        <f t="shared" si="32"/>
        <v>0</v>
      </c>
      <c r="CR75" s="39">
        <f t="shared" si="33"/>
        <v>7363371.4237816557</v>
      </c>
      <c r="CS75" s="39">
        <f t="shared" si="46"/>
        <v>5161908.8404727066</v>
      </c>
      <c r="CT75" s="39">
        <f t="shared" si="47"/>
        <v>8298.8888110493681</v>
      </c>
      <c r="CU75" s="39">
        <f t="shared" si="34"/>
        <v>6869.3445337620578</v>
      </c>
      <c r="CV75" s="39">
        <f t="shared" si="35"/>
        <v>0</v>
      </c>
      <c r="CW75" s="39">
        <f t="shared" si="35"/>
        <v>536.06598070739551</v>
      </c>
      <c r="CX75" s="39">
        <f t="shared" si="48"/>
        <v>7762.8228303419728</v>
      </c>
      <c r="CY75" s="39">
        <f t="shared" si="36"/>
        <v>2682.5038888888889</v>
      </c>
      <c r="CZ75" s="39">
        <f t="shared" si="52"/>
        <v>8240.0095527728081</v>
      </c>
      <c r="DA75" s="39">
        <f t="shared" si="49"/>
        <v>1376679.1004727071</v>
      </c>
      <c r="DB75" s="39">
        <f t="shared" si="26"/>
        <v>3451796.7</v>
      </c>
      <c r="DC75" s="39">
        <f t="shared" si="50"/>
        <v>333433.03999999998</v>
      </c>
      <c r="DD75" s="39">
        <f t="shared" si="51"/>
        <v>6803750.2837816551</v>
      </c>
    </row>
    <row r="76" spans="1:108" x14ac:dyDescent="0.25">
      <c r="A76" t="s">
        <v>494</v>
      </c>
      <c r="B76" s="35">
        <v>288</v>
      </c>
      <c r="C76" s="36">
        <v>7</v>
      </c>
      <c r="D76" s="36" t="s">
        <v>350</v>
      </c>
      <c r="E76" s="36">
        <v>309</v>
      </c>
      <c r="F76" s="36">
        <v>-17</v>
      </c>
      <c r="G76" s="37">
        <f t="shared" si="37"/>
        <v>225</v>
      </c>
      <c r="H76" s="36">
        <v>224</v>
      </c>
      <c r="I76" s="38">
        <f t="shared" si="38"/>
        <v>0.72491909385113273</v>
      </c>
      <c r="J76" s="37">
        <f t="shared" si="39"/>
        <v>64.996372767857139</v>
      </c>
      <c r="K76" s="37">
        <f t="shared" si="40"/>
        <v>33.998102678571428</v>
      </c>
      <c r="L76" s="39">
        <v>198942.26</v>
      </c>
      <c r="M76" s="39">
        <f>'FY23 DCPS orig'!M76/$C$120*$C$122</f>
        <v>0</v>
      </c>
      <c r="N76" s="39">
        <f>'FY23 DCPS orig'!N76/128425*(128425-5380.94)</f>
        <v>0</v>
      </c>
      <c r="O76" s="39">
        <v>71961.03</v>
      </c>
      <c r="P76" s="39">
        <v>5527.4</v>
      </c>
      <c r="Q76" s="39">
        <v>79024.509999999995</v>
      </c>
      <c r="R76" s="39">
        <v>60058.83</v>
      </c>
      <c r="S76" s="39">
        <v>102374.53</v>
      </c>
      <c r="T76" s="39">
        <f>'FY23 DCPS orig'!T76/$C$120*$C$122</f>
        <v>108451.51</v>
      </c>
      <c r="U76" s="39">
        <f>'FY23 DCPS orig'!U76/$C$120*$C$122</f>
        <v>0</v>
      </c>
      <c r="V76" s="39">
        <f>'FY23 DCPS orig'!V76/$C$120*$C$122</f>
        <v>650709.0409454141</v>
      </c>
      <c r="W76" s="39">
        <f>'FY23 DCPS orig'!W76/$C$120*$C$122</f>
        <v>0</v>
      </c>
      <c r="X76" s="39">
        <v>234998.56</v>
      </c>
      <c r="Y76" s="39">
        <v>150519.6</v>
      </c>
      <c r="AC76" s="39">
        <f>'FY23 DCPS orig'!AC76/$C$120*$C$122</f>
        <v>0</v>
      </c>
      <c r="AD76" s="39">
        <f>'FY23 DCPS orig'!AD76/$C$120*$C$122</f>
        <v>0</v>
      </c>
      <c r="AE76" s="39">
        <f>'FY23 DCPS orig'!AE76/$C$120*$C$122</f>
        <v>0</v>
      </c>
      <c r="AF76" s="39">
        <f>'FY23 DCPS orig'!AF76/$C$120*$C$122</f>
        <v>0</v>
      </c>
      <c r="AG76" s="39">
        <v>1343925</v>
      </c>
      <c r="AH76" s="39">
        <v>100425</v>
      </c>
      <c r="AI76" s="39">
        <f>'FY23 DCPS orig'!AI76/$C$120*$C$122</f>
        <v>108451.51</v>
      </c>
      <c r="AJ76" s="39">
        <f>'FY23 DCPS orig'!AJ76/$C$120*$C$122</f>
        <v>108451.51</v>
      </c>
      <c r="AK76" s="39">
        <f>'FY23 DCPS orig'!AK76/$C$120*$C$122</f>
        <v>325354.52047270705</v>
      </c>
      <c r="AL76" s="39">
        <f>'FY23 DCPS orig'!AL76/$C$120*$C$122</f>
        <v>325354.52047270705</v>
      </c>
      <c r="AM76" s="39">
        <v>234998.56</v>
      </c>
      <c r="AQ76" s="39">
        <v>116473.5</v>
      </c>
      <c r="AS76" s="39">
        <f>'FY23 DCPS orig'!AS76/$C$120*$C$122</f>
        <v>216903.01047270704</v>
      </c>
      <c r="AT76" s="39">
        <f>'FY23 DCPS orig'!AT76/$C$120*$C$122</f>
        <v>0</v>
      </c>
      <c r="AV76" s="39">
        <v>60924.6</v>
      </c>
      <c r="BD76" s="39">
        <v>166250.85999999999</v>
      </c>
      <c r="BE76" s="39">
        <v>2677.89</v>
      </c>
      <c r="BG76" s="39">
        <f>'FY23 DCPS orig'!BG76/$C$120*$C$122</f>
        <v>0</v>
      </c>
      <c r="BR76" s="39">
        <f>'FY23 DCPS orig'!BR76/$C$120*$C$122</f>
        <v>0</v>
      </c>
      <c r="CB76" s="39">
        <v>600880.9</v>
      </c>
      <c r="CC76" s="39">
        <v>119937.84</v>
      </c>
      <c r="CF76" s="39">
        <v>83167.520000000004</v>
      </c>
      <c r="CH76" s="39">
        <f t="shared" si="41"/>
        <v>5576744.0123635354</v>
      </c>
      <c r="CI76" s="39">
        <f t="shared" si="42"/>
        <v>2070690.07</v>
      </c>
      <c r="CJ76" s="39">
        <f t="shared" si="28"/>
        <v>1036227.200945414</v>
      </c>
      <c r="CK76" s="39">
        <f t="shared" si="43"/>
        <v>0</v>
      </c>
      <c r="CL76" s="39">
        <f t="shared" si="44"/>
        <v>83167.520000000004</v>
      </c>
      <c r="CM76" s="39">
        <f t="shared" si="29"/>
        <v>1219084.1209454141</v>
      </c>
      <c r="CN76" s="39">
        <f t="shared" si="30"/>
        <v>277827.61047270702</v>
      </c>
      <c r="CO76" s="39">
        <f t="shared" si="45"/>
        <v>720818.74</v>
      </c>
      <c r="CP76" s="39">
        <f t="shared" si="31"/>
        <v>168928.75</v>
      </c>
      <c r="CQ76" s="39">
        <f t="shared" si="32"/>
        <v>0</v>
      </c>
      <c r="CR76" s="39">
        <f t="shared" si="33"/>
        <v>5576744.0123635354</v>
      </c>
      <c r="CS76" s="39">
        <f t="shared" si="46"/>
        <v>3190084.790945414</v>
      </c>
      <c r="CT76" s="39">
        <f t="shared" si="47"/>
        <v>10323.898999823346</v>
      </c>
      <c r="CU76" s="39">
        <f t="shared" si="34"/>
        <v>6701.2623624595471</v>
      </c>
      <c r="CV76" s="39">
        <f t="shared" si="35"/>
        <v>0</v>
      </c>
      <c r="CW76" s="39">
        <f t="shared" si="35"/>
        <v>269.1505501618123</v>
      </c>
      <c r="CX76" s="39">
        <f t="shared" si="48"/>
        <v>10054.748449661534</v>
      </c>
      <c r="CY76" s="39">
        <f t="shared" si="36"/>
        <v>3217.9408035714287</v>
      </c>
      <c r="CZ76" s="39">
        <f t="shared" si="52"/>
        <v>9572.7003999999997</v>
      </c>
      <c r="DA76" s="39">
        <f t="shared" si="49"/>
        <v>1612472.6709454143</v>
      </c>
      <c r="DB76" s="39">
        <f t="shared" si="26"/>
        <v>1494444.6</v>
      </c>
      <c r="DC76" s="39">
        <f t="shared" si="50"/>
        <v>83167.520000000004</v>
      </c>
      <c r="DD76" s="39">
        <f t="shared" si="51"/>
        <v>5218695.3423635364</v>
      </c>
    </row>
    <row r="77" spans="1:108" x14ac:dyDescent="0.25">
      <c r="A77" t="s">
        <v>495</v>
      </c>
      <c r="B77" s="35">
        <v>290</v>
      </c>
      <c r="C77" s="36">
        <v>5</v>
      </c>
      <c r="D77" s="36" t="s">
        <v>350</v>
      </c>
      <c r="E77" s="36">
        <v>264</v>
      </c>
      <c r="F77" s="36">
        <v>40</v>
      </c>
      <c r="G77" s="37">
        <f t="shared" si="37"/>
        <v>215</v>
      </c>
      <c r="H77" s="36">
        <v>184</v>
      </c>
      <c r="I77" s="38">
        <f t="shared" si="38"/>
        <v>0.69696969696969702</v>
      </c>
      <c r="J77" s="37">
        <f t="shared" si="39"/>
        <v>47.997321428571425</v>
      </c>
      <c r="K77" s="37">
        <f t="shared" si="40"/>
        <v>33.998102678571428</v>
      </c>
      <c r="L77" s="39">
        <v>198942.26</v>
      </c>
      <c r="M77" s="39">
        <f>'FY23 DCPS orig'!M77/$C$120*$C$122</f>
        <v>0</v>
      </c>
      <c r="N77" s="39">
        <f>'FY23 DCPS orig'!N77/128425*(128425-5380.94)</f>
        <v>0</v>
      </c>
      <c r="O77" s="39">
        <v>71961.03</v>
      </c>
      <c r="P77" s="39">
        <v>5031</v>
      </c>
      <c r="Q77" s="39">
        <v>79024.509999999995</v>
      </c>
      <c r="R77" s="39">
        <v>60058.83</v>
      </c>
      <c r="S77" s="39">
        <v>51187.26</v>
      </c>
      <c r="T77" s="39">
        <f>'FY23 DCPS orig'!T77/$C$120*$C$122</f>
        <v>108451.51</v>
      </c>
      <c r="U77" s="39">
        <f>'FY23 DCPS orig'!U77/$C$120*$C$122</f>
        <v>216903.01047270704</v>
      </c>
      <c r="V77" s="39">
        <f>'FY23 DCPS orig'!V77/$C$120*$C$122</f>
        <v>108451.51</v>
      </c>
      <c r="W77" s="39">
        <f>'FY23 DCPS orig'!W77/$C$120*$C$122</f>
        <v>108451.51</v>
      </c>
      <c r="X77" s="39">
        <v>156665.71</v>
      </c>
      <c r="Y77" s="39">
        <v>87803.1</v>
      </c>
      <c r="AC77" s="39">
        <f>'FY23 DCPS orig'!AC77/$C$120*$C$122</f>
        <v>0</v>
      </c>
      <c r="AD77" s="39">
        <f>'FY23 DCPS orig'!AD77/$C$120*$C$122</f>
        <v>0</v>
      </c>
      <c r="AE77" s="39">
        <f>'FY23 DCPS orig'!AE77/$C$120*$C$122</f>
        <v>0</v>
      </c>
      <c r="AF77" s="39">
        <f>'FY23 DCPS orig'!AF77/$C$120*$C$122</f>
        <v>0</v>
      </c>
      <c r="AG77" s="39">
        <v>1284195</v>
      </c>
      <c r="AH77" s="39">
        <v>85800</v>
      </c>
      <c r="AI77" s="39">
        <f>'FY23 DCPS orig'!AI77/$C$120*$C$122</f>
        <v>108451.51</v>
      </c>
      <c r="AJ77" s="39">
        <f>'FY23 DCPS orig'!AJ77/$C$120*$C$122</f>
        <v>108451.51</v>
      </c>
      <c r="AK77" s="39">
        <f>'FY23 DCPS orig'!AK77/$C$120*$C$122</f>
        <v>325354.52047270705</v>
      </c>
      <c r="AL77" s="39">
        <f>'FY23 DCPS orig'!AL77/$C$120*$C$122</f>
        <v>433806.02094541409</v>
      </c>
      <c r="AM77" s="39">
        <v>234998.56</v>
      </c>
      <c r="AQ77" s="39">
        <v>86011.199999999997</v>
      </c>
      <c r="AS77" s="39">
        <f>'FY23 DCPS orig'!AS77/$C$120*$C$122</f>
        <v>216903.01047270704</v>
      </c>
      <c r="AT77" s="39">
        <f>'FY23 DCPS orig'!AT77/$C$120*$C$122</f>
        <v>0</v>
      </c>
      <c r="AV77" s="39">
        <v>60924.6</v>
      </c>
      <c r="AW77" s="39">
        <v>13600</v>
      </c>
      <c r="AX77" s="39">
        <v>13600</v>
      </c>
      <c r="AY77" s="39">
        <v>10200</v>
      </c>
      <c r="BA77" s="39">
        <v>13600</v>
      </c>
      <c r="BC77" s="39">
        <v>13600</v>
      </c>
      <c r="BD77" s="39">
        <v>142871.82999999999</v>
      </c>
      <c r="BE77" s="39">
        <v>2301.31</v>
      </c>
      <c r="BG77" s="39">
        <f>'FY23 DCPS orig'!BG77/$C$120*$C$122</f>
        <v>0</v>
      </c>
      <c r="BR77" s="39">
        <f>'FY23 DCPS orig'!BR77/$C$120*$C$122</f>
        <v>0</v>
      </c>
      <c r="BV77" s="39">
        <v>15325</v>
      </c>
      <c r="CB77" s="39">
        <v>493580.74</v>
      </c>
      <c r="CC77" s="39">
        <v>93656.639999999999</v>
      </c>
      <c r="CF77" s="39">
        <v>148525.07</v>
      </c>
      <c r="CH77" s="39">
        <f t="shared" si="41"/>
        <v>5158687.7623635344</v>
      </c>
      <c r="CI77" s="39">
        <f t="shared" si="42"/>
        <v>1944651.4</v>
      </c>
      <c r="CJ77" s="39">
        <f t="shared" si="28"/>
        <v>678274.84047270706</v>
      </c>
      <c r="CK77" s="39">
        <f t="shared" si="43"/>
        <v>15325</v>
      </c>
      <c r="CL77" s="39">
        <f t="shared" si="44"/>
        <v>148525.07</v>
      </c>
      <c r="CM77" s="39">
        <f t="shared" si="29"/>
        <v>1297073.321418121</v>
      </c>
      <c r="CN77" s="39">
        <f t="shared" si="30"/>
        <v>277827.61047270702</v>
      </c>
      <c r="CO77" s="39">
        <f t="shared" si="45"/>
        <v>587237.38</v>
      </c>
      <c r="CP77" s="39">
        <f t="shared" si="31"/>
        <v>172373.13999999998</v>
      </c>
      <c r="CQ77" s="39">
        <f t="shared" si="32"/>
        <v>61200</v>
      </c>
      <c r="CR77" s="39">
        <f t="shared" si="33"/>
        <v>5182487.7623635344</v>
      </c>
      <c r="CS77" s="39">
        <f t="shared" si="46"/>
        <v>2786776.3104727068</v>
      </c>
      <c r="CT77" s="39">
        <f t="shared" si="47"/>
        <v>10555.970873002678</v>
      </c>
      <c r="CU77" s="39">
        <f t="shared" si="34"/>
        <v>7366.1037878787874</v>
      </c>
      <c r="CV77" s="39">
        <f t="shared" si="35"/>
        <v>58.049242424242422</v>
      </c>
      <c r="CW77" s="39">
        <f t="shared" si="35"/>
        <v>562.59496212121212</v>
      </c>
      <c r="CX77" s="39">
        <f t="shared" si="48"/>
        <v>9993.3759108814666</v>
      </c>
      <c r="CY77" s="39">
        <f t="shared" si="36"/>
        <v>3191.5075000000002</v>
      </c>
      <c r="CZ77" s="39">
        <f t="shared" si="52"/>
        <v>9806.9835813953468</v>
      </c>
      <c r="DA77" s="39">
        <f t="shared" si="49"/>
        <v>1266253.1404727071</v>
      </c>
      <c r="DB77" s="39">
        <f t="shared" si="26"/>
        <v>1371998.1</v>
      </c>
      <c r="DC77" s="39">
        <f t="shared" si="50"/>
        <v>148525.07</v>
      </c>
      <c r="DD77" s="39">
        <f t="shared" si="51"/>
        <v>4694233.5523635345</v>
      </c>
    </row>
    <row r="78" spans="1:108" x14ac:dyDescent="0.25">
      <c r="A78" t="s">
        <v>496</v>
      </c>
      <c r="B78" s="35">
        <v>292</v>
      </c>
      <c r="C78" s="36">
        <v>3</v>
      </c>
      <c r="D78" s="36" t="s">
        <v>437</v>
      </c>
      <c r="E78" s="36">
        <v>755</v>
      </c>
      <c r="F78" s="36">
        <v>-6</v>
      </c>
      <c r="G78" s="37">
        <f t="shared" si="37"/>
        <v>716</v>
      </c>
      <c r="H78" s="36">
        <v>73</v>
      </c>
      <c r="I78" s="38">
        <f t="shared" si="38"/>
        <v>9.6688741721854307E-2</v>
      </c>
      <c r="J78" s="37">
        <f t="shared" si="39"/>
        <v>63.996428571428574</v>
      </c>
      <c r="K78" s="37">
        <f t="shared" si="40"/>
        <v>234.98688616071428</v>
      </c>
      <c r="L78" s="39">
        <v>198942.26</v>
      </c>
      <c r="M78" s="39">
        <f>'FY23 DCPS orig'!M78/$C$120*$C$122</f>
        <v>108451.51</v>
      </c>
      <c r="N78" s="39">
        <f>'FY23 DCPS orig'!N78/128425*(128425-5380.94)</f>
        <v>0</v>
      </c>
      <c r="O78" s="39">
        <v>71961.03</v>
      </c>
      <c r="P78" s="39">
        <v>8567.4500000000007</v>
      </c>
      <c r="Q78" s="39">
        <v>158049.01999999999</v>
      </c>
      <c r="R78" s="39">
        <v>60058.83</v>
      </c>
      <c r="S78" s="39">
        <v>204749.06</v>
      </c>
      <c r="T78" s="39">
        <f>'FY23 DCPS orig'!T78/$C$120*$C$122</f>
        <v>216903.01047270704</v>
      </c>
      <c r="U78" s="39">
        <f>'FY23 DCPS orig'!U78/$C$120*$C$122</f>
        <v>0</v>
      </c>
      <c r="V78" s="39">
        <f>'FY23 DCPS orig'!V78/$C$120*$C$122</f>
        <v>0</v>
      </c>
      <c r="W78" s="39">
        <f>'FY23 DCPS orig'!W78/$C$120*$C$122</f>
        <v>216903.01047270704</v>
      </c>
      <c r="X78" s="39">
        <v>78332.850000000006</v>
      </c>
      <c r="Y78" s="39">
        <v>69884.100000000006</v>
      </c>
      <c r="AB78" s="39">
        <v>1069167</v>
      </c>
      <c r="AC78" s="39">
        <f>'FY23 DCPS orig'!AC78/$C$120*$C$122</f>
        <v>0</v>
      </c>
      <c r="AD78" s="39">
        <f>'FY23 DCPS orig'!AD78/$C$120*$C$122</f>
        <v>0</v>
      </c>
      <c r="AE78" s="39">
        <f>'FY23 DCPS orig'!AE78/$C$120*$C$122</f>
        <v>0</v>
      </c>
      <c r="AF78" s="39">
        <f>'FY23 DCPS orig'!AF78/$C$120*$C$122</f>
        <v>0</v>
      </c>
      <c r="AG78" s="39">
        <v>4276668</v>
      </c>
      <c r="AH78" s="39">
        <v>249150</v>
      </c>
      <c r="AI78" s="39">
        <f>'FY23 DCPS orig'!AI78/$C$120*$C$122</f>
        <v>216903.01047270704</v>
      </c>
      <c r="AJ78" s="39">
        <f>'FY23 DCPS orig'!AJ78/$C$120*$C$122</f>
        <v>325354.52047270705</v>
      </c>
      <c r="AK78" s="39">
        <f>'FY23 DCPS orig'!AK78/$C$120*$C$122</f>
        <v>650709.0409454141</v>
      </c>
      <c r="AL78" s="39">
        <f>'FY23 DCPS orig'!AL78/$C$120*$C$122</f>
        <v>0</v>
      </c>
      <c r="AQ78" s="39">
        <v>114681.60000000001</v>
      </c>
      <c r="AS78" s="39">
        <f>'FY23 DCPS orig'!AS78/$C$120*$C$122</f>
        <v>1192966.571890828</v>
      </c>
      <c r="AT78" s="39">
        <f>'FY23 DCPS orig'!AT78/$C$120*$C$122</f>
        <v>0</v>
      </c>
      <c r="AV78" s="39">
        <v>421096.5</v>
      </c>
      <c r="BF78" s="39">
        <v>18875</v>
      </c>
      <c r="BG78" s="39">
        <f>'FY23 DCPS orig'!BG78/$C$120*$C$122</f>
        <v>0</v>
      </c>
      <c r="BQ78" s="39">
        <v>500000</v>
      </c>
      <c r="BR78" s="39">
        <f>'FY23 DCPS orig'!BR78/$C$120*$C$122</f>
        <v>0</v>
      </c>
      <c r="CB78" s="39">
        <v>195822.79</v>
      </c>
      <c r="CE78" s="39">
        <v>427971</v>
      </c>
      <c r="CH78" s="39">
        <f t="shared" si="41"/>
        <v>11052167.164727069</v>
      </c>
      <c r="CI78" s="39">
        <f t="shared" si="42"/>
        <v>6622667.1704727067</v>
      </c>
      <c r="CJ78" s="39">
        <f t="shared" si="28"/>
        <v>365119.96047270705</v>
      </c>
      <c r="CK78" s="39">
        <f t="shared" si="43"/>
        <v>500000</v>
      </c>
      <c r="CL78" s="39">
        <f t="shared" si="44"/>
        <v>427971</v>
      </c>
      <c r="CM78" s="39">
        <f t="shared" si="29"/>
        <v>1307648.1718908283</v>
      </c>
      <c r="CN78" s="39">
        <f t="shared" si="30"/>
        <v>1614063.071890828</v>
      </c>
      <c r="CO78" s="39">
        <f t="shared" si="45"/>
        <v>195822.79</v>
      </c>
      <c r="CP78" s="39">
        <f t="shared" si="31"/>
        <v>18875</v>
      </c>
      <c r="CQ78" s="39">
        <f t="shared" si="32"/>
        <v>0</v>
      </c>
      <c r="CR78" s="39">
        <f t="shared" si="33"/>
        <v>11052167.164727068</v>
      </c>
      <c r="CS78" s="39">
        <f t="shared" si="46"/>
        <v>7915758.1309454134</v>
      </c>
      <c r="CT78" s="39">
        <f t="shared" si="47"/>
        <v>10484.447855556838</v>
      </c>
      <c r="CU78" s="39">
        <f t="shared" si="34"/>
        <v>8771.744596652592</v>
      </c>
      <c r="CV78" s="39">
        <f t="shared" si="35"/>
        <v>662.25165562913912</v>
      </c>
      <c r="CW78" s="39">
        <f t="shared" si="35"/>
        <v>566.84900662251653</v>
      </c>
      <c r="CX78" s="39">
        <f t="shared" si="48"/>
        <v>9917.5988489343217</v>
      </c>
      <c r="CY78" s="39">
        <f t="shared" si="36"/>
        <v>2682.5039726027399</v>
      </c>
      <c r="CZ78" s="39">
        <f t="shared" si="52"/>
        <v>10545.584036973054</v>
      </c>
      <c r="DA78" s="39">
        <f t="shared" si="49"/>
        <v>2072068.030945414</v>
      </c>
      <c r="DB78" s="39">
        <f t="shared" ref="DB78:DB118" si="53">SUM(Y78:AB78,AG78,BW78)</f>
        <v>5415719.0999999996</v>
      </c>
      <c r="DC78" s="39">
        <f t="shared" si="50"/>
        <v>427971</v>
      </c>
      <c r="DD78" s="39">
        <f t="shared" si="51"/>
        <v>9847603.7147270702</v>
      </c>
    </row>
    <row r="79" spans="1:108" x14ac:dyDescent="0.25">
      <c r="A79" t="s">
        <v>497</v>
      </c>
      <c r="B79" s="35">
        <v>294</v>
      </c>
      <c r="C79" s="36">
        <v>8</v>
      </c>
      <c r="D79" s="36" t="s">
        <v>350</v>
      </c>
      <c r="E79" s="36">
        <v>271</v>
      </c>
      <c r="F79" s="36">
        <v>-43</v>
      </c>
      <c r="G79" s="37">
        <f t="shared" si="37"/>
        <v>210</v>
      </c>
      <c r="H79" s="36">
        <v>239</v>
      </c>
      <c r="I79" s="38">
        <f t="shared" si="38"/>
        <v>0.88191881918819193</v>
      </c>
      <c r="J79" s="37">
        <f t="shared" si="39"/>
        <v>47.997321428571425</v>
      </c>
      <c r="K79" s="37">
        <f t="shared" si="40"/>
        <v>1.9998883928571429</v>
      </c>
      <c r="L79" s="39">
        <v>198942.26</v>
      </c>
      <c r="M79" s="39">
        <f>'FY23 DCPS orig'!M79/$C$120*$C$122</f>
        <v>0</v>
      </c>
      <c r="N79" s="39">
        <f>'FY23 DCPS orig'!N79/128425*(128425-5380.94)</f>
        <v>0</v>
      </c>
      <c r="O79" s="39">
        <v>71961.03</v>
      </c>
      <c r="P79" s="39">
        <v>6497.25</v>
      </c>
      <c r="Q79" s="39">
        <v>79024.509999999995</v>
      </c>
      <c r="R79" s="39">
        <v>60058.83</v>
      </c>
      <c r="S79" s="39">
        <v>51187.26</v>
      </c>
      <c r="T79" s="39">
        <f>'FY23 DCPS orig'!T79/$C$120*$C$122</f>
        <v>108451.51</v>
      </c>
      <c r="U79" s="39">
        <f>'FY23 DCPS orig'!U79/$C$120*$C$122</f>
        <v>216903.01047270704</v>
      </c>
      <c r="V79" s="39">
        <f>'FY23 DCPS orig'!V79/$C$120*$C$122</f>
        <v>0</v>
      </c>
      <c r="W79" s="39">
        <f>'FY23 DCPS orig'!W79/$C$120*$C$122</f>
        <v>216903.01047270704</v>
      </c>
      <c r="X79" s="39">
        <v>156665.71</v>
      </c>
      <c r="Y79" s="39">
        <v>109305.9</v>
      </c>
      <c r="AC79" s="39">
        <f>'FY23 DCPS orig'!AC79/$C$120*$C$122</f>
        <v>0</v>
      </c>
      <c r="AD79" s="39">
        <f>'FY23 DCPS orig'!AD79/$C$120*$C$122</f>
        <v>0</v>
      </c>
      <c r="AE79" s="39">
        <f>'FY23 DCPS orig'!AE79/$C$120*$C$122</f>
        <v>0</v>
      </c>
      <c r="AF79" s="39">
        <f>'FY23 DCPS orig'!AF79/$C$120*$C$122</f>
        <v>0</v>
      </c>
      <c r="AG79" s="39">
        <v>1254330</v>
      </c>
      <c r="AH79" s="39">
        <v>88075</v>
      </c>
      <c r="AI79" s="39">
        <f>'FY23 DCPS orig'!AI79/$C$120*$C$122</f>
        <v>108451.51</v>
      </c>
      <c r="AJ79" s="39">
        <f>'FY23 DCPS orig'!AJ79/$C$120*$C$122</f>
        <v>162677.26023635353</v>
      </c>
      <c r="AK79" s="39">
        <f>'FY23 DCPS orig'!AK79/$C$120*$C$122</f>
        <v>325354.52047270705</v>
      </c>
      <c r="AL79" s="39">
        <f>'FY23 DCPS orig'!AL79/$C$120*$C$122</f>
        <v>325354.52047270705</v>
      </c>
      <c r="AM79" s="39">
        <v>234998.56</v>
      </c>
      <c r="AQ79" s="39">
        <v>86011.199999999997</v>
      </c>
      <c r="AS79" s="39">
        <f>'FY23 DCPS orig'!AS79/$C$120*$C$122</f>
        <v>0</v>
      </c>
      <c r="AT79" s="39">
        <f>'FY23 DCPS orig'!AT79/$C$120*$C$122</f>
        <v>9760.6354236353509</v>
      </c>
      <c r="AV79" s="39">
        <v>3583.8</v>
      </c>
      <c r="AW79" s="39">
        <v>27200</v>
      </c>
      <c r="AX79" s="39">
        <v>27200</v>
      </c>
      <c r="AY79" s="39">
        <v>10200</v>
      </c>
      <c r="BA79" s="39">
        <v>27200</v>
      </c>
      <c r="BC79" s="39">
        <v>27200</v>
      </c>
      <c r="BD79" s="39">
        <v>146660.1</v>
      </c>
      <c r="BE79" s="39">
        <v>2362.33</v>
      </c>
      <c r="BG79" s="39">
        <f>'FY23 DCPS orig'!BG79/$C$120*$C$122</f>
        <v>108451.51</v>
      </c>
      <c r="BR79" s="39">
        <f>'FY23 DCPS orig'!BR79/$C$120*$C$122</f>
        <v>0</v>
      </c>
      <c r="BV79" s="39">
        <v>15325</v>
      </c>
      <c r="CB79" s="39">
        <v>641118.46</v>
      </c>
      <c r="CC79" s="39">
        <v>156014.76</v>
      </c>
      <c r="CD79" s="39">
        <v>313737.37</v>
      </c>
      <c r="CE79" s="39">
        <v>99193.16</v>
      </c>
      <c r="CF79" s="39">
        <v>265702.40000000002</v>
      </c>
      <c r="CG79" s="39">
        <v>553370.36</v>
      </c>
      <c r="CH79" s="39">
        <f t="shared" si="41"/>
        <v>6295432.7375508174</v>
      </c>
      <c r="CI79" s="39">
        <f t="shared" si="42"/>
        <v>1918527.65</v>
      </c>
      <c r="CJ79" s="39">
        <f t="shared" si="28"/>
        <v>699777.63094541407</v>
      </c>
      <c r="CK79" s="39">
        <f t="shared" si="43"/>
        <v>15325</v>
      </c>
      <c r="CL79" s="39">
        <f t="shared" si="44"/>
        <v>1232003.29</v>
      </c>
      <c r="CM79" s="39">
        <f t="shared" si="29"/>
        <v>1242847.5711817676</v>
      </c>
      <c r="CN79" s="39">
        <f t="shared" si="30"/>
        <v>13344.43542363535</v>
      </c>
      <c r="CO79" s="39">
        <f t="shared" si="45"/>
        <v>797133.22</v>
      </c>
      <c r="CP79" s="39">
        <f t="shared" si="31"/>
        <v>311873.94</v>
      </c>
      <c r="CQ79" s="39">
        <f t="shared" si="32"/>
        <v>102000</v>
      </c>
      <c r="CR79" s="39">
        <f t="shared" si="33"/>
        <v>6332832.7375508165</v>
      </c>
      <c r="CS79" s="39">
        <f t="shared" si="46"/>
        <v>3865633.5709454138</v>
      </c>
      <c r="CT79" s="39">
        <f t="shared" si="47"/>
        <v>14264.330520093778</v>
      </c>
      <c r="CU79" s="39">
        <f t="shared" si="34"/>
        <v>7079.4378228782289</v>
      </c>
      <c r="CV79" s="39">
        <f t="shared" si="35"/>
        <v>56.549815498154985</v>
      </c>
      <c r="CW79" s="39">
        <f t="shared" si="35"/>
        <v>4546.1376014760153</v>
      </c>
      <c r="CX79" s="39">
        <f t="shared" si="48"/>
        <v>9718.1929186177622</v>
      </c>
      <c r="CY79" s="39">
        <f t="shared" si="36"/>
        <v>3335.2854393305438</v>
      </c>
      <c r="CZ79" s="39">
        <f t="shared" si="52"/>
        <v>15075.504476190474</v>
      </c>
      <c r="DA79" s="39">
        <f t="shared" si="49"/>
        <v>1269994.3809454141</v>
      </c>
      <c r="DB79" s="39">
        <f t="shared" si="53"/>
        <v>1363635.9</v>
      </c>
      <c r="DC79" s="39">
        <f t="shared" si="50"/>
        <v>1232003.29</v>
      </c>
      <c r="DD79" s="39">
        <f t="shared" si="51"/>
        <v>4577058.257550817</v>
      </c>
    </row>
    <row r="80" spans="1:108" x14ac:dyDescent="0.25">
      <c r="A80" t="s">
        <v>498</v>
      </c>
      <c r="B80" s="35">
        <v>295</v>
      </c>
      <c r="C80" s="36">
        <v>6</v>
      </c>
      <c r="D80" s="36" t="s">
        <v>350</v>
      </c>
      <c r="E80" s="36">
        <v>308</v>
      </c>
      <c r="F80" s="36">
        <v>-16</v>
      </c>
      <c r="G80" s="37">
        <f t="shared" si="37"/>
        <v>227</v>
      </c>
      <c r="H80" s="36">
        <v>135</v>
      </c>
      <c r="I80" s="38">
        <f t="shared" si="38"/>
        <v>0.43831168831168832</v>
      </c>
      <c r="J80" s="37">
        <f t="shared" si="39"/>
        <v>39.997767857142854</v>
      </c>
      <c r="K80" s="37">
        <f t="shared" si="40"/>
        <v>3.9997767857142859</v>
      </c>
      <c r="L80" s="39">
        <v>198942.26</v>
      </c>
      <c r="M80" s="39">
        <f>'FY23 DCPS orig'!M80/$C$120*$C$122</f>
        <v>0</v>
      </c>
      <c r="N80" s="39">
        <f>'FY23 DCPS orig'!N80/128425*(128425-5380.94)</f>
        <v>0</v>
      </c>
      <c r="O80" s="39">
        <v>71961.03</v>
      </c>
      <c r="P80" s="39">
        <v>5865.5</v>
      </c>
      <c r="Q80" s="39">
        <v>79024.509999999995</v>
      </c>
      <c r="R80" s="39">
        <v>60058.83</v>
      </c>
      <c r="S80" s="39">
        <v>102374.53</v>
      </c>
      <c r="T80" s="39">
        <f>'FY23 DCPS orig'!T80/$C$120*$C$122</f>
        <v>108451.51</v>
      </c>
      <c r="U80" s="39">
        <f>'FY23 DCPS orig'!U80/$C$120*$C$122</f>
        <v>325354.52047270705</v>
      </c>
      <c r="V80" s="39">
        <f>'FY23 DCPS orig'!V80/$C$120*$C$122</f>
        <v>0</v>
      </c>
      <c r="W80" s="39">
        <f>'FY23 DCPS orig'!W80/$C$120*$C$122</f>
        <v>216903.01047270704</v>
      </c>
      <c r="X80" s="39">
        <v>195832.13</v>
      </c>
      <c r="Y80" s="39">
        <v>145143.9</v>
      </c>
      <c r="AC80" s="39">
        <f>'FY23 DCPS orig'!AC80/$C$120*$C$122</f>
        <v>0</v>
      </c>
      <c r="AD80" s="39">
        <f>'FY23 DCPS orig'!AD80/$C$120*$C$122</f>
        <v>0</v>
      </c>
      <c r="AE80" s="39">
        <f>'FY23 DCPS orig'!AE80/$C$120*$C$122</f>
        <v>0</v>
      </c>
      <c r="AF80" s="39">
        <f>'FY23 DCPS orig'!AF80/$C$120*$C$122</f>
        <v>0</v>
      </c>
      <c r="AG80" s="39">
        <v>1355871</v>
      </c>
      <c r="AH80" s="39">
        <v>100100</v>
      </c>
      <c r="AI80" s="39">
        <f>'FY23 DCPS orig'!AI80/$C$120*$C$122</f>
        <v>108451.51</v>
      </c>
      <c r="AJ80" s="39">
        <f>'FY23 DCPS orig'!AJ80/$C$120*$C$122</f>
        <v>325354.52047270705</v>
      </c>
      <c r="AK80" s="39">
        <f>'FY23 DCPS orig'!AK80/$C$120*$C$122</f>
        <v>325354.52047270705</v>
      </c>
      <c r="AL80" s="39">
        <f>'FY23 DCPS orig'!AL80/$C$120*$C$122</f>
        <v>433806.02094541409</v>
      </c>
      <c r="AM80" s="39">
        <v>156665.71</v>
      </c>
      <c r="AO80" s="39">
        <v>57558.06</v>
      </c>
      <c r="AQ80" s="39">
        <v>71676</v>
      </c>
      <c r="AS80" s="39">
        <f>'FY23 DCPS orig'!AS80/$C$120*$C$122</f>
        <v>0</v>
      </c>
      <c r="AT80" s="39">
        <f>'FY23 DCPS orig'!AT80/$C$120*$C$122</f>
        <v>19521.270847270702</v>
      </c>
      <c r="AV80" s="39">
        <v>7167.6</v>
      </c>
      <c r="AW80" s="39">
        <v>27200</v>
      </c>
      <c r="AX80" s="39">
        <v>34000</v>
      </c>
      <c r="BA80" s="39">
        <v>34000</v>
      </c>
      <c r="BB80" s="39">
        <v>10200</v>
      </c>
      <c r="BC80" s="39">
        <v>40800</v>
      </c>
      <c r="BD80" s="39">
        <v>79661.87</v>
      </c>
      <c r="BE80" s="39">
        <v>1283.1600000000001</v>
      </c>
      <c r="BG80" s="39">
        <f>'FY23 DCPS orig'!BG80/$C$120*$C$122</f>
        <v>0</v>
      </c>
      <c r="BR80" s="39">
        <f>'FY23 DCPS orig'!BR80/$C$120*$C$122</f>
        <v>0</v>
      </c>
      <c r="BV80" s="39">
        <v>15325</v>
      </c>
      <c r="CB80" s="39">
        <v>362138.04</v>
      </c>
      <c r="CC80" s="39">
        <v>14096.28</v>
      </c>
      <c r="CD80" s="39">
        <v>494.13</v>
      </c>
      <c r="CE80" s="39">
        <v>181632.75</v>
      </c>
      <c r="CF80" s="39">
        <v>280993.28000000003</v>
      </c>
      <c r="CH80" s="39">
        <f t="shared" si="41"/>
        <v>5553262.4536835123</v>
      </c>
      <c r="CI80" s="39">
        <f t="shared" si="42"/>
        <v>2082649.17</v>
      </c>
      <c r="CJ80" s="39">
        <f t="shared" si="28"/>
        <v>883233.56094541412</v>
      </c>
      <c r="CK80" s="39">
        <f t="shared" si="43"/>
        <v>15325</v>
      </c>
      <c r="CL80" s="39">
        <f t="shared" si="44"/>
        <v>463120.16000000003</v>
      </c>
      <c r="CM80" s="39">
        <f t="shared" si="29"/>
        <v>1478866.3418908282</v>
      </c>
      <c r="CN80" s="39">
        <f t="shared" si="30"/>
        <v>26688.8708472707</v>
      </c>
      <c r="CO80" s="39">
        <f t="shared" si="45"/>
        <v>376234.32</v>
      </c>
      <c r="CP80" s="39">
        <f t="shared" si="31"/>
        <v>165945.03</v>
      </c>
      <c r="CQ80" s="39">
        <f t="shared" si="32"/>
        <v>95200</v>
      </c>
      <c r="CR80" s="39">
        <f t="shared" si="33"/>
        <v>5587262.4536835141</v>
      </c>
      <c r="CS80" s="39">
        <f t="shared" si="46"/>
        <v>3444327.8909454141</v>
      </c>
      <c r="CT80" s="39">
        <f t="shared" si="47"/>
        <v>11182.882762809786</v>
      </c>
      <c r="CU80" s="39">
        <f t="shared" si="34"/>
        <v>6761.8479545454547</v>
      </c>
      <c r="CV80" s="39">
        <f t="shared" si="35"/>
        <v>49.756493506493506</v>
      </c>
      <c r="CW80" s="39">
        <f t="shared" si="35"/>
        <v>1503.6368831168832</v>
      </c>
      <c r="CX80" s="39">
        <f t="shared" si="48"/>
        <v>9679.2458796929022</v>
      </c>
      <c r="CY80" s="39">
        <f t="shared" si="36"/>
        <v>2786.9208888888888</v>
      </c>
      <c r="CZ80" s="39">
        <f t="shared" si="52"/>
        <v>11282.353876651983</v>
      </c>
      <c r="DA80" s="39">
        <f t="shared" si="49"/>
        <v>1480192.830945414</v>
      </c>
      <c r="DB80" s="39">
        <f t="shared" si="53"/>
        <v>1501014.9</v>
      </c>
      <c r="DC80" s="39">
        <f t="shared" si="50"/>
        <v>463120.16000000003</v>
      </c>
      <c r="DD80" s="39">
        <f t="shared" si="51"/>
        <v>4741706.7636835119</v>
      </c>
    </row>
    <row r="81" spans="1:108" x14ac:dyDescent="0.25">
      <c r="A81" t="s">
        <v>499</v>
      </c>
      <c r="B81" s="35">
        <v>301</v>
      </c>
      <c r="C81" s="36">
        <v>6</v>
      </c>
      <c r="D81" s="36" t="s">
        <v>490</v>
      </c>
      <c r="E81" s="36">
        <v>210</v>
      </c>
      <c r="F81" s="36">
        <v>-9</v>
      </c>
      <c r="G81" s="37">
        <f t="shared" si="37"/>
        <v>72</v>
      </c>
      <c r="H81" s="36">
        <v>17</v>
      </c>
      <c r="I81" s="38">
        <f t="shared" si="38"/>
        <v>8.0952380952380956E-2</v>
      </c>
      <c r="J81" s="37">
        <f t="shared" si="39"/>
        <v>13.999218749999999</v>
      </c>
      <c r="K81" s="37">
        <f t="shared" si="40"/>
        <v>0.99994419642857146</v>
      </c>
      <c r="M81" s="39">
        <f>'FY23 DCPS orig'!M81/$C$120*$C$122</f>
        <v>0</v>
      </c>
      <c r="N81" s="39">
        <f>'FY23 DCPS orig'!N81/128425*(128425-5380.94)</f>
        <v>0</v>
      </c>
      <c r="O81" s="39">
        <v>71961.03</v>
      </c>
      <c r="P81" s="39">
        <v>4225.55</v>
      </c>
      <c r="Q81" s="39">
        <v>79024.509999999995</v>
      </c>
      <c r="R81" s="39">
        <v>60058.83</v>
      </c>
      <c r="S81" s="39">
        <v>51187.26</v>
      </c>
      <c r="T81" s="39">
        <f>'FY23 DCPS orig'!T81/$C$120*$C$122</f>
        <v>108451.51</v>
      </c>
      <c r="U81" s="39">
        <f>'FY23 DCPS orig'!U81/$C$120*$C$122</f>
        <v>433806.02094541409</v>
      </c>
      <c r="V81" s="39">
        <f>'FY23 DCPS orig'!V81/$C$120*$C$122</f>
        <v>0</v>
      </c>
      <c r="W81" s="39">
        <f>'FY23 DCPS orig'!W81/$C$120*$C$122</f>
        <v>433806.02094541409</v>
      </c>
      <c r="X81" s="39">
        <v>313331.40999999997</v>
      </c>
      <c r="Y81" s="39">
        <v>247282.2</v>
      </c>
      <c r="AC81" s="39">
        <f>'FY23 DCPS orig'!AC81/$C$120*$C$122</f>
        <v>0</v>
      </c>
      <c r="AD81" s="39">
        <f>'FY23 DCPS orig'!AD81/$C$120*$C$122</f>
        <v>0</v>
      </c>
      <c r="AE81" s="39">
        <f>'FY23 DCPS orig'!AE81/$C$120*$C$122</f>
        <v>0</v>
      </c>
      <c r="AF81" s="39">
        <f>'FY23 DCPS orig'!AF81/$C$120*$C$122</f>
        <v>0</v>
      </c>
      <c r="AG81" s="39">
        <v>430056</v>
      </c>
      <c r="AH81" s="39">
        <v>68250</v>
      </c>
      <c r="AI81" s="39">
        <f>'FY23 DCPS orig'!AI81/$C$120*$C$122</f>
        <v>108451.51</v>
      </c>
      <c r="AJ81" s="39">
        <f>'FY23 DCPS orig'!AJ81/$C$120*$C$122</f>
        <v>54225.750236353517</v>
      </c>
      <c r="AK81" s="39">
        <f>'FY23 DCPS orig'!AK81/$C$120*$C$122</f>
        <v>108451.51</v>
      </c>
      <c r="AL81" s="39">
        <f>'FY23 DCPS orig'!AL81/$C$120*$C$122</f>
        <v>0</v>
      </c>
      <c r="AQ81" s="39">
        <v>25086.6</v>
      </c>
      <c r="AS81" s="39">
        <f>'FY23 DCPS orig'!AS81/$C$120*$C$122</f>
        <v>0</v>
      </c>
      <c r="AT81" s="39">
        <f>'FY23 DCPS orig'!AT81/$C$120*$C$122</f>
        <v>5422.5731181767587</v>
      </c>
      <c r="AV81" s="39">
        <v>1791.9</v>
      </c>
      <c r="BF81" s="39">
        <v>5250</v>
      </c>
      <c r="BG81" s="39">
        <f>'FY23 DCPS orig'!BG81/$C$120*$C$122</f>
        <v>0</v>
      </c>
      <c r="BR81" s="39">
        <f>'FY23 DCPS orig'!BR81/$C$120*$C$122</f>
        <v>0</v>
      </c>
      <c r="CB81" s="39">
        <v>45602.57</v>
      </c>
      <c r="CD81" s="39">
        <v>154478.10999999999</v>
      </c>
      <c r="CE81" s="39">
        <v>103649.49</v>
      </c>
      <c r="CF81" s="39">
        <v>146239.35</v>
      </c>
      <c r="CG81" s="39">
        <v>70972.17</v>
      </c>
      <c r="CH81" s="39">
        <f t="shared" si="41"/>
        <v>3131061.8752453579</v>
      </c>
      <c r="CI81" s="39">
        <f t="shared" si="42"/>
        <v>873214.69</v>
      </c>
      <c r="CJ81" s="39">
        <f t="shared" si="28"/>
        <v>1428225.651890828</v>
      </c>
      <c r="CK81" s="39">
        <f t="shared" si="43"/>
        <v>0</v>
      </c>
      <c r="CL81" s="39">
        <f t="shared" si="44"/>
        <v>475339.11999999994</v>
      </c>
      <c r="CM81" s="39">
        <f t="shared" si="29"/>
        <v>296215.37023635348</v>
      </c>
      <c r="CN81" s="39">
        <f t="shared" si="30"/>
        <v>7214.4731181767584</v>
      </c>
      <c r="CO81" s="39">
        <f t="shared" si="45"/>
        <v>45602.57</v>
      </c>
      <c r="CP81" s="39">
        <f t="shared" si="31"/>
        <v>5250</v>
      </c>
      <c r="CQ81" s="39">
        <f t="shared" si="32"/>
        <v>0</v>
      </c>
      <c r="CR81" s="39">
        <f t="shared" si="33"/>
        <v>3131061.8752453579</v>
      </c>
      <c r="CS81" s="39">
        <f t="shared" si="46"/>
        <v>2776779.4618908279</v>
      </c>
      <c r="CT81" s="39">
        <f t="shared" si="47"/>
        <v>13222.759342337276</v>
      </c>
      <c r="CU81" s="39">
        <f t="shared" si="34"/>
        <v>4158.1651904761902</v>
      </c>
      <c r="CV81" s="39">
        <f t="shared" si="35"/>
        <v>0</v>
      </c>
      <c r="CW81" s="39">
        <f t="shared" si="35"/>
        <v>2263.5196190476186</v>
      </c>
      <c r="CX81" s="39">
        <f t="shared" si="48"/>
        <v>10959.239723289658</v>
      </c>
      <c r="CY81" s="39">
        <f t="shared" si="36"/>
        <v>2682.5041176470586</v>
      </c>
      <c r="CZ81" s="39">
        <f t="shared" si="52"/>
        <v>18729.914027777777</v>
      </c>
      <c r="DA81" s="39">
        <f t="shared" si="49"/>
        <v>1624102.1418908283</v>
      </c>
      <c r="DB81" s="39">
        <f t="shared" si="53"/>
        <v>677338.2</v>
      </c>
      <c r="DC81" s="39">
        <f t="shared" si="50"/>
        <v>475339.11999999994</v>
      </c>
      <c r="DD81" s="39">
        <f t="shared" si="51"/>
        <v>2577997.2052453575</v>
      </c>
    </row>
    <row r="82" spans="1:108" x14ac:dyDescent="0.25">
      <c r="A82" t="s">
        <v>500</v>
      </c>
      <c r="B82" s="35">
        <v>478</v>
      </c>
      <c r="C82" s="36">
        <v>5</v>
      </c>
      <c r="D82" s="36" t="s">
        <v>425</v>
      </c>
      <c r="E82" s="36">
        <v>352</v>
      </c>
      <c r="F82" s="36">
        <v>46</v>
      </c>
      <c r="G82" s="37">
        <f t="shared" si="37"/>
        <v>352</v>
      </c>
      <c r="H82" s="36">
        <v>221</v>
      </c>
      <c r="I82" s="38">
        <f t="shared" si="38"/>
        <v>0.62784090909090906</v>
      </c>
      <c r="J82" s="37">
        <f t="shared" si="39"/>
        <v>48.997265625000004</v>
      </c>
      <c r="K82" s="37">
        <f t="shared" si="40"/>
        <v>10.999386160714286</v>
      </c>
      <c r="L82" s="39">
        <v>198942.26</v>
      </c>
      <c r="M82" s="39">
        <f>'FY23 DCPS orig'!M82/$C$120*$C$122</f>
        <v>0</v>
      </c>
      <c r="N82" s="39">
        <f>'FY23 DCPS orig'!N82/128425*(128425-5380.94)</f>
        <v>184565.99418994741</v>
      </c>
      <c r="O82" s="39">
        <v>71961.03</v>
      </c>
      <c r="P82" s="39">
        <v>14412.07</v>
      </c>
      <c r="Q82" s="39">
        <v>79024.509999999995</v>
      </c>
      <c r="R82" s="39">
        <v>60058.83</v>
      </c>
      <c r="S82" s="39">
        <v>204749.06</v>
      </c>
      <c r="T82" s="39">
        <f>'FY23 DCPS orig'!T82/$C$120*$C$122</f>
        <v>108451.51</v>
      </c>
      <c r="U82" s="39">
        <f>'FY23 DCPS orig'!U82/$C$120*$C$122</f>
        <v>0</v>
      </c>
      <c r="V82" s="39">
        <f>'FY23 DCPS orig'!V82/$C$120*$C$122</f>
        <v>0</v>
      </c>
      <c r="W82" s="39">
        <f>'FY23 DCPS orig'!W82/$C$120*$C$122</f>
        <v>0</v>
      </c>
      <c r="AC82" s="39">
        <f>'FY23 DCPS orig'!AC82/$C$120*$C$122</f>
        <v>433806.02094541409</v>
      </c>
      <c r="AD82" s="39">
        <f>'FY23 DCPS orig'!AD82/$C$120*$C$122</f>
        <v>245546.63575146633</v>
      </c>
      <c r="AE82" s="39">
        <f>'FY23 DCPS orig'!AE82/$C$120*$C$122</f>
        <v>0</v>
      </c>
      <c r="AF82" s="39">
        <f>'FY23 DCPS orig'!AF82/$C$120*$C$122</f>
        <v>216903.01047270704</v>
      </c>
      <c r="AG82" s="39">
        <v>2102496</v>
      </c>
      <c r="AH82" s="39">
        <v>208736</v>
      </c>
      <c r="AI82" s="39">
        <f>'FY23 DCPS orig'!AI82/$C$120*$C$122</f>
        <v>108451.51</v>
      </c>
      <c r="AJ82" s="39">
        <f>'FY23 DCPS orig'!AJ82/$C$120*$C$122</f>
        <v>108451.51</v>
      </c>
      <c r="AK82" s="39">
        <f>'FY23 DCPS orig'!AK82/$C$120*$C$122</f>
        <v>542257.5309454141</v>
      </c>
      <c r="AL82" s="39">
        <f>'FY23 DCPS orig'!AL82/$C$120*$C$122</f>
        <v>0</v>
      </c>
      <c r="AQ82" s="39">
        <v>87803.1</v>
      </c>
      <c r="AS82" s="39">
        <f>'FY23 DCPS orig'!AS82/$C$120*$C$122</f>
        <v>108451.51</v>
      </c>
      <c r="AT82" s="39">
        <f>'FY23 DCPS orig'!AT82/$C$120*$C$122</f>
        <v>0</v>
      </c>
      <c r="AV82" s="39">
        <v>19710.900000000001</v>
      </c>
      <c r="AZ82" s="39">
        <v>40000</v>
      </c>
      <c r="BD82" s="39">
        <v>122956.36</v>
      </c>
      <c r="BE82" s="39">
        <v>1980.52</v>
      </c>
      <c r="BG82" s="39">
        <f>'FY23 DCPS orig'!BG82/$C$120*$C$122</f>
        <v>0</v>
      </c>
      <c r="BR82" s="39">
        <f>'FY23 DCPS orig'!BR82/$C$120*$C$122</f>
        <v>0</v>
      </c>
      <c r="BX82" s="39">
        <v>55921</v>
      </c>
      <c r="BY82" s="39">
        <v>147878.60999999999</v>
      </c>
      <c r="BZ82" s="39">
        <v>119483.41</v>
      </c>
      <c r="CB82" s="39">
        <v>656542.85</v>
      </c>
      <c r="CC82" s="39">
        <v>95806.92</v>
      </c>
      <c r="CH82" s="39">
        <f t="shared" si="41"/>
        <v>6345348.6623049481</v>
      </c>
      <c r="CI82" s="39">
        <f t="shared" si="42"/>
        <v>4129652.9313595346</v>
      </c>
      <c r="CJ82" s="39">
        <f t="shared" si="28"/>
        <v>0</v>
      </c>
      <c r="CK82" s="39">
        <f t="shared" si="43"/>
        <v>323283.02</v>
      </c>
      <c r="CL82" s="39">
        <f t="shared" si="44"/>
        <v>0</v>
      </c>
      <c r="CM82" s="39">
        <f t="shared" si="29"/>
        <v>846963.65094541409</v>
      </c>
      <c r="CN82" s="39">
        <f t="shared" si="30"/>
        <v>128162.41</v>
      </c>
      <c r="CO82" s="39">
        <f t="shared" si="45"/>
        <v>752349.77</v>
      </c>
      <c r="CP82" s="39">
        <f t="shared" si="31"/>
        <v>124936.88</v>
      </c>
      <c r="CQ82" s="39">
        <f t="shared" si="32"/>
        <v>40000</v>
      </c>
      <c r="CR82" s="39">
        <f t="shared" si="33"/>
        <v>6345348.6623049481</v>
      </c>
      <c r="CS82" s="39">
        <f t="shared" si="46"/>
        <v>4452935.9513595346</v>
      </c>
      <c r="CT82" s="39">
        <f t="shared" si="47"/>
        <v>12650.386225453223</v>
      </c>
      <c r="CU82" s="39">
        <f t="shared" si="34"/>
        <v>11731.968554998677</v>
      </c>
      <c r="CV82" s="39">
        <f t="shared" si="35"/>
        <v>918.41767045454549</v>
      </c>
      <c r="CW82" s="39">
        <f t="shared" si="35"/>
        <v>0</v>
      </c>
      <c r="CX82" s="39">
        <f t="shared" si="48"/>
        <v>12650.386225453223</v>
      </c>
      <c r="CY82" s="39">
        <f t="shared" si="36"/>
        <v>3404.2976018099548</v>
      </c>
      <c r="CZ82" s="39">
        <f t="shared" si="52"/>
        <v>12650.386225453223</v>
      </c>
      <c r="DA82" s="39">
        <f t="shared" si="49"/>
        <v>2350439.9513595346</v>
      </c>
      <c r="DB82" s="39">
        <f t="shared" si="53"/>
        <v>2102496</v>
      </c>
      <c r="DC82" s="39">
        <f t="shared" si="50"/>
        <v>0</v>
      </c>
      <c r="DD82" s="39">
        <f t="shared" si="51"/>
        <v>5957263.7123049479</v>
      </c>
    </row>
    <row r="83" spans="1:108" x14ac:dyDescent="0.25">
      <c r="A83" t="s">
        <v>501</v>
      </c>
      <c r="B83" s="35">
        <v>299</v>
      </c>
      <c r="C83" s="36">
        <v>7</v>
      </c>
      <c r="D83" s="36" t="s">
        <v>350</v>
      </c>
      <c r="E83" s="36">
        <v>221</v>
      </c>
      <c r="F83" s="36">
        <v>-18</v>
      </c>
      <c r="G83" s="37">
        <f t="shared" si="37"/>
        <v>157</v>
      </c>
      <c r="H83" s="36">
        <v>177</v>
      </c>
      <c r="I83" s="38">
        <f t="shared" si="38"/>
        <v>0.80090497737556565</v>
      </c>
      <c r="J83" s="37">
        <f t="shared" si="39"/>
        <v>51.997098214285714</v>
      </c>
      <c r="K83" s="37">
        <f t="shared" si="40"/>
        <v>16.999051339285714</v>
      </c>
      <c r="L83" s="39">
        <v>198942.26</v>
      </c>
      <c r="M83" s="39">
        <f>'FY23 DCPS orig'!M83/$C$120*$C$122</f>
        <v>0</v>
      </c>
      <c r="N83" s="39">
        <f>'FY23 DCPS orig'!N83/128425*(128425-5380.94)</f>
        <v>0</v>
      </c>
      <c r="O83" s="39">
        <v>71961.03</v>
      </c>
      <c r="P83" s="39">
        <v>5928.6</v>
      </c>
      <c r="Q83" s="39">
        <v>79024.509999999995</v>
      </c>
      <c r="R83" s="39">
        <v>60058.83</v>
      </c>
      <c r="S83" s="39">
        <v>51187.26</v>
      </c>
      <c r="T83" s="39">
        <f>'FY23 DCPS orig'!T83/$C$120*$C$122</f>
        <v>108451.51</v>
      </c>
      <c r="U83" s="39">
        <f>'FY23 DCPS orig'!U83/$C$120*$C$122</f>
        <v>0</v>
      </c>
      <c r="V83" s="39">
        <f>'FY23 DCPS orig'!V83/$C$120*$C$122</f>
        <v>433806.02094541409</v>
      </c>
      <c r="W83" s="39">
        <f>'FY23 DCPS orig'!W83/$C$120*$C$122</f>
        <v>0</v>
      </c>
      <c r="X83" s="39">
        <v>156665.71</v>
      </c>
      <c r="Y83" s="39">
        <v>114681.60000000001</v>
      </c>
      <c r="AC83" s="39">
        <f>'FY23 DCPS orig'!AC83/$C$120*$C$122</f>
        <v>0</v>
      </c>
      <c r="AD83" s="39">
        <f>'FY23 DCPS orig'!AD83/$C$120*$C$122</f>
        <v>0</v>
      </c>
      <c r="AE83" s="39">
        <f>'FY23 DCPS orig'!AE83/$C$120*$C$122</f>
        <v>0</v>
      </c>
      <c r="AF83" s="39">
        <f>'FY23 DCPS orig'!AF83/$C$120*$C$122</f>
        <v>0</v>
      </c>
      <c r="AG83" s="39">
        <v>937761</v>
      </c>
      <c r="AH83" s="39">
        <v>71825</v>
      </c>
      <c r="AI83" s="39">
        <f>'FY23 DCPS orig'!AI83/$C$120*$C$122</f>
        <v>108451.51</v>
      </c>
      <c r="AJ83" s="39">
        <f>'FY23 DCPS orig'!AJ83/$C$120*$C$122</f>
        <v>162677.26023635353</v>
      </c>
      <c r="AK83" s="39">
        <f>'FY23 DCPS orig'!AK83/$C$120*$C$122</f>
        <v>325354.52047270705</v>
      </c>
      <c r="AL83" s="39">
        <f>'FY23 DCPS orig'!AL83/$C$120*$C$122</f>
        <v>325354.52047270705</v>
      </c>
      <c r="AM83" s="39">
        <v>234998.56</v>
      </c>
      <c r="AQ83" s="39">
        <v>93178.8</v>
      </c>
      <c r="AS83" s="39">
        <f>'FY23 DCPS orig'!AS83/$C$120*$C$122</f>
        <v>108451.51</v>
      </c>
      <c r="AT83" s="39">
        <f>'FY23 DCPS orig'!AT83/$C$120*$C$122</f>
        <v>0</v>
      </c>
      <c r="AV83" s="39">
        <v>30462.3</v>
      </c>
      <c r="AW83" s="39">
        <v>13600</v>
      </c>
      <c r="AX83" s="39">
        <v>13600</v>
      </c>
      <c r="BA83" s="39">
        <v>27200</v>
      </c>
      <c r="BB83" s="39">
        <v>10200</v>
      </c>
      <c r="BC83" s="39">
        <v>27200</v>
      </c>
      <c r="BD83" s="39">
        <v>119601.04</v>
      </c>
      <c r="BE83" s="39">
        <v>1926.48</v>
      </c>
      <c r="BG83" s="39">
        <f>'FY23 DCPS orig'!BG83/$C$120*$C$122</f>
        <v>0</v>
      </c>
      <c r="BR83" s="39">
        <f>'FY23 DCPS orig'!BR83/$C$120*$C$122</f>
        <v>0</v>
      </c>
      <c r="CB83" s="39">
        <v>474803.21</v>
      </c>
      <c r="CC83" s="39">
        <v>105841.56</v>
      </c>
      <c r="CD83" s="39">
        <v>154986.56</v>
      </c>
      <c r="CE83" s="39">
        <v>193230.93</v>
      </c>
      <c r="CF83" s="39">
        <v>251525.46</v>
      </c>
      <c r="CH83" s="39">
        <f t="shared" si="41"/>
        <v>5072937.5521271806</v>
      </c>
      <c r="CI83" s="39">
        <f t="shared" si="42"/>
        <v>1585140</v>
      </c>
      <c r="CJ83" s="39">
        <f t="shared" si="28"/>
        <v>705153.33094541403</v>
      </c>
      <c r="CK83" s="39">
        <f t="shared" si="43"/>
        <v>0</v>
      </c>
      <c r="CL83" s="39">
        <f t="shared" si="44"/>
        <v>599742.94999999995</v>
      </c>
      <c r="CM83" s="39">
        <f t="shared" si="29"/>
        <v>1250015.1711817677</v>
      </c>
      <c r="CN83" s="39">
        <f t="shared" si="30"/>
        <v>138913.81</v>
      </c>
      <c r="CO83" s="39">
        <f t="shared" si="45"/>
        <v>580644.77</v>
      </c>
      <c r="CP83" s="39">
        <f t="shared" si="31"/>
        <v>186127.52</v>
      </c>
      <c r="CQ83" s="39">
        <f t="shared" si="32"/>
        <v>40800</v>
      </c>
      <c r="CR83" s="39">
        <f t="shared" si="33"/>
        <v>5086537.5521271806</v>
      </c>
      <c r="CS83" s="39">
        <f t="shared" si="46"/>
        <v>2890036.2809454137</v>
      </c>
      <c r="CT83" s="39">
        <f t="shared" si="47"/>
        <v>13077.087244096894</v>
      </c>
      <c r="CU83" s="39">
        <f t="shared" si="34"/>
        <v>7172.5791855203624</v>
      </c>
      <c r="CV83" s="39">
        <f t="shared" si="35"/>
        <v>0</v>
      </c>
      <c r="CW83" s="39">
        <f t="shared" si="35"/>
        <v>2713.7690045248864</v>
      </c>
      <c r="CX83" s="39">
        <f t="shared" si="48"/>
        <v>10363.318239572007</v>
      </c>
      <c r="CY83" s="39">
        <f t="shared" si="36"/>
        <v>3280.4789265536724</v>
      </c>
      <c r="CZ83" s="39">
        <f t="shared" si="52"/>
        <v>13916.451910828024</v>
      </c>
      <c r="DA83" s="39">
        <f t="shared" si="49"/>
        <v>1237850.7309454142</v>
      </c>
      <c r="DB83" s="39">
        <f t="shared" si="53"/>
        <v>1052442.6000000001</v>
      </c>
      <c r="DC83" s="39">
        <f t="shared" si="50"/>
        <v>599742.94999999995</v>
      </c>
      <c r="DD83" s="39">
        <f t="shared" si="51"/>
        <v>4182113.4821271813</v>
      </c>
    </row>
    <row r="84" spans="1:108" x14ac:dyDescent="0.25">
      <c r="A84" t="s">
        <v>502</v>
      </c>
      <c r="B84" s="35">
        <v>300</v>
      </c>
      <c r="C84" s="36">
        <v>4</v>
      </c>
      <c r="D84" s="36" t="s">
        <v>350</v>
      </c>
      <c r="E84" s="36">
        <v>501</v>
      </c>
      <c r="F84" s="36">
        <v>-13</v>
      </c>
      <c r="G84" s="37">
        <f t="shared" si="37"/>
        <v>421</v>
      </c>
      <c r="H84" s="36">
        <v>197</v>
      </c>
      <c r="I84" s="38">
        <f t="shared" si="38"/>
        <v>0.39321357285429143</v>
      </c>
      <c r="J84" s="37">
        <f t="shared" si="39"/>
        <v>56.996819196428575</v>
      </c>
      <c r="K84" s="37">
        <f t="shared" si="40"/>
        <v>319.98214285714283</v>
      </c>
      <c r="L84" s="39">
        <v>198942.26</v>
      </c>
      <c r="M84" s="39">
        <f>'FY23 DCPS orig'!M84/$C$120*$C$122</f>
        <v>0</v>
      </c>
      <c r="N84" s="39">
        <f>'FY23 DCPS orig'!N84/128425*(128425-5380.94)</f>
        <v>0</v>
      </c>
      <c r="O84" s="39">
        <v>71961.03</v>
      </c>
      <c r="P84" s="39">
        <v>6298.4</v>
      </c>
      <c r="Q84" s="39">
        <v>79024.509999999995</v>
      </c>
      <c r="R84" s="39">
        <v>60058.83</v>
      </c>
      <c r="S84" s="39">
        <v>153561.79</v>
      </c>
      <c r="T84" s="39">
        <f>'FY23 DCPS orig'!T84/$C$120*$C$122</f>
        <v>108451.51</v>
      </c>
      <c r="U84" s="39">
        <f>'FY23 DCPS orig'!U84/$C$120*$C$122</f>
        <v>0</v>
      </c>
      <c r="V84" s="39">
        <f>'FY23 DCPS orig'!V84/$C$120*$C$122</f>
        <v>542257.5309454141</v>
      </c>
      <c r="W84" s="39">
        <f>'FY23 DCPS orig'!W84/$C$120*$C$122</f>
        <v>0</v>
      </c>
      <c r="X84" s="39">
        <v>195832.13</v>
      </c>
      <c r="Y84" s="39">
        <v>143352</v>
      </c>
      <c r="AC84" s="39">
        <f>'FY23 DCPS orig'!AC84/$C$120*$C$122</f>
        <v>0</v>
      </c>
      <c r="AD84" s="39">
        <f>'FY23 DCPS orig'!AD84/$C$120*$C$122</f>
        <v>0</v>
      </c>
      <c r="AE84" s="39">
        <f>'FY23 DCPS orig'!AE84/$C$120*$C$122</f>
        <v>0</v>
      </c>
      <c r="AF84" s="39">
        <f>'FY23 DCPS orig'!AF84/$C$120*$C$122</f>
        <v>0</v>
      </c>
      <c r="AG84" s="39">
        <v>2514633</v>
      </c>
      <c r="AH84" s="39">
        <v>162825</v>
      </c>
      <c r="AI84" s="39">
        <f>'FY23 DCPS orig'!AI84/$C$120*$C$122</f>
        <v>108451.51</v>
      </c>
      <c r="AJ84" s="39">
        <f>'FY23 DCPS orig'!AJ84/$C$120*$C$122</f>
        <v>216903.01047270704</v>
      </c>
      <c r="AK84" s="39">
        <f>'FY23 DCPS orig'!AK84/$C$120*$C$122</f>
        <v>542257.5309454141</v>
      </c>
      <c r="AL84" s="39">
        <f>'FY23 DCPS orig'!AL84/$C$120*$C$122</f>
        <v>0</v>
      </c>
      <c r="AQ84" s="39">
        <v>102138.3</v>
      </c>
      <c r="AS84" s="39">
        <f>'FY23 DCPS orig'!AS84/$C$120*$C$122</f>
        <v>1626772.5928362422</v>
      </c>
      <c r="AT84" s="39">
        <f>'FY23 DCPS orig'!AT84/$C$120*$C$122</f>
        <v>0</v>
      </c>
      <c r="AU84" s="39">
        <v>39166.43</v>
      </c>
      <c r="AV84" s="39">
        <v>573408</v>
      </c>
      <c r="AW84" s="39">
        <v>27200</v>
      </c>
      <c r="AX84" s="39">
        <v>47600</v>
      </c>
      <c r="AY84" s="39">
        <v>10200</v>
      </c>
      <c r="BA84" s="39">
        <v>47600</v>
      </c>
      <c r="BC84" s="39">
        <v>68000</v>
      </c>
      <c r="BD84" s="39">
        <v>119492.8</v>
      </c>
      <c r="BE84" s="39">
        <v>1924.73</v>
      </c>
      <c r="BG84" s="39">
        <f>'FY23 DCPS orig'!BG84/$C$120*$C$122</f>
        <v>0</v>
      </c>
      <c r="BQ84" s="39">
        <v>82400</v>
      </c>
      <c r="BR84" s="39">
        <f>'FY23 DCPS orig'!BR84/$C$120*$C$122</f>
        <v>0</v>
      </c>
      <c r="CB84" s="39">
        <v>528453.29</v>
      </c>
      <c r="CD84" s="39">
        <v>388944.04</v>
      </c>
      <c r="CE84" s="39">
        <v>138336.74</v>
      </c>
      <c r="CH84" s="39">
        <f t="shared" si="41"/>
        <v>8906446.965199776</v>
      </c>
      <c r="CI84" s="39">
        <f t="shared" si="42"/>
        <v>3355756.33</v>
      </c>
      <c r="CJ84" s="39">
        <f t="shared" si="28"/>
        <v>881441.6609454141</v>
      </c>
      <c r="CK84" s="39">
        <f t="shared" si="43"/>
        <v>82400</v>
      </c>
      <c r="CL84" s="39">
        <f t="shared" si="44"/>
        <v>527280.78</v>
      </c>
      <c r="CM84" s="39">
        <f t="shared" si="29"/>
        <v>969750.35141812125</v>
      </c>
      <c r="CN84" s="39">
        <f t="shared" si="30"/>
        <v>2239347.0228362419</v>
      </c>
      <c r="CO84" s="39">
        <f t="shared" si="45"/>
        <v>528453.29</v>
      </c>
      <c r="CP84" s="39">
        <f t="shared" si="31"/>
        <v>237017.53</v>
      </c>
      <c r="CQ84" s="39">
        <f t="shared" si="32"/>
        <v>142800</v>
      </c>
      <c r="CR84" s="39">
        <f t="shared" si="33"/>
        <v>8964246.9651997779</v>
      </c>
      <c r="CS84" s="39">
        <f t="shared" si="46"/>
        <v>4846878.770945414</v>
      </c>
      <c r="CT84" s="39">
        <f t="shared" si="47"/>
        <v>9674.4087244419443</v>
      </c>
      <c r="CU84" s="39">
        <f t="shared" si="34"/>
        <v>6698.1164271457092</v>
      </c>
      <c r="CV84" s="39">
        <f t="shared" si="35"/>
        <v>164.47105788423153</v>
      </c>
      <c r="CW84" s="39">
        <f t="shared" si="35"/>
        <v>1052.456646706587</v>
      </c>
      <c r="CX84" s="39">
        <f t="shared" si="48"/>
        <v>8621.9520777353573</v>
      </c>
      <c r="CY84" s="39">
        <f t="shared" si="36"/>
        <v>2682.5040101522845</v>
      </c>
      <c r="CZ84" s="39">
        <f t="shared" si="52"/>
        <v>9419.0905225653205</v>
      </c>
      <c r="DA84" s="39">
        <f t="shared" si="49"/>
        <v>1661612.9909454142</v>
      </c>
      <c r="DB84" s="39">
        <f t="shared" si="53"/>
        <v>2657985</v>
      </c>
      <c r="DC84" s="39">
        <f t="shared" si="50"/>
        <v>527280.78</v>
      </c>
      <c r="DD84" s="39">
        <f t="shared" si="51"/>
        <v>7805625.255199777</v>
      </c>
    </row>
    <row r="85" spans="1:108" x14ac:dyDescent="0.25">
      <c r="A85" t="s">
        <v>503</v>
      </c>
      <c r="B85" s="35">
        <v>316</v>
      </c>
      <c r="C85" s="36">
        <v>7</v>
      </c>
      <c r="D85" s="36" t="s">
        <v>350</v>
      </c>
      <c r="E85" s="36">
        <v>304</v>
      </c>
      <c r="F85" s="36">
        <v>-27</v>
      </c>
      <c r="G85" s="37">
        <f t="shared" si="37"/>
        <v>220</v>
      </c>
      <c r="H85" s="36">
        <v>176</v>
      </c>
      <c r="I85" s="38">
        <f t="shared" si="38"/>
        <v>0.57894736842105265</v>
      </c>
      <c r="J85" s="37">
        <f t="shared" si="39"/>
        <v>51.997098214285714</v>
      </c>
      <c r="K85" s="37">
        <f t="shared" si="40"/>
        <v>1.9998883928571429</v>
      </c>
      <c r="L85" s="39">
        <v>198942.26</v>
      </c>
      <c r="M85" s="39">
        <f>'FY23 DCPS orig'!M85/$C$120*$C$122</f>
        <v>0</v>
      </c>
      <c r="N85" s="39">
        <f>'FY23 DCPS orig'!N85/128425*(128425-5380.94)</f>
        <v>0</v>
      </c>
      <c r="O85" s="39">
        <v>71961.03</v>
      </c>
      <c r="P85" s="39">
        <v>6469.35</v>
      </c>
      <c r="Q85" s="39">
        <v>79024.509999999995</v>
      </c>
      <c r="R85" s="39">
        <v>60058.83</v>
      </c>
      <c r="S85" s="39">
        <v>102374.53</v>
      </c>
      <c r="T85" s="39">
        <f>'FY23 DCPS orig'!T85/$C$120*$C$122</f>
        <v>108451.51</v>
      </c>
      <c r="U85" s="39">
        <f>'FY23 DCPS orig'!U85/$C$120*$C$122</f>
        <v>325354.52047270705</v>
      </c>
      <c r="V85" s="39">
        <f>'FY23 DCPS orig'!V85/$C$120*$C$122</f>
        <v>0</v>
      </c>
      <c r="W85" s="39">
        <f>'FY23 DCPS orig'!W85/$C$120*$C$122</f>
        <v>325354.52047270705</v>
      </c>
      <c r="X85" s="39">
        <v>234998.56</v>
      </c>
      <c r="Y85" s="39">
        <v>150519.6</v>
      </c>
      <c r="AC85" s="39">
        <f>'FY23 DCPS orig'!AC85/$C$120*$C$122</f>
        <v>0</v>
      </c>
      <c r="AD85" s="39">
        <f>'FY23 DCPS orig'!AD85/$C$120*$C$122</f>
        <v>0</v>
      </c>
      <c r="AE85" s="39">
        <f>'FY23 DCPS orig'!AE85/$C$120*$C$122</f>
        <v>0</v>
      </c>
      <c r="AF85" s="39">
        <f>'FY23 DCPS orig'!AF85/$C$120*$C$122</f>
        <v>0</v>
      </c>
      <c r="AG85" s="39">
        <v>1314060</v>
      </c>
      <c r="AH85" s="39">
        <v>98800</v>
      </c>
      <c r="AI85" s="39">
        <f>'FY23 DCPS orig'!AI85/$C$120*$C$122</f>
        <v>108451.51</v>
      </c>
      <c r="AJ85" s="39">
        <f>'FY23 DCPS orig'!AJ85/$C$120*$C$122</f>
        <v>108451.51</v>
      </c>
      <c r="AK85" s="39">
        <f>'FY23 DCPS orig'!AK85/$C$120*$C$122</f>
        <v>433806.02094541409</v>
      </c>
      <c r="AL85" s="39">
        <f>'FY23 DCPS orig'!AL85/$C$120*$C$122</f>
        <v>216903.01047270704</v>
      </c>
      <c r="AM85" s="39">
        <v>117499.28</v>
      </c>
      <c r="AO85" s="39">
        <v>57558.06</v>
      </c>
      <c r="AQ85" s="39">
        <v>93178.8</v>
      </c>
      <c r="AS85" s="39">
        <f>'FY23 DCPS orig'!AS85/$C$120*$C$122</f>
        <v>0</v>
      </c>
      <c r="AT85" s="39">
        <f>'FY23 DCPS orig'!AT85/$C$120*$C$122</f>
        <v>9760.6354236353509</v>
      </c>
      <c r="AV85" s="39">
        <v>3583.8</v>
      </c>
      <c r="AW85" s="39">
        <v>13600</v>
      </c>
      <c r="AX85" s="39">
        <v>13600</v>
      </c>
      <c r="BA85" s="39">
        <v>20400</v>
      </c>
      <c r="BB85" s="39">
        <v>10200</v>
      </c>
      <c r="BC85" s="39">
        <v>20400</v>
      </c>
      <c r="BD85" s="39">
        <v>136810.6</v>
      </c>
      <c r="BE85" s="39">
        <v>2203.6799999999998</v>
      </c>
      <c r="BG85" s="39">
        <f>'FY23 DCPS orig'!BG85/$C$120*$C$122</f>
        <v>0</v>
      </c>
      <c r="BR85" s="39">
        <f>'FY23 DCPS orig'!BR85/$C$120*$C$122</f>
        <v>0</v>
      </c>
      <c r="BV85" s="39">
        <v>15325</v>
      </c>
      <c r="CB85" s="39">
        <v>472120.7</v>
      </c>
      <c r="CC85" s="39">
        <v>64986.239999999998</v>
      </c>
      <c r="CF85" s="39">
        <v>248619.62</v>
      </c>
      <c r="CH85" s="39">
        <f t="shared" si="41"/>
        <v>5243827.6877871696</v>
      </c>
      <c r="CI85" s="39">
        <f t="shared" si="42"/>
        <v>2040142.02</v>
      </c>
      <c r="CJ85" s="39">
        <f t="shared" si="28"/>
        <v>1036227.200945414</v>
      </c>
      <c r="CK85" s="39">
        <f t="shared" si="43"/>
        <v>15325</v>
      </c>
      <c r="CL85" s="39">
        <f t="shared" si="44"/>
        <v>248619.62</v>
      </c>
      <c r="CM85" s="39">
        <f t="shared" si="29"/>
        <v>1135848.1914181213</v>
      </c>
      <c r="CN85" s="39">
        <f t="shared" si="30"/>
        <v>13344.43542363535</v>
      </c>
      <c r="CO85" s="39">
        <f t="shared" si="45"/>
        <v>537106.94000000006</v>
      </c>
      <c r="CP85" s="39">
        <f t="shared" si="31"/>
        <v>190014.28</v>
      </c>
      <c r="CQ85" s="39">
        <f t="shared" si="32"/>
        <v>40800</v>
      </c>
      <c r="CR85" s="39">
        <f t="shared" si="33"/>
        <v>5257427.6877871715</v>
      </c>
      <c r="CS85" s="39">
        <f t="shared" si="46"/>
        <v>3340313.8409454143</v>
      </c>
      <c r="CT85" s="39">
        <f t="shared" si="47"/>
        <v>10987.874476794126</v>
      </c>
      <c r="CU85" s="39">
        <f t="shared" si="34"/>
        <v>6710.9934868421051</v>
      </c>
      <c r="CV85" s="39">
        <f t="shared" si="35"/>
        <v>50.411184210526315</v>
      </c>
      <c r="CW85" s="39">
        <f t="shared" si="35"/>
        <v>817.82769736842101</v>
      </c>
      <c r="CX85" s="39">
        <f t="shared" si="48"/>
        <v>10170.046779425706</v>
      </c>
      <c r="CY85" s="39">
        <f t="shared" si="36"/>
        <v>3051.7439772727275</v>
      </c>
      <c r="CZ85" s="39">
        <f t="shared" si="52"/>
        <v>10473.121090909091</v>
      </c>
      <c r="DA85" s="39">
        <f t="shared" si="49"/>
        <v>1627114.6209454141</v>
      </c>
      <c r="DB85" s="39">
        <f t="shared" si="53"/>
        <v>1464579.6</v>
      </c>
      <c r="DC85" s="39">
        <f t="shared" si="50"/>
        <v>248619.62</v>
      </c>
      <c r="DD85" s="39">
        <f t="shared" si="51"/>
        <v>4657399.4377871696</v>
      </c>
    </row>
    <row r="86" spans="1:108" x14ac:dyDescent="0.25">
      <c r="A86" t="s">
        <v>504</v>
      </c>
      <c r="B86" s="35">
        <v>302</v>
      </c>
      <c r="C86" s="36">
        <v>4</v>
      </c>
      <c r="D86" s="36" t="s">
        <v>350</v>
      </c>
      <c r="E86" s="36">
        <v>394</v>
      </c>
      <c r="F86" s="36">
        <v>-79</v>
      </c>
      <c r="G86" s="37">
        <f t="shared" si="37"/>
        <v>304</v>
      </c>
      <c r="H86" s="36">
        <v>209</v>
      </c>
      <c r="I86" s="38">
        <f t="shared" si="38"/>
        <v>0.53045685279187815</v>
      </c>
      <c r="J86" s="37">
        <f t="shared" si="39"/>
        <v>77.995647321428578</v>
      </c>
      <c r="K86" s="37">
        <f t="shared" si="40"/>
        <v>209.98828125</v>
      </c>
      <c r="L86" s="39">
        <v>198942.26</v>
      </c>
      <c r="M86" s="39">
        <f>'FY23 DCPS orig'!M86/$C$120*$C$122</f>
        <v>0</v>
      </c>
      <c r="N86" s="39">
        <f>'FY23 DCPS orig'!N86/128425*(128425-5380.94)</f>
        <v>0</v>
      </c>
      <c r="O86" s="39">
        <v>71961.03</v>
      </c>
      <c r="P86" s="39">
        <v>6391.35</v>
      </c>
      <c r="Q86" s="39">
        <v>79024.509999999995</v>
      </c>
      <c r="R86" s="39">
        <v>60058.83</v>
      </c>
      <c r="S86" s="39">
        <v>102374.53</v>
      </c>
      <c r="T86" s="39">
        <f>'FY23 DCPS orig'!T86/$C$120*$C$122</f>
        <v>108451.51</v>
      </c>
      <c r="U86" s="39">
        <f>'FY23 DCPS orig'!U86/$C$120*$C$122</f>
        <v>325354.52047270705</v>
      </c>
      <c r="V86" s="39">
        <f>'FY23 DCPS orig'!V86/$C$120*$C$122</f>
        <v>0</v>
      </c>
      <c r="W86" s="39">
        <f>'FY23 DCPS orig'!W86/$C$120*$C$122</f>
        <v>325354.52047270705</v>
      </c>
      <c r="X86" s="39">
        <v>234998.56</v>
      </c>
      <c r="Y86" s="39">
        <v>161271</v>
      </c>
      <c r="AC86" s="39">
        <f>'FY23 DCPS orig'!AC86/$C$120*$C$122</f>
        <v>0</v>
      </c>
      <c r="AD86" s="39">
        <f>'FY23 DCPS orig'!AD86/$C$120*$C$122</f>
        <v>0</v>
      </c>
      <c r="AE86" s="39">
        <f>'FY23 DCPS orig'!AE86/$C$120*$C$122</f>
        <v>0</v>
      </c>
      <c r="AF86" s="39">
        <f>'FY23 DCPS orig'!AF86/$C$120*$C$122</f>
        <v>0</v>
      </c>
      <c r="AG86" s="39">
        <v>1815792</v>
      </c>
      <c r="AH86" s="39">
        <v>128050</v>
      </c>
      <c r="AI86" s="39">
        <f>'FY23 DCPS orig'!AI86/$C$120*$C$122</f>
        <v>108451.51</v>
      </c>
      <c r="AJ86" s="39">
        <f>'FY23 DCPS orig'!AJ86/$C$120*$C$122</f>
        <v>216903.01047270704</v>
      </c>
      <c r="AK86" s="39">
        <f>'FY23 DCPS orig'!AK86/$C$120*$C$122</f>
        <v>433806.02094541409</v>
      </c>
      <c r="AL86" s="39">
        <f>'FY23 DCPS orig'!AL86/$C$120*$C$122</f>
        <v>325354.52047270705</v>
      </c>
      <c r="AM86" s="39">
        <v>234998.56</v>
      </c>
      <c r="AQ86" s="39">
        <v>139768.20000000001</v>
      </c>
      <c r="AS86" s="39">
        <f>'FY23 DCPS orig'!AS86/$C$120*$C$122</f>
        <v>1084515.0618908282</v>
      </c>
      <c r="AT86" s="39">
        <f>'FY23 DCPS orig'!AT86/$C$120*$C$122</f>
        <v>0</v>
      </c>
      <c r="AU86" s="39">
        <v>39166.43</v>
      </c>
      <c r="AV86" s="39">
        <v>376299</v>
      </c>
      <c r="AW86" s="39">
        <v>20400</v>
      </c>
      <c r="AX86" s="39">
        <v>13600</v>
      </c>
      <c r="BA86" s="39">
        <v>34000</v>
      </c>
      <c r="BB86" s="39">
        <v>10200</v>
      </c>
      <c r="BC86" s="39">
        <v>27200</v>
      </c>
      <c r="BD86" s="39">
        <v>159323.74</v>
      </c>
      <c r="BE86" s="39">
        <v>2566.31</v>
      </c>
      <c r="BG86" s="39">
        <f>'FY23 DCPS orig'!BG86/$C$120*$C$122</f>
        <v>0</v>
      </c>
      <c r="BR86" s="39">
        <f>'FY23 DCPS orig'!BR86/$C$120*$C$122</f>
        <v>0</v>
      </c>
      <c r="BV86" s="39">
        <v>15325</v>
      </c>
      <c r="CB86" s="39">
        <v>560643.34</v>
      </c>
      <c r="CC86" s="39">
        <v>61402.44</v>
      </c>
      <c r="CD86" s="39">
        <v>421074.37</v>
      </c>
      <c r="CE86" s="39">
        <v>74789.73</v>
      </c>
      <c r="CG86" s="39">
        <v>373179.98</v>
      </c>
      <c r="CH86" s="39">
        <f t="shared" si="41"/>
        <v>8350991.844727071</v>
      </c>
      <c r="CI86" s="39">
        <f t="shared" si="42"/>
        <v>2571046.02</v>
      </c>
      <c r="CJ86" s="39">
        <f t="shared" si="28"/>
        <v>1046978.600945414</v>
      </c>
      <c r="CK86" s="39">
        <f t="shared" si="43"/>
        <v>15325</v>
      </c>
      <c r="CL86" s="39">
        <f t="shared" si="44"/>
        <v>869044.08</v>
      </c>
      <c r="CM86" s="39">
        <f t="shared" si="29"/>
        <v>1459281.8218908282</v>
      </c>
      <c r="CN86" s="39">
        <f t="shared" si="30"/>
        <v>1499980.4918908281</v>
      </c>
      <c r="CO86" s="39">
        <f t="shared" si="45"/>
        <v>622045.78</v>
      </c>
      <c r="CP86" s="39">
        <f t="shared" si="31"/>
        <v>233290.05</v>
      </c>
      <c r="CQ86" s="39">
        <f t="shared" si="32"/>
        <v>47600</v>
      </c>
      <c r="CR86" s="39">
        <f t="shared" si="33"/>
        <v>8364591.8447270701</v>
      </c>
      <c r="CS86" s="39">
        <f t="shared" si="46"/>
        <v>4502393.7009454137</v>
      </c>
      <c r="CT86" s="39">
        <f t="shared" si="47"/>
        <v>11427.395180064501</v>
      </c>
      <c r="CU86" s="39">
        <f t="shared" si="34"/>
        <v>6525.4975126903555</v>
      </c>
      <c r="CV86" s="39">
        <f t="shared" si="35"/>
        <v>38.895939086294419</v>
      </c>
      <c r="CW86" s="39">
        <f t="shared" si="35"/>
        <v>2205.6956345177664</v>
      </c>
      <c r="CX86" s="39">
        <f t="shared" si="48"/>
        <v>9221.699545546735</v>
      </c>
      <c r="CY86" s="39">
        <f t="shared" si="36"/>
        <v>2976.2955980861248</v>
      </c>
      <c r="CZ86" s="39">
        <f t="shared" si="52"/>
        <v>11366.497039473683</v>
      </c>
      <c r="DA86" s="39">
        <f t="shared" si="49"/>
        <v>1656286.6209454141</v>
      </c>
      <c r="DB86" s="39">
        <f t="shared" si="53"/>
        <v>1977063</v>
      </c>
      <c r="DC86" s="39">
        <f t="shared" si="50"/>
        <v>869044.08</v>
      </c>
      <c r="DD86" s="39">
        <f t="shared" si="51"/>
        <v>7064891.3647270706</v>
      </c>
    </row>
    <row r="87" spans="1:108" x14ac:dyDescent="0.25">
      <c r="A87" t="s">
        <v>505</v>
      </c>
      <c r="B87" s="35">
        <v>304</v>
      </c>
      <c r="C87" s="36">
        <v>7</v>
      </c>
      <c r="D87" s="36" t="s">
        <v>506</v>
      </c>
      <c r="E87" s="36">
        <v>106</v>
      </c>
      <c r="F87" s="36">
        <v>-26</v>
      </c>
      <c r="G87" s="37">
        <f t="shared" si="37"/>
        <v>106</v>
      </c>
      <c r="H87" s="36">
        <v>53</v>
      </c>
      <c r="I87" s="38">
        <f t="shared" si="38"/>
        <v>0.5</v>
      </c>
      <c r="J87" s="37">
        <f t="shared" si="39"/>
        <v>105.99408482142857</v>
      </c>
      <c r="K87" s="37">
        <f t="shared" si="40"/>
        <v>12.999274553571428</v>
      </c>
      <c r="L87" s="39">
        <v>198942.26</v>
      </c>
      <c r="M87" s="39">
        <f>'FY23 DCPS orig'!M87/$C$120*$C$122</f>
        <v>0</v>
      </c>
      <c r="N87" s="39">
        <f>'FY23 DCPS orig'!N87/128425*(128425-5380.94)</f>
        <v>0</v>
      </c>
      <c r="O87" s="39">
        <v>71961.03</v>
      </c>
      <c r="P87" s="39">
        <v>5596</v>
      </c>
      <c r="Q87" s="39">
        <v>79024.509999999995</v>
      </c>
      <c r="R87" s="39">
        <v>60058.83</v>
      </c>
      <c r="S87" s="39">
        <v>51187.26</v>
      </c>
      <c r="T87" s="39">
        <f>'FY23 DCPS orig'!T87/$C$120*$C$122</f>
        <v>108451.51</v>
      </c>
      <c r="U87" s="39">
        <f>'FY23 DCPS orig'!U87/$C$120*$C$122</f>
        <v>0</v>
      </c>
      <c r="V87" s="39">
        <f>'FY23 DCPS orig'!V87/$C$120*$C$122</f>
        <v>0</v>
      </c>
      <c r="W87" s="39">
        <f>'FY23 DCPS orig'!W87/$C$120*$C$122</f>
        <v>0</v>
      </c>
      <c r="AC87" s="39">
        <f>'FY23 DCPS orig'!AC87/$C$120*$C$122</f>
        <v>108451.51</v>
      </c>
      <c r="AD87" s="39">
        <f>'FY23 DCPS orig'!AD87/$C$120*$C$122</f>
        <v>0</v>
      </c>
      <c r="AE87" s="39">
        <f>'FY23 DCPS orig'!AE87/$C$120*$C$122</f>
        <v>0</v>
      </c>
      <c r="AF87" s="39">
        <f>'FY23 DCPS orig'!AF87/$C$120*$C$122</f>
        <v>0</v>
      </c>
      <c r="AG87" s="39">
        <v>633138</v>
      </c>
      <c r="AH87" s="39">
        <v>228112</v>
      </c>
      <c r="AI87" s="39">
        <f>'FY23 DCPS orig'!AI87/$C$120*$C$122</f>
        <v>108451.51</v>
      </c>
      <c r="AJ87" s="39">
        <f>'FY23 DCPS orig'!AJ87/$C$120*$C$122</f>
        <v>108451.51</v>
      </c>
      <c r="AK87" s="39">
        <f>'FY23 DCPS orig'!AK87/$C$120*$C$122</f>
        <v>0</v>
      </c>
      <c r="AL87" s="39">
        <f>'FY23 DCPS orig'!AL87/$C$120*$C$122</f>
        <v>2277481.6337816562</v>
      </c>
      <c r="AN87" s="39">
        <v>1048434.09</v>
      </c>
      <c r="AQ87" s="39">
        <v>189941.4</v>
      </c>
      <c r="AR87" s="39">
        <v>284912.09999999998</v>
      </c>
      <c r="AS87" s="39">
        <f>'FY23 DCPS orig'!AS87/$C$120*$C$122</f>
        <v>108451.51</v>
      </c>
      <c r="AT87" s="39">
        <f>'FY23 DCPS orig'!AT87/$C$120*$C$122</f>
        <v>0</v>
      </c>
      <c r="AV87" s="39">
        <v>23294.7</v>
      </c>
      <c r="AW87" s="39">
        <v>27200</v>
      </c>
      <c r="AX87" s="39">
        <v>20400</v>
      </c>
      <c r="BA87" s="39">
        <v>54400</v>
      </c>
      <c r="BB87" s="39">
        <v>10200</v>
      </c>
      <c r="BC87" s="39">
        <v>27200</v>
      </c>
      <c r="BD87" s="39">
        <v>51953.39</v>
      </c>
      <c r="BE87" s="39">
        <v>836.84</v>
      </c>
      <c r="BG87" s="39">
        <f>'FY23 DCPS orig'!BG87/$C$120*$C$122</f>
        <v>0</v>
      </c>
      <c r="BR87" s="39">
        <f>'FY23 DCPS orig'!BR87/$C$120*$C$122</f>
        <v>0</v>
      </c>
      <c r="BY87" s="39">
        <v>147878.60999999999</v>
      </c>
      <c r="CB87" s="39">
        <v>142172.71</v>
      </c>
      <c r="CC87" s="39">
        <v>12662.76</v>
      </c>
      <c r="CH87" s="39">
        <f t="shared" si="41"/>
        <v>6189245.6737816557</v>
      </c>
      <c r="CI87" s="39">
        <f t="shared" si="42"/>
        <v>1544922.9100000001</v>
      </c>
      <c r="CJ87" s="39">
        <f t="shared" si="28"/>
        <v>0</v>
      </c>
      <c r="CK87" s="39">
        <f t="shared" si="43"/>
        <v>147878.60999999999</v>
      </c>
      <c r="CL87" s="39">
        <f t="shared" si="44"/>
        <v>0</v>
      </c>
      <c r="CM87" s="39">
        <f t="shared" si="29"/>
        <v>4017672.243781656</v>
      </c>
      <c r="CN87" s="39">
        <f t="shared" si="30"/>
        <v>131746.21</v>
      </c>
      <c r="CO87" s="39">
        <f t="shared" si="45"/>
        <v>154835.47</v>
      </c>
      <c r="CP87" s="39">
        <f t="shared" si="31"/>
        <v>144590.23000000001</v>
      </c>
      <c r="CQ87" s="39">
        <f t="shared" si="32"/>
        <v>68000</v>
      </c>
      <c r="CR87" s="39">
        <f t="shared" si="33"/>
        <v>6209645.6737816557</v>
      </c>
      <c r="CS87" s="39">
        <f t="shared" si="46"/>
        <v>1692801.52</v>
      </c>
      <c r="CT87" s="39">
        <f t="shared" si="47"/>
        <v>15969.825660377359</v>
      </c>
      <c r="CU87" s="39">
        <f t="shared" si="34"/>
        <v>14574.744433962265</v>
      </c>
      <c r="CV87" s="39">
        <f t="shared" si="35"/>
        <v>1395.0812264150943</v>
      </c>
      <c r="CW87" s="39">
        <f t="shared" si="35"/>
        <v>0</v>
      </c>
      <c r="CX87" s="39">
        <f t="shared" si="48"/>
        <v>15969.825660377359</v>
      </c>
      <c r="CY87" s="39">
        <f t="shared" si="36"/>
        <v>2921.4239622641508</v>
      </c>
      <c r="CZ87" s="39">
        <f t="shared" si="52"/>
        <v>15969.825660377359</v>
      </c>
      <c r="DA87" s="39">
        <f t="shared" si="49"/>
        <v>1059663.52</v>
      </c>
      <c r="DB87" s="39">
        <f t="shared" si="53"/>
        <v>633138</v>
      </c>
      <c r="DC87" s="39">
        <f t="shared" si="50"/>
        <v>0</v>
      </c>
      <c r="DD87" s="39">
        <f t="shared" si="51"/>
        <v>5763347.4437816562</v>
      </c>
    </row>
    <row r="88" spans="1:108" x14ac:dyDescent="0.25">
      <c r="A88" t="s">
        <v>270</v>
      </c>
      <c r="B88" s="35">
        <v>436</v>
      </c>
      <c r="C88" s="36">
        <v>7</v>
      </c>
      <c r="D88" s="36" t="s">
        <v>425</v>
      </c>
      <c r="E88" s="36">
        <v>200</v>
      </c>
      <c r="F88" s="36">
        <v>-16</v>
      </c>
      <c r="G88" s="37">
        <f t="shared" si="37"/>
        <v>200</v>
      </c>
      <c r="H88" s="36">
        <v>160</v>
      </c>
      <c r="I88" s="38">
        <f t="shared" si="38"/>
        <v>0.8</v>
      </c>
      <c r="J88" s="37">
        <f t="shared" si="39"/>
        <v>48.997265625000004</v>
      </c>
      <c r="K88" s="37">
        <f t="shared" si="40"/>
        <v>0.99994419642857146</v>
      </c>
      <c r="L88" s="39">
        <v>198942.26</v>
      </c>
      <c r="M88" s="39">
        <f>'FY23 DCPS orig'!M88/$C$120*$C$122</f>
        <v>0</v>
      </c>
      <c r="N88" s="39">
        <f>'FY23 DCPS orig'!N88/128425*(128425-5380.94)</f>
        <v>123043.9929329632</v>
      </c>
      <c r="O88" s="39">
        <v>71961.03</v>
      </c>
      <c r="P88" s="39">
        <v>16547.77</v>
      </c>
      <c r="Q88" s="39">
        <v>79024.509999999995</v>
      </c>
      <c r="R88" s="39">
        <v>60058.83</v>
      </c>
      <c r="S88" s="39">
        <v>255936.32</v>
      </c>
      <c r="T88" s="39">
        <f>'FY23 DCPS orig'!T88/$C$120*$C$122</f>
        <v>108451.51</v>
      </c>
      <c r="U88" s="39">
        <f>'FY23 DCPS orig'!U88/$C$120*$C$122</f>
        <v>0</v>
      </c>
      <c r="V88" s="39">
        <f>'FY23 DCPS orig'!V88/$C$120*$C$122</f>
        <v>0</v>
      </c>
      <c r="W88" s="39">
        <f>'FY23 DCPS orig'!W88/$C$120*$C$122</f>
        <v>0</v>
      </c>
      <c r="AC88" s="39">
        <f>'FY23 DCPS orig'!AC88/$C$120*$C$122</f>
        <v>108451.51</v>
      </c>
      <c r="AD88" s="39">
        <f>'FY23 DCPS orig'!AD88/$C$120*$C$122</f>
        <v>0</v>
      </c>
      <c r="AE88" s="39">
        <f>'FY23 DCPS orig'!AE88/$C$120*$C$122</f>
        <v>0</v>
      </c>
      <c r="AF88" s="39">
        <f>'FY23 DCPS orig'!AF88/$C$120*$C$122</f>
        <v>216903.01047270704</v>
      </c>
      <c r="AG88" s="39">
        <v>1194600</v>
      </c>
      <c r="AH88" s="39">
        <v>118600</v>
      </c>
      <c r="AI88" s="39">
        <f>'FY23 DCPS orig'!AI88/$C$120*$C$122</f>
        <v>162677.26023635353</v>
      </c>
      <c r="AJ88" s="39">
        <f>'FY23 DCPS orig'!AJ88/$C$120*$C$122</f>
        <v>271128.77023635351</v>
      </c>
      <c r="AK88" s="39">
        <f>'FY23 DCPS orig'!AK88/$C$120*$C$122</f>
        <v>650709.0409454141</v>
      </c>
      <c r="AL88" s="39">
        <f>'FY23 DCPS orig'!AL88/$C$120*$C$122</f>
        <v>0</v>
      </c>
      <c r="AQ88" s="39">
        <v>87803.1</v>
      </c>
      <c r="AS88" s="39">
        <f>'FY23 DCPS orig'!AS88/$C$120*$C$122</f>
        <v>0</v>
      </c>
      <c r="AT88" s="39">
        <f>'FY23 DCPS orig'!AT88/$C$120*$C$122</f>
        <v>5422.5731181767587</v>
      </c>
      <c r="AV88" s="39">
        <v>1791.9</v>
      </c>
      <c r="AZ88" s="39">
        <v>60000</v>
      </c>
      <c r="BD88" s="39">
        <v>69271.19</v>
      </c>
      <c r="BE88" s="39">
        <v>1115.79</v>
      </c>
      <c r="BG88" s="39">
        <f>'FY23 DCPS orig'!BG88/$C$120*$C$122</f>
        <v>0</v>
      </c>
      <c r="BH88" s="39">
        <v>158559.82</v>
      </c>
      <c r="BI88" s="39">
        <v>14666.09</v>
      </c>
      <c r="BJ88" s="39">
        <v>20550</v>
      </c>
      <c r="BK88" s="39">
        <v>8400</v>
      </c>
      <c r="BR88" s="39">
        <f>'FY23 DCPS orig'!BR88/$C$120*$C$122</f>
        <v>0</v>
      </c>
      <c r="CB88" s="39">
        <v>469438.2</v>
      </c>
      <c r="CC88" s="39">
        <v>119460</v>
      </c>
      <c r="CD88" s="39">
        <v>318599.71999999997</v>
      </c>
      <c r="CE88" s="39">
        <v>85615.88</v>
      </c>
      <c r="CF88" s="39">
        <v>60690.65</v>
      </c>
      <c r="CG88" s="39">
        <v>1258206.3400000001</v>
      </c>
      <c r="CH88" s="39">
        <f t="shared" si="41"/>
        <v>6376627.0679419674</v>
      </c>
      <c r="CI88" s="39">
        <f t="shared" si="42"/>
        <v>2552520.7434056699</v>
      </c>
      <c r="CJ88" s="39">
        <f t="shared" si="28"/>
        <v>0</v>
      </c>
      <c r="CK88" s="39">
        <f t="shared" si="43"/>
        <v>0</v>
      </c>
      <c r="CL88" s="39">
        <f t="shared" si="44"/>
        <v>1723112.59</v>
      </c>
      <c r="CM88" s="39">
        <f t="shared" si="29"/>
        <v>1172318.1714181211</v>
      </c>
      <c r="CN88" s="39">
        <f t="shared" si="30"/>
        <v>7214.4731181767584</v>
      </c>
      <c r="CO88" s="39">
        <f t="shared" si="45"/>
        <v>588898.19999999995</v>
      </c>
      <c r="CP88" s="39">
        <f t="shared" si="31"/>
        <v>272562.89</v>
      </c>
      <c r="CQ88" s="39">
        <f t="shared" si="32"/>
        <v>60000</v>
      </c>
      <c r="CR88" s="39">
        <f t="shared" si="33"/>
        <v>6376627.0679419674</v>
      </c>
      <c r="CS88" s="39">
        <f t="shared" si="46"/>
        <v>4275633.3334056698</v>
      </c>
      <c r="CT88" s="39">
        <f t="shared" si="47"/>
        <v>21378.166667028348</v>
      </c>
      <c r="CU88" s="39">
        <f t="shared" si="34"/>
        <v>12762.603717028349</v>
      </c>
      <c r="CV88" s="39">
        <f t="shared" si="35"/>
        <v>0</v>
      </c>
      <c r="CW88" s="39">
        <f t="shared" si="35"/>
        <v>8615.5629499999995</v>
      </c>
      <c r="CX88" s="39">
        <f t="shared" si="48"/>
        <v>12762.603717028349</v>
      </c>
      <c r="CY88" s="39">
        <f t="shared" si="36"/>
        <v>3680.6137499999995</v>
      </c>
      <c r="CZ88" s="39">
        <f t="shared" si="52"/>
        <v>21378.166667028348</v>
      </c>
      <c r="DA88" s="39">
        <f t="shared" si="49"/>
        <v>1357920.7434056702</v>
      </c>
      <c r="DB88" s="39">
        <f t="shared" si="53"/>
        <v>1194600</v>
      </c>
      <c r="DC88" s="39">
        <f t="shared" si="50"/>
        <v>1723112.59</v>
      </c>
      <c r="DD88" s="39">
        <f t="shared" si="51"/>
        <v>4185803.8179419683</v>
      </c>
    </row>
    <row r="89" spans="1:108" x14ac:dyDescent="0.25">
      <c r="A89" t="s">
        <v>507</v>
      </c>
      <c r="B89" s="35">
        <v>459</v>
      </c>
      <c r="C89" s="36">
        <v>4</v>
      </c>
      <c r="D89" s="36" t="s">
        <v>425</v>
      </c>
      <c r="E89" s="36">
        <v>868</v>
      </c>
      <c r="F89" s="36">
        <v>78</v>
      </c>
      <c r="G89" s="37">
        <f t="shared" si="37"/>
        <v>868</v>
      </c>
      <c r="H89" s="36">
        <v>626</v>
      </c>
      <c r="I89" s="38">
        <f t="shared" si="38"/>
        <v>0.72119815668202769</v>
      </c>
      <c r="J89" s="37">
        <f t="shared" si="39"/>
        <v>154.99135044642858</v>
      </c>
      <c r="K89" s="37">
        <f t="shared" si="40"/>
        <v>329.98158482142856</v>
      </c>
      <c r="L89" s="39">
        <v>198942.26</v>
      </c>
      <c r="M89" s="39">
        <f>'FY23 DCPS orig'!M89/$C$120*$C$122</f>
        <v>0</v>
      </c>
      <c r="N89" s="39">
        <f>'FY23 DCPS orig'!N89/128425*(128425-5380.94)</f>
        <v>430653.98005587386</v>
      </c>
      <c r="O89" s="39">
        <v>71961.03</v>
      </c>
      <c r="P89" s="39">
        <v>25689</v>
      </c>
      <c r="Q89" s="39">
        <v>79024.509999999995</v>
      </c>
      <c r="R89" s="39">
        <v>60058.83</v>
      </c>
      <c r="S89" s="39">
        <v>409498.11</v>
      </c>
      <c r="T89" s="39">
        <f>'FY23 DCPS orig'!T89/$C$120*$C$122</f>
        <v>108451.51</v>
      </c>
      <c r="U89" s="39">
        <f>'FY23 DCPS orig'!U89/$C$120*$C$122</f>
        <v>0</v>
      </c>
      <c r="V89" s="39">
        <f>'FY23 DCPS orig'!V89/$C$120*$C$122</f>
        <v>0</v>
      </c>
      <c r="W89" s="39">
        <f>'FY23 DCPS orig'!W89/$C$120*$C$122</f>
        <v>0</v>
      </c>
      <c r="AC89" s="39">
        <f>'FY23 DCPS orig'!AC89/$C$120*$C$122</f>
        <v>216903.01047270704</v>
      </c>
      <c r="AD89" s="39">
        <f>'FY23 DCPS orig'!AD89/$C$120*$C$122</f>
        <v>0</v>
      </c>
      <c r="AE89" s="39">
        <f>'FY23 DCPS orig'!AE89/$C$120*$C$122</f>
        <v>0</v>
      </c>
      <c r="AF89" s="39">
        <f>'FY23 DCPS orig'!AF89/$C$120*$C$122</f>
        <v>216903.01047270704</v>
      </c>
      <c r="AG89" s="39">
        <v>5184564</v>
      </c>
      <c r="AH89" s="39">
        <v>514724</v>
      </c>
      <c r="AI89" s="39">
        <f>'FY23 DCPS orig'!AI89/$C$120*$C$122</f>
        <v>216903.01047270704</v>
      </c>
      <c r="AJ89" s="39">
        <f>'FY23 DCPS orig'!AJ89/$C$120*$C$122</f>
        <v>542257.5309454141</v>
      </c>
      <c r="AK89" s="39">
        <f>'FY23 DCPS orig'!AK89/$C$120*$C$122</f>
        <v>1192966.571890828</v>
      </c>
      <c r="AL89" s="39">
        <f>'FY23 DCPS orig'!AL89/$C$120*$C$122</f>
        <v>650709.0409454141</v>
      </c>
      <c r="AM89" s="39">
        <v>313331.40999999997</v>
      </c>
      <c r="AO89" s="39">
        <v>57558.06</v>
      </c>
      <c r="AQ89" s="39">
        <v>277744.5</v>
      </c>
      <c r="AS89" s="39">
        <f>'FY23 DCPS orig'!AS89/$C$120*$C$122</f>
        <v>1626772.5928362422</v>
      </c>
      <c r="AT89" s="39">
        <f>'FY23 DCPS orig'!AT89/$C$120*$C$122</f>
        <v>0</v>
      </c>
      <c r="AU89" s="39">
        <v>78332.850000000006</v>
      </c>
      <c r="AV89" s="39">
        <v>591327</v>
      </c>
      <c r="AZ89" s="39">
        <v>75000</v>
      </c>
      <c r="BD89" s="39">
        <v>309988.58</v>
      </c>
      <c r="BE89" s="39">
        <v>4993.1499999999996</v>
      </c>
      <c r="BG89" s="39">
        <f>'FY23 DCPS orig'!BG89/$C$120*$C$122</f>
        <v>0</v>
      </c>
      <c r="BH89" s="39">
        <v>158559.82</v>
      </c>
      <c r="BI89" s="39">
        <v>25216.09</v>
      </c>
      <c r="BJ89" s="39">
        <v>10000</v>
      </c>
      <c r="BK89" s="39">
        <v>36800</v>
      </c>
      <c r="BN89" s="39">
        <v>119483.41</v>
      </c>
      <c r="BO89" s="39">
        <v>3000</v>
      </c>
      <c r="BQ89" s="39">
        <v>35100</v>
      </c>
      <c r="BR89" s="39">
        <f>'FY23 DCPS orig'!BR89/$C$120*$C$122</f>
        <v>108451.51</v>
      </c>
      <c r="BT89" s="39">
        <v>140941</v>
      </c>
      <c r="BU89" s="39">
        <v>5000</v>
      </c>
      <c r="BX89" s="39">
        <v>188121</v>
      </c>
      <c r="BY89" s="39">
        <v>147878.60999999999</v>
      </c>
      <c r="CB89" s="39">
        <v>1890494.69</v>
      </c>
      <c r="CC89" s="39">
        <v>355035.12</v>
      </c>
      <c r="CH89" s="39">
        <f t="shared" si="41"/>
        <v>16679338.798091892</v>
      </c>
      <c r="CI89" s="39">
        <f t="shared" si="42"/>
        <v>7517373.2510012882</v>
      </c>
      <c r="CJ89" s="39">
        <f t="shared" si="28"/>
        <v>0</v>
      </c>
      <c r="CK89" s="39">
        <f t="shared" si="43"/>
        <v>747975.52999999991</v>
      </c>
      <c r="CL89" s="39">
        <f t="shared" si="44"/>
        <v>0</v>
      </c>
      <c r="CM89" s="39">
        <f t="shared" si="29"/>
        <v>3251470.1242543636</v>
      </c>
      <c r="CN89" s="39">
        <f t="shared" si="30"/>
        <v>2296432.4428362423</v>
      </c>
      <c r="CO89" s="39">
        <f t="shared" si="45"/>
        <v>2245529.81</v>
      </c>
      <c r="CP89" s="39">
        <f t="shared" si="31"/>
        <v>545557.64000000013</v>
      </c>
      <c r="CQ89" s="39">
        <f t="shared" si="32"/>
        <v>75000</v>
      </c>
      <c r="CR89" s="39">
        <f t="shared" si="33"/>
        <v>16679338.798091896</v>
      </c>
      <c r="CS89" s="39">
        <f t="shared" si="46"/>
        <v>8265348.7810012884</v>
      </c>
      <c r="CT89" s="39">
        <f t="shared" si="47"/>
        <v>9522.2912223517142</v>
      </c>
      <c r="CU89" s="39">
        <f t="shared" si="34"/>
        <v>8660.5682615222213</v>
      </c>
      <c r="CV89" s="39">
        <f t="shared" si="35"/>
        <v>861.72296082949299</v>
      </c>
      <c r="CW89" s="39">
        <f t="shared" si="35"/>
        <v>0</v>
      </c>
      <c r="CX89" s="39">
        <f t="shared" si="48"/>
        <v>9522.2912223517142</v>
      </c>
      <c r="CY89" s="39">
        <f t="shared" si="36"/>
        <v>3587.1083226837063</v>
      </c>
      <c r="CZ89" s="39">
        <f t="shared" si="52"/>
        <v>9522.2912223517142</v>
      </c>
      <c r="DA89" s="39">
        <f t="shared" si="49"/>
        <v>3080784.781001288</v>
      </c>
      <c r="DB89" s="39">
        <f t="shared" si="53"/>
        <v>5184564</v>
      </c>
      <c r="DC89" s="39">
        <f t="shared" si="50"/>
        <v>0</v>
      </c>
      <c r="DD89" s="39">
        <f t="shared" si="51"/>
        <v>15334327.158091892</v>
      </c>
    </row>
    <row r="90" spans="1:108" x14ac:dyDescent="0.25">
      <c r="A90" t="s">
        <v>272</v>
      </c>
      <c r="B90" s="35">
        <v>456</v>
      </c>
      <c r="C90" s="36">
        <v>4</v>
      </c>
      <c r="D90" s="36" t="s">
        <v>425</v>
      </c>
      <c r="E90" s="36">
        <v>590</v>
      </c>
      <c r="F90" s="36">
        <v>-105</v>
      </c>
      <c r="G90" s="37">
        <f t="shared" si="37"/>
        <v>590</v>
      </c>
      <c r="H90" s="36">
        <v>390</v>
      </c>
      <c r="I90" s="38">
        <f t="shared" si="38"/>
        <v>0.66101694915254239</v>
      </c>
      <c r="J90" s="37">
        <f t="shared" si="39"/>
        <v>67.996205357142856</v>
      </c>
      <c r="K90" s="37">
        <f t="shared" si="40"/>
        <v>199.98883928571428</v>
      </c>
      <c r="L90" s="39">
        <v>198942.26</v>
      </c>
      <c r="M90" s="39">
        <f>'FY23 DCPS orig'!M90/$C$120*$C$122</f>
        <v>0</v>
      </c>
      <c r="N90" s="39">
        <f>'FY23 DCPS orig'!N90/128425*(128425-5380.94)</f>
        <v>246087.9858659264</v>
      </c>
      <c r="O90" s="39">
        <v>71961.03</v>
      </c>
      <c r="P90" s="39">
        <v>8756</v>
      </c>
      <c r="Q90" s="39">
        <v>79024.509999999995</v>
      </c>
      <c r="R90" s="39">
        <v>60058.83</v>
      </c>
      <c r="S90" s="39">
        <v>153561.79</v>
      </c>
      <c r="T90" s="39">
        <f>'FY23 DCPS orig'!T90/$C$120*$C$122</f>
        <v>108451.51</v>
      </c>
      <c r="U90" s="39">
        <f>'FY23 DCPS orig'!U90/$C$120*$C$122</f>
        <v>0</v>
      </c>
      <c r="V90" s="39">
        <f>'FY23 DCPS orig'!V90/$C$120*$C$122</f>
        <v>0</v>
      </c>
      <c r="W90" s="39">
        <f>'FY23 DCPS orig'!W90/$C$120*$C$122</f>
        <v>0</v>
      </c>
      <c r="AC90" s="39">
        <f>'FY23 DCPS orig'!AC90/$C$120*$C$122</f>
        <v>325354.52047270705</v>
      </c>
      <c r="AD90" s="39">
        <f>'FY23 DCPS orig'!AD90/$C$120*$C$122</f>
        <v>163697.75716764419</v>
      </c>
      <c r="AE90" s="39">
        <f>'FY23 DCPS orig'!AE90/$C$120*$C$122</f>
        <v>0</v>
      </c>
      <c r="AF90" s="39">
        <f>'FY23 DCPS orig'!AF90/$C$120*$C$122</f>
        <v>0</v>
      </c>
      <c r="AG90" s="39">
        <v>3524070</v>
      </c>
      <c r="AH90" s="39">
        <v>349870</v>
      </c>
      <c r="AI90" s="39">
        <f>'FY23 DCPS orig'!AI90/$C$120*$C$122</f>
        <v>108451.51</v>
      </c>
      <c r="AJ90" s="39">
        <f>'FY23 DCPS orig'!AJ90/$C$120*$C$122</f>
        <v>325354.52047270705</v>
      </c>
      <c r="AK90" s="39">
        <f>'FY23 DCPS orig'!AK90/$C$120*$C$122</f>
        <v>759160.54141812108</v>
      </c>
      <c r="AL90" s="39">
        <f>'FY23 DCPS orig'!AL90/$C$120*$C$122</f>
        <v>216903.01047270704</v>
      </c>
      <c r="AM90" s="39">
        <v>78332.850000000006</v>
      </c>
      <c r="AO90" s="39">
        <v>57558.06</v>
      </c>
      <c r="AQ90" s="39">
        <v>121849.2</v>
      </c>
      <c r="AS90" s="39">
        <f>'FY23 DCPS orig'!AS90/$C$120*$C$122</f>
        <v>1030289.3116544745</v>
      </c>
      <c r="AT90" s="39">
        <f>'FY23 DCPS orig'!AT90/$C$120*$C$122</f>
        <v>0</v>
      </c>
      <c r="AU90" s="39">
        <v>39166.43</v>
      </c>
      <c r="AV90" s="39">
        <v>358380</v>
      </c>
      <c r="AZ90" s="39">
        <v>70000</v>
      </c>
      <c r="BF90" s="39">
        <v>14750</v>
      </c>
      <c r="BG90" s="39">
        <f>'FY23 DCPS orig'!BG90/$C$120*$C$122</f>
        <v>0</v>
      </c>
      <c r="BR90" s="39">
        <f>'FY23 DCPS orig'!BR90/$C$120*$C$122</f>
        <v>0</v>
      </c>
      <c r="CB90" s="39">
        <v>1307720.7</v>
      </c>
      <c r="CC90" s="39">
        <v>183968.4</v>
      </c>
      <c r="CH90" s="39">
        <f t="shared" si="41"/>
        <v>9961720.7275242861</v>
      </c>
      <c r="CI90" s="39">
        <f t="shared" si="42"/>
        <v>5289836.1935062781</v>
      </c>
      <c r="CJ90" s="39">
        <f t="shared" si="28"/>
        <v>0</v>
      </c>
      <c r="CK90" s="39">
        <f t="shared" si="43"/>
        <v>0</v>
      </c>
      <c r="CL90" s="39">
        <f t="shared" si="44"/>
        <v>0</v>
      </c>
      <c r="CM90" s="39">
        <f t="shared" si="29"/>
        <v>1667609.6923635353</v>
      </c>
      <c r="CN90" s="39">
        <f t="shared" si="30"/>
        <v>1427835.7416544745</v>
      </c>
      <c r="CO90" s="39">
        <f t="shared" si="45"/>
        <v>1491689.0999999999</v>
      </c>
      <c r="CP90" s="39">
        <f t="shared" si="31"/>
        <v>14750</v>
      </c>
      <c r="CQ90" s="39">
        <f t="shared" si="32"/>
        <v>70000</v>
      </c>
      <c r="CR90" s="39">
        <f t="shared" si="33"/>
        <v>9961720.727524288</v>
      </c>
      <c r="CS90" s="39">
        <f t="shared" si="46"/>
        <v>5289836.1935062781</v>
      </c>
      <c r="CT90" s="39">
        <f t="shared" si="47"/>
        <v>8965.8240567903013</v>
      </c>
      <c r="CU90" s="39">
        <f t="shared" si="34"/>
        <v>8965.8240567903013</v>
      </c>
      <c r="CV90" s="39">
        <f t="shared" si="35"/>
        <v>0</v>
      </c>
      <c r="CW90" s="39">
        <f t="shared" si="35"/>
        <v>0</v>
      </c>
      <c r="CX90" s="39">
        <f t="shared" si="48"/>
        <v>8965.8240567903013</v>
      </c>
      <c r="CY90" s="39">
        <f t="shared" si="36"/>
        <v>3824.8438461538458</v>
      </c>
      <c r="CZ90" s="39">
        <f t="shared" si="52"/>
        <v>8965.8240567903013</v>
      </c>
      <c r="DA90" s="39">
        <f t="shared" si="49"/>
        <v>1765766.1935062776</v>
      </c>
      <c r="DB90" s="39">
        <f t="shared" si="53"/>
        <v>3524070</v>
      </c>
      <c r="DC90" s="39">
        <f t="shared" si="50"/>
        <v>0</v>
      </c>
      <c r="DD90" s="39">
        <f t="shared" si="51"/>
        <v>9518344.727524288</v>
      </c>
    </row>
    <row r="91" spans="1:108" x14ac:dyDescent="0.25">
      <c r="A91" t="s">
        <v>508</v>
      </c>
      <c r="B91" s="35">
        <v>305</v>
      </c>
      <c r="C91" s="36">
        <v>2</v>
      </c>
      <c r="D91" s="36" t="s">
        <v>350</v>
      </c>
      <c r="E91" s="36">
        <v>171</v>
      </c>
      <c r="F91" s="36">
        <v>-10</v>
      </c>
      <c r="G91" s="37">
        <f t="shared" si="37"/>
        <v>152</v>
      </c>
      <c r="H91" s="36">
        <v>6</v>
      </c>
      <c r="I91" s="38">
        <f t="shared" si="38"/>
        <v>3.5087719298245612E-2</v>
      </c>
      <c r="J91" s="37">
        <f t="shared" si="39"/>
        <v>12.999274553571428</v>
      </c>
      <c r="K91" s="37">
        <f t="shared" si="40"/>
        <v>33.998102678571428</v>
      </c>
      <c r="L91" s="39">
        <v>198942.26</v>
      </c>
      <c r="M91" s="39">
        <f>'FY23 DCPS orig'!M91/$C$120*$C$122</f>
        <v>0</v>
      </c>
      <c r="N91" s="39">
        <f>'FY23 DCPS orig'!N91/128425*(128425-5380.94)</f>
        <v>0</v>
      </c>
      <c r="O91" s="39">
        <v>71961.03</v>
      </c>
      <c r="P91" s="39">
        <v>3495.6</v>
      </c>
      <c r="Q91" s="39">
        <v>79024.509999999995</v>
      </c>
      <c r="R91" s="39">
        <v>60058.83</v>
      </c>
      <c r="S91" s="39">
        <v>51187.26</v>
      </c>
      <c r="T91" s="39">
        <f>'FY23 DCPS orig'!T91/$C$120*$C$122</f>
        <v>108451.51</v>
      </c>
      <c r="U91" s="39">
        <f>'FY23 DCPS orig'!U91/$C$120*$C$122</f>
        <v>0</v>
      </c>
      <c r="V91" s="39">
        <f>'FY23 DCPS orig'!V91/$C$120*$C$122</f>
        <v>0</v>
      </c>
      <c r="W91" s="39">
        <f>'FY23 DCPS orig'!W91/$C$120*$C$122</f>
        <v>108451.51</v>
      </c>
      <c r="X91" s="39">
        <v>39166.43</v>
      </c>
      <c r="Y91" s="39">
        <v>34046.1</v>
      </c>
      <c r="AC91" s="39">
        <f>'FY23 DCPS orig'!AC91/$C$120*$C$122</f>
        <v>0</v>
      </c>
      <c r="AD91" s="39">
        <f>'FY23 DCPS orig'!AD91/$C$120*$C$122</f>
        <v>0</v>
      </c>
      <c r="AE91" s="39">
        <f>'FY23 DCPS orig'!AE91/$C$120*$C$122</f>
        <v>0</v>
      </c>
      <c r="AF91" s="39">
        <f>'FY23 DCPS orig'!AF91/$C$120*$C$122</f>
        <v>0</v>
      </c>
      <c r="AG91" s="39">
        <v>907896</v>
      </c>
      <c r="AH91" s="39">
        <v>55575</v>
      </c>
      <c r="AI91" s="39">
        <f>'FY23 DCPS orig'!AI91/$C$120*$C$122</f>
        <v>108451.51</v>
      </c>
      <c r="AJ91" s="39">
        <f>'FY23 DCPS orig'!AJ91/$C$120*$C$122</f>
        <v>108451.51</v>
      </c>
      <c r="AK91" s="39">
        <f>'FY23 DCPS orig'!AK91/$C$120*$C$122</f>
        <v>216903.01047270704</v>
      </c>
      <c r="AL91" s="39">
        <f>'FY23 DCPS orig'!AL91/$C$120*$C$122</f>
        <v>0</v>
      </c>
      <c r="AQ91" s="39">
        <v>23294.7</v>
      </c>
      <c r="AS91" s="39">
        <f>'FY23 DCPS orig'!AS91/$C$120*$C$122</f>
        <v>216903.01047270704</v>
      </c>
      <c r="AT91" s="39">
        <f>'FY23 DCPS orig'!AT91/$C$120*$C$122</f>
        <v>0</v>
      </c>
      <c r="AV91" s="39">
        <v>60924.6</v>
      </c>
      <c r="BF91" s="39">
        <v>4275</v>
      </c>
      <c r="BG91" s="39">
        <f>'FY23 DCPS orig'!BG91/$C$120*$C$122</f>
        <v>0</v>
      </c>
      <c r="BR91" s="39">
        <f>'FY23 DCPS orig'!BR91/$C$120*$C$122</f>
        <v>0</v>
      </c>
      <c r="BV91" s="39">
        <v>15325</v>
      </c>
      <c r="CB91" s="39">
        <v>16095.02</v>
      </c>
      <c r="CD91" s="39">
        <v>16560.560000000001</v>
      </c>
      <c r="CE91" s="39">
        <v>96204.19</v>
      </c>
      <c r="CF91" s="39">
        <v>621121.77</v>
      </c>
      <c r="CH91" s="39">
        <f t="shared" si="41"/>
        <v>3222765.9209454143</v>
      </c>
      <c r="CI91" s="39">
        <f t="shared" si="42"/>
        <v>1536592</v>
      </c>
      <c r="CJ91" s="39">
        <f t="shared" si="28"/>
        <v>181664.04</v>
      </c>
      <c r="CK91" s="39">
        <f t="shared" si="43"/>
        <v>15325</v>
      </c>
      <c r="CL91" s="39">
        <f t="shared" si="44"/>
        <v>733886.52</v>
      </c>
      <c r="CM91" s="39">
        <f t="shared" si="29"/>
        <v>457100.73047270701</v>
      </c>
      <c r="CN91" s="39">
        <f t="shared" si="30"/>
        <v>277827.61047270702</v>
      </c>
      <c r="CO91" s="39">
        <f t="shared" si="45"/>
        <v>16095.02</v>
      </c>
      <c r="CP91" s="39">
        <f t="shared" si="31"/>
        <v>4275</v>
      </c>
      <c r="CQ91" s="39">
        <f t="shared" si="32"/>
        <v>0</v>
      </c>
      <c r="CR91" s="39">
        <f t="shared" si="33"/>
        <v>3222765.9209454143</v>
      </c>
      <c r="CS91" s="39">
        <f t="shared" si="46"/>
        <v>2467467.56</v>
      </c>
      <c r="CT91" s="39">
        <f t="shared" si="47"/>
        <v>14429.63485380117</v>
      </c>
      <c r="CU91" s="39">
        <f t="shared" si="34"/>
        <v>8985.9181286549701</v>
      </c>
      <c r="CV91" s="39">
        <f t="shared" si="35"/>
        <v>89.619883040935676</v>
      </c>
      <c r="CW91" s="39">
        <f t="shared" si="35"/>
        <v>4291.7340350877193</v>
      </c>
      <c r="CX91" s="39">
        <f t="shared" si="48"/>
        <v>10137.90081871345</v>
      </c>
      <c r="CY91" s="39">
        <f t="shared" si="36"/>
        <v>2682.5033333333336</v>
      </c>
      <c r="CZ91" s="39">
        <f t="shared" si="52"/>
        <v>15038.181052631578</v>
      </c>
      <c r="DA91" s="39">
        <f t="shared" si="49"/>
        <v>791638.94000000006</v>
      </c>
      <c r="DB91" s="39">
        <f t="shared" si="53"/>
        <v>941942.1</v>
      </c>
      <c r="DC91" s="39">
        <f t="shared" si="50"/>
        <v>733886.52</v>
      </c>
      <c r="DD91" s="39">
        <f t="shared" si="51"/>
        <v>2410208.8009454142</v>
      </c>
    </row>
    <row r="92" spans="1:108" x14ac:dyDescent="0.25">
      <c r="A92" t="s">
        <v>509</v>
      </c>
      <c r="B92" s="35">
        <v>307</v>
      </c>
      <c r="C92" s="36">
        <v>8</v>
      </c>
      <c r="D92" s="36" t="s">
        <v>350</v>
      </c>
      <c r="E92" s="36">
        <v>265</v>
      </c>
      <c r="F92" s="36">
        <v>6</v>
      </c>
      <c r="G92" s="37">
        <f t="shared" si="37"/>
        <v>207</v>
      </c>
      <c r="H92" s="36">
        <v>225</v>
      </c>
      <c r="I92" s="38">
        <f t="shared" si="38"/>
        <v>0.84905660377358494</v>
      </c>
      <c r="J92" s="37">
        <f t="shared" si="39"/>
        <v>73.995870535714289</v>
      </c>
      <c r="K92" s="37">
        <f t="shared" si="40"/>
        <v>1.9998883928571429</v>
      </c>
      <c r="L92" s="39">
        <v>198942.26</v>
      </c>
      <c r="M92" s="39">
        <f>'FY23 DCPS orig'!M92/$C$120*$C$122</f>
        <v>0</v>
      </c>
      <c r="N92" s="39">
        <f>'FY23 DCPS orig'!N92/128425*(128425-5380.94)</f>
        <v>0</v>
      </c>
      <c r="O92" s="39">
        <v>71961.03</v>
      </c>
      <c r="P92" s="39">
        <v>7007.65</v>
      </c>
      <c r="Q92" s="39">
        <v>79024.509999999995</v>
      </c>
      <c r="R92" s="39">
        <v>60058.83</v>
      </c>
      <c r="S92" s="39">
        <v>51187.26</v>
      </c>
      <c r="T92" s="39">
        <f>'FY23 DCPS orig'!T92/$C$120*$C$122</f>
        <v>108451.51</v>
      </c>
      <c r="U92" s="39">
        <f>'FY23 DCPS orig'!U92/$C$120*$C$122</f>
        <v>216903.01047270704</v>
      </c>
      <c r="V92" s="39">
        <f>'FY23 DCPS orig'!V92/$C$120*$C$122</f>
        <v>0</v>
      </c>
      <c r="W92" s="39">
        <f>'FY23 DCPS orig'!W92/$C$120*$C$122</f>
        <v>216903.01047270704</v>
      </c>
      <c r="X92" s="39">
        <v>156665.71</v>
      </c>
      <c r="Y92" s="39">
        <v>103930.2</v>
      </c>
      <c r="AC92" s="39">
        <f>'FY23 DCPS orig'!AC92/$C$120*$C$122</f>
        <v>0</v>
      </c>
      <c r="AD92" s="39">
        <f>'FY23 DCPS orig'!AD92/$C$120*$C$122</f>
        <v>0</v>
      </c>
      <c r="AE92" s="39">
        <f>'FY23 DCPS orig'!AE92/$C$120*$C$122</f>
        <v>0</v>
      </c>
      <c r="AF92" s="39">
        <f>'FY23 DCPS orig'!AF92/$C$120*$C$122</f>
        <v>0</v>
      </c>
      <c r="AG92" s="39">
        <v>1236411</v>
      </c>
      <c r="AH92" s="39">
        <v>86125</v>
      </c>
      <c r="AI92" s="39">
        <f>'FY23 DCPS orig'!AI92/$C$120*$C$122</f>
        <v>108451.51</v>
      </c>
      <c r="AJ92" s="39">
        <f>'FY23 DCPS orig'!AJ92/$C$120*$C$122</f>
        <v>108451.51</v>
      </c>
      <c r="AK92" s="39">
        <f>'FY23 DCPS orig'!AK92/$C$120*$C$122</f>
        <v>325354.52047270705</v>
      </c>
      <c r="AL92" s="39">
        <f>'FY23 DCPS orig'!AL92/$C$120*$C$122</f>
        <v>433806.02094541409</v>
      </c>
      <c r="AM92" s="39">
        <v>234998.56</v>
      </c>
      <c r="AQ92" s="39">
        <v>132600.6</v>
      </c>
      <c r="AS92" s="39">
        <f>'FY23 DCPS orig'!AS92/$C$120*$C$122</f>
        <v>0</v>
      </c>
      <c r="AT92" s="39">
        <f>'FY23 DCPS orig'!AT92/$C$120*$C$122</f>
        <v>9760.6354236353509</v>
      </c>
      <c r="AV92" s="39">
        <v>3583.8</v>
      </c>
      <c r="AW92" s="39">
        <v>13600</v>
      </c>
      <c r="AX92" s="39">
        <v>6800</v>
      </c>
      <c r="BA92" s="39">
        <v>20400</v>
      </c>
      <c r="BB92" s="39">
        <v>10200</v>
      </c>
      <c r="BC92" s="39">
        <v>13600</v>
      </c>
      <c r="BD92" s="39">
        <v>143413.01</v>
      </c>
      <c r="BE92" s="39">
        <v>2310.0300000000002</v>
      </c>
      <c r="BG92" s="39">
        <f>'FY23 DCPS orig'!BG92/$C$120*$C$122</f>
        <v>0</v>
      </c>
      <c r="BR92" s="39">
        <f>'FY23 DCPS orig'!BR92/$C$120*$C$122</f>
        <v>0</v>
      </c>
      <c r="CB92" s="39">
        <v>603563.4</v>
      </c>
      <c r="CC92" s="39">
        <v>142157.4</v>
      </c>
      <c r="CF92" s="39">
        <v>256265.06</v>
      </c>
      <c r="CH92" s="39">
        <f t="shared" si="41"/>
        <v>5162887.0377871692</v>
      </c>
      <c r="CI92" s="39">
        <f t="shared" si="42"/>
        <v>1899169.05</v>
      </c>
      <c r="CJ92" s="39">
        <f t="shared" si="28"/>
        <v>694401.930945414</v>
      </c>
      <c r="CK92" s="39">
        <f t="shared" si="43"/>
        <v>0</v>
      </c>
      <c r="CL92" s="39">
        <f t="shared" si="44"/>
        <v>256265.06</v>
      </c>
      <c r="CM92" s="39">
        <f t="shared" si="29"/>
        <v>1343662.7214181211</v>
      </c>
      <c r="CN92" s="39">
        <f t="shared" si="30"/>
        <v>13344.43542363535</v>
      </c>
      <c r="CO92" s="39">
        <f t="shared" si="45"/>
        <v>745720.8</v>
      </c>
      <c r="CP92" s="39">
        <f t="shared" si="31"/>
        <v>189923.04</v>
      </c>
      <c r="CQ92" s="39">
        <f t="shared" si="32"/>
        <v>27200</v>
      </c>
      <c r="CR92" s="39">
        <f t="shared" si="33"/>
        <v>5169687.0377871701</v>
      </c>
      <c r="CS92" s="39">
        <f t="shared" si="46"/>
        <v>2849836.040945414</v>
      </c>
      <c r="CT92" s="39">
        <f t="shared" si="47"/>
        <v>10754.098267718544</v>
      </c>
      <c r="CU92" s="39">
        <f t="shared" si="34"/>
        <v>7166.6756603773583</v>
      </c>
      <c r="CV92" s="39">
        <f t="shared" si="35"/>
        <v>0</v>
      </c>
      <c r="CW92" s="39">
        <f t="shared" si="35"/>
        <v>967.03796226415091</v>
      </c>
      <c r="CX92" s="39">
        <f t="shared" si="48"/>
        <v>9787.0603054543935</v>
      </c>
      <c r="CY92" s="39">
        <f t="shared" si="36"/>
        <v>3314.3146666666667</v>
      </c>
      <c r="CZ92" s="39">
        <f t="shared" si="52"/>
        <v>10412.725169082125</v>
      </c>
      <c r="DA92" s="39">
        <f t="shared" si="49"/>
        <v>1253229.780945414</v>
      </c>
      <c r="DB92" s="39">
        <f t="shared" si="53"/>
        <v>1340341.2</v>
      </c>
      <c r="DC92" s="39">
        <f t="shared" si="50"/>
        <v>256265.06</v>
      </c>
      <c r="DD92" s="39">
        <f t="shared" si="51"/>
        <v>4603166.2877871701</v>
      </c>
    </row>
    <row r="93" spans="1:108" x14ac:dyDescent="0.25">
      <c r="A93" t="s">
        <v>275</v>
      </c>
      <c r="B93" s="35">
        <v>409</v>
      </c>
      <c r="C93" s="36">
        <v>2</v>
      </c>
      <c r="D93" s="36" t="s">
        <v>437</v>
      </c>
      <c r="E93" s="36">
        <v>516</v>
      </c>
      <c r="F93" s="36">
        <v>-84</v>
      </c>
      <c r="G93" s="37">
        <f t="shared" si="37"/>
        <v>447</v>
      </c>
      <c r="H93" s="36">
        <v>132</v>
      </c>
      <c r="I93" s="38">
        <f t="shared" si="38"/>
        <v>0.2558139534883721</v>
      </c>
      <c r="J93" s="37">
        <f t="shared" si="39"/>
        <v>83.995312499999997</v>
      </c>
      <c r="K93" s="37">
        <f t="shared" si="40"/>
        <v>99.994419642857139</v>
      </c>
      <c r="L93" s="39">
        <v>198942.26</v>
      </c>
      <c r="M93" s="39">
        <f>'FY23 DCPS orig'!M93/$C$120*$C$122</f>
        <v>108451.51</v>
      </c>
      <c r="N93" s="39">
        <f>'FY23 DCPS orig'!N93/128425*(128425-5380.94)</f>
        <v>0</v>
      </c>
      <c r="O93" s="39">
        <v>71961.03</v>
      </c>
      <c r="P93" s="39">
        <v>7843.55</v>
      </c>
      <c r="Q93" s="39">
        <v>79024.509999999995</v>
      </c>
      <c r="R93" s="39">
        <v>60058.83</v>
      </c>
      <c r="S93" s="39">
        <v>204749.06</v>
      </c>
      <c r="T93" s="39">
        <f>'FY23 DCPS orig'!T93/$C$120*$C$122</f>
        <v>108451.51</v>
      </c>
      <c r="U93" s="39">
        <f>'FY23 DCPS orig'!U93/$C$120*$C$122</f>
        <v>216903.01047270704</v>
      </c>
      <c r="V93" s="39">
        <f>'FY23 DCPS orig'!V93/$C$120*$C$122</f>
        <v>108451.51</v>
      </c>
      <c r="W93" s="39">
        <f>'FY23 DCPS orig'!W93/$C$120*$C$122</f>
        <v>216903.01047270704</v>
      </c>
      <c r="X93" s="39">
        <v>195832.13</v>
      </c>
      <c r="Y93" s="39">
        <v>123641.1</v>
      </c>
      <c r="AB93" s="39">
        <v>667482.75</v>
      </c>
      <c r="AC93" s="39">
        <f>'FY23 DCPS orig'!AC93/$C$120*$C$122</f>
        <v>0</v>
      </c>
      <c r="AD93" s="39">
        <f>'FY23 DCPS orig'!AD93/$C$120*$C$122</f>
        <v>0</v>
      </c>
      <c r="AE93" s="39">
        <f>'FY23 DCPS orig'!AE93/$C$120*$C$122</f>
        <v>0</v>
      </c>
      <c r="AF93" s="39">
        <f>'FY23 DCPS orig'!AF93/$C$120*$C$122</f>
        <v>0</v>
      </c>
      <c r="AG93" s="39">
        <v>2669931</v>
      </c>
      <c r="AH93" s="39">
        <v>170280</v>
      </c>
      <c r="AI93" s="39">
        <f>'FY23 DCPS orig'!AI93/$C$120*$C$122</f>
        <v>108451.51</v>
      </c>
      <c r="AJ93" s="39">
        <f>'FY23 DCPS orig'!AJ93/$C$120*$C$122</f>
        <v>216903.01047270704</v>
      </c>
      <c r="AK93" s="39">
        <f>'FY23 DCPS orig'!AK93/$C$120*$C$122</f>
        <v>542257.5309454141</v>
      </c>
      <c r="AL93" s="39">
        <f>'FY23 DCPS orig'!AL93/$C$120*$C$122</f>
        <v>542257.5309454141</v>
      </c>
      <c r="AM93" s="39">
        <v>313331.40999999997</v>
      </c>
      <c r="AP93" s="39">
        <v>119483.41</v>
      </c>
      <c r="AQ93" s="39">
        <v>150519.6</v>
      </c>
      <c r="AS93" s="39">
        <f>'FY23 DCPS orig'!AS93/$C$120*$C$122</f>
        <v>542257.5309454141</v>
      </c>
      <c r="AT93" s="39">
        <f>'FY23 DCPS orig'!AT93/$C$120*$C$122</f>
        <v>0</v>
      </c>
      <c r="AV93" s="39">
        <v>179190</v>
      </c>
      <c r="BF93" s="39">
        <v>12900</v>
      </c>
      <c r="BG93" s="39">
        <f>'FY23 DCPS orig'!BG93/$C$120*$C$122</f>
        <v>0</v>
      </c>
      <c r="BR93" s="39">
        <f>'FY23 DCPS orig'!BR93/$C$120*$C$122</f>
        <v>0</v>
      </c>
      <c r="BV93" s="39">
        <v>15325</v>
      </c>
      <c r="CB93" s="39">
        <v>354090.53</v>
      </c>
      <c r="CD93" s="39">
        <v>96551.15</v>
      </c>
      <c r="CE93" s="39">
        <v>185313.84</v>
      </c>
      <c r="CH93" s="39">
        <f t="shared" si="41"/>
        <v>8587738.8242543619</v>
      </c>
      <c r="CI93" s="39">
        <f t="shared" si="42"/>
        <v>4347176.01</v>
      </c>
      <c r="CJ93" s="39">
        <f t="shared" si="28"/>
        <v>861730.76094541408</v>
      </c>
      <c r="CK93" s="39">
        <f t="shared" si="43"/>
        <v>15325</v>
      </c>
      <c r="CL93" s="39">
        <f t="shared" si="44"/>
        <v>281864.99</v>
      </c>
      <c r="CM93" s="39">
        <f t="shared" si="29"/>
        <v>1993204.0023635351</v>
      </c>
      <c r="CN93" s="39">
        <f t="shared" si="30"/>
        <v>721447.5309454141</v>
      </c>
      <c r="CO93" s="39">
        <f t="shared" si="45"/>
        <v>354090.53</v>
      </c>
      <c r="CP93" s="39">
        <f t="shared" si="31"/>
        <v>12900</v>
      </c>
      <c r="CQ93" s="39">
        <f t="shared" si="32"/>
        <v>0</v>
      </c>
      <c r="CR93" s="39">
        <f t="shared" si="33"/>
        <v>8587738.8242543638</v>
      </c>
      <c r="CS93" s="39">
        <f t="shared" si="46"/>
        <v>5506096.7609454142</v>
      </c>
      <c r="CT93" s="39">
        <f t="shared" si="47"/>
        <v>10670.730156870957</v>
      </c>
      <c r="CU93" s="39">
        <f t="shared" si="34"/>
        <v>8424.7597093023251</v>
      </c>
      <c r="CV93" s="39">
        <f t="shared" si="35"/>
        <v>29.699612403100776</v>
      </c>
      <c r="CW93" s="39">
        <f t="shared" si="35"/>
        <v>546.24998062015504</v>
      </c>
      <c r="CX93" s="39">
        <f t="shared" si="48"/>
        <v>10124.480176250801</v>
      </c>
      <c r="CY93" s="39">
        <f t="shared" si="36"/>
        <v>2682.5040151515154</v>
      </c>
      <c r="CZ93" s="39">
        <f t="shared" si="52"/>
        <v>10390.080536912752</v>
      </c>
      <c r="DA93" s="39">
        <f t="shared" si="49"/>
        <v>1763176.9209454139</v>
      </c>
      <c r="DB93" s="39">
        <f t="shared" si="53"/>
        <v>3461054.85</v>
      </c>
      <c r="DC93" s="39">
        <f t="shared" si="50"/>
        <v>281864.99</v>
      </c>
      <c r="DD93" s="39">
        <f t="shared" si="51"/>
        <v>8099525.2842543628</v>
      </c>
    </row>
    <row r="94" spans="1:108" x14ac:dyDescent="0.25">
      <c r="A94" t="s">
        <v>510</v>
      </c>
      <c r="B94" s="35">
        <v>466</v>
      </c>
      <c r="C94" s="36">
        <v>2</v>
      </c>
      <c r="D94" s="36" t="s">
        <v>425</v>
      </c>
      <c r="E94" s="36">
        <v>600</v>
      </c>
      <c r="F94" s="36">
        <v>0</v>
      </c>
      <c r="G94" s="37">
        <f t="shared" si="37"/>
        <v>600</v>
      </c>
      <c r="H94" s="36">
        <v>101</v>
      </c>
      <c r="I94" s="38">
        <f t="shared" si="38"/>
        <v>0.16833333333333333</v>
      </c>
      <c r="J94" s="37">
        <f t="shared" si="39"/>
        <v>6.9996093749999995</v>
      </c>
      <c r="K94" s="37">
        <f t="shared" si="40"/>
        <v>1.9998883928571429</v>
      </c>
      <c r="L94" s="39">
        <v>198942.26</v>
      </c>
      <c r="M94" s="39">
        <f>'FY23 DCPS orig'!M94/$C$120*$C$122</f>
        <v>0</v>
      </c>
      <c r="N94" s="39">
        <f>'FY23 DCPS orig'!N94/128425*(128425-5380.94)</f>
        <v>307609.98712291068</v>
      </c>
      <c r="O94" s="39">
        <v>71961.03</v>
      </c>
      <c r="P94" s="39">
        <v>5977.49</v>
      </c>
      <c r="Q94" s="39">
        <v>79024.509999999995</v>
      </c>
      <c r="R94" s="39">
        <v>60058.83</v>
      </c>
      <c r="S94" s="39">
        <v>153561.79</v>
      </c>
      <c r="T94" s="39">
        <f>'FY23 DCPS orig'!T94/$C$120*$C$122</f>
        <v>108451.51</v>
      </c>
      <c r="U94" s="39">
        <f>'FY23 DCPS orig'!U94/$C$120*$C$122</f>
        <v>0</v>
      </c>
      <c r="V94" s="39">
        <f>'FY23 DCPS orig'!V94/$C$120*$C$122</f>
        <v>0</v>
      </c>
      <c r="W94" s="39">
        <f>'FY23 DCPS orig'!W94/$C$120*$C$122</f>
        <v>0</v>
      </c>
      <c r="AC94" s="39">
        <f>'FY23 DCPS orig'!AC94/$C$120*$C$122</f>
        <v>0</v>
      </c>
      <c r="AD94" s="39">
        <f>'FY23 DCPS orig'!AD94/$C$120*$C$122</f>
        <v>0</v>
      </c>
      <c r="AE94" s="39">
        <f>'FY23 DCPS orig'!AE94/$C$120*$C$122</f>
        <v>0</v>
      </c>
      <c r="AF94" s="39">
        <f>'FY23 DCPS orig'!AF94/$C$120*$C$122</f>
        <v>0</v>
      </c>
      <c r="AG94" s="39">
        <v>3583800</v>
      </c>
      <c r="AH94" s="39">
        <v>355800</v>
      </c>
      <c r="AI94" s="39">
        <f>'FY23 DCPS orig'!AI94/$C$120*$C$122</f>
        <v>108451.51</v>
      </c>
      <c r="AJ94" s="39">
        <f>'FY23 DCPS orig'!AJ94/$C$120*$C$122</f>
        <v>216903.01047270704</v>
      </c>
      <c r="AK94" s="39">
        <f>'FY23 DCPS orig'!AK94/$C$120*$C$122</f>
        <v>108451.51</v>
      </c>
      <c r="AL94" s="39">
        <f>'FY23 DCPS orig'!AL94/$C$120*$C$122</f>
        <v>0</v>
      </c>
      <c r="AQ94" s="39">
        <v>12543.3</v>
      </c>
      <c r="AS94" s="39">
        <f>'FY23 DCPS orig'!AS94/$C$120*$C$122</f>
        <v>0</v>
      </c>
      <c r="AT94" s="39">
        <f>'FY23 DCPS orig'!AT94/$C$120*$C$122</f>
        <v>9760.6354236353509</v>
      </c>
      <c r="AV94" s="39">
        <v>3583.8</v>
      </c>
      <c r="BF94" s="39">
        <v>15000</v>
      </c>
      <c r="BG94" s="39">
        <f>'FY23 DCPS orig'!BG94/$C$120*$C$122</f>
        <v>0</v>
      </c>
      <c r="BR94" s="39">
        <f>'FY23 DCPS orig'!BR94/$C$120*$C$122</f>
        <v>0</v>
      </c>
      <c r="BW94" s="39">
        <v>519436</v>
      </c>
      <c r="CB94" s="39">
        <v>291051.68</v>
      </c>
      <c r="CE94" s="39">
        <v>297984.01</v>
      </c>
      <c r="CH94" s="39">
        <f t="shared" si="41"/>
        <v>6508352.8630192522</v>
      </c>
      <c r="CI94" s="39">
        <f t="shared" si="42"/>
        <v>4925187.407122911</v>
      </c>
      <c r="CJ94" s="39">
        <f t="shared" si="28"/>
        <v>0</v>
      </c>
      <c r="CK94" s="39">
        <f t="shared" si="43"/>
        <v>519436</v>
      </c>
      <c r="CL94" s="39">
        <f t="shared" si="44"/>
        <v>297984.01</v>
      </c>
      <c r="CM94" s="39">
        <f t="shared" si="29"/>
        <v>446349.33047270705</v>
      </c>
      <c r="CN94" s="39">
        <f t="shared" si="30"/>
        <v>13344.43542363535</v>
      </c>
      <c r="CO94" s="39">
        <f t="shared" si="45"/>
        <v>291051.68</v>
      </c>
      <c r="CP94" s="39">
        <f t="shared" si="31"/>
        <v>15000</v>
      </c>
      <c r="CQ94" s="39">
        <f t="shared" si="32"/>
        <v>0</v>
      </c>
      <c r="CR94" s="39">
        <f t="shared" si="33"/>
        <v>6508352.8630192522</v>
      </c>
      <c r="CS94" s="39">
        <f t="shared" si="46"/>
        <v>5742607.4171229107</v>
      </c>
      <c r="CT94" s="39">
        <f t="shared" si="47"/>
        <v>9571.012361871517</v>
      </c>
      <c r="CU94" s="39">
        <f t="shared" si="34"/>
        <v>8208.6456785381852</v>
      </c>
      <c r="CV94" s="39">
        <f t="shared" si="35"/>
        <v>865.72666666666669</v>
      </c>
      <c r="CW94" s="39">
        <f t="shared" si="35"/>
        <v>496.64001666666667</v>
      </c>
      <c r="CX94" s="39">
        <f t="shared" si="48"/>
        <v>9074.3723452048507</v>
      </c>
      <c r="CY94" s="39">
        <f t="shared" si="36"/>
        <v>2881.6998019801981</v>
      </c>
      <c r="CZ94" s="39">
        <f t="shared" si="52"/>
        <v>9571.012361871517</v>
      </c>
      <c r="DA94" s="39">
        <f t="shared" si="49"/>
        <v>1341387.4071229107</v>
      </c>
      <c r="DB94" s="39">
        <f t="shared" si="53"/>
        <v>4103236</v>
      </c>
      <c r="DC94" s="39">
        <f t="shared" si="50"/>
        <v>297984.01</v>
      </c>
      <c r="DD94" s="39">
        <f t="shared" si="51"/>
        <v>5833591.3630192522</v>
      </c>
    </row>
    <row r="95" spans="1:108" x14ac:dyDescent="0.25">
      <c r="A95" t="s">
        <v>277</v>
      </c>
      <c r="B95" s="35">
        <v>175</v>
      </c>
      <c r="C95" s="36">
        <v>6</v>
      </c>
      <c r="D95" s="36" t="s">
        <v>350</v>
      </c>
      <c r="E95" s="36">
        <v>318</v>
      </c>
      <c r="F95" s="36">
        <v>7</v>
      </c>
      <c r="G95" s="37">
        <f t="shared" si="37"/>
        <v>248</v>
      </c>
      <c r="H95" s="36">
        <v>30</v>
      </c>
      <c r="I95" s="38">
        <f t="shared" si="38"/>
        <v>9.4339622641509441E-2</v>
      </c>
      <c r="J95" s="37">
        <f t="shared" si="39"/>
        <v>72.995926339285717</v>
      </c>
      <c r="K95" s="37">
        <f t="shared" si="40"/>
        <v>3.9997767857142859</v>
      </c>
      <c r="L95" s="39">
        <v>198942.26</v>
      </c>
      <c r="M95" s="39">
        <f>'FY23 DCPS orig'!M95/$C$120*$C$122</f>
        <v>0</v>
      </c>
      <c r="N95" s="39">
        <f>'FY23 DCPS orig'!N95/128425*(128425-5380.94)</f>
        <v>0</v>
      </c>
      <c r="O95" s="39">
        <v>71961.03</v>
      </c>
      <c r="P95" s="39">
        <v>5416</v>
      </c>
      <c r="Q95" s="39">
        <v>79024.509999999995</v>
      </c>
      <c r="R95" s="39">
        <v>60058.83</v>
      </c>
      <c r="S95" s="39">
        <v>102374.53</v>
      </c>
      <c r="T95" s="39">
        <f>'FY23 DCPS orig'!T95/$C$120*$C$122</f>
        <v>108451.51</v>
      </c>
      <c r="U95" s="39">
        <f>'FY23 DCPS orig'!U95/$C$120*$C$122</f>
        <v>216903.01047270704</v>
      </c>
      <c r="V95" s="39">
        <f>'FY23 DCPS orig'!V95/$C$120*$C$122</f>
        <v>0</v>
      </c>
      <c r="W95" s="39">
        <f>'FY23 DCPS orig'!W95/$C$120*$C$122</f>
        <v>216903.01047270704</v>
      </c>
      <c r="X95" s="39">
        <v>156665.71</v>
      </c>
      <c r="Y95" s="39">
        <v>125433</v>
      </c>
      <c r="AC95" s="39">
        <f>'FY23 DCPS orig'!AC95/$C$120*$C$122</f>
        <v>0</v>
      </c>
      <c r="AD95" s="39">
        <f>'FY23 DCPS orig'!AD95/$C$120*$C$122</f>
        <v>0</v>
      </c>
      <c r="AE95" s="39">
        <f>'FY23 DCPS orig'!AE95/$C$120*$C$122</f>
        <v>0</v>
      </c>
      <c r="AF95" s="39">
        <f>'FY23 DCPS orig'!AF95/$C$120*$C$122</f>
        <v>0</v>
      </c>
      <c r="AG95" s="39">
        <v>1481304</v>
      </c>
      <c r="AH95" s="39">
        <v>103350</v>
      </c>
      <c r="AI95" s="39">
        <f>'FY23 DCPS orig'!AI95/$C$120*$C$122</f>
        <v>108451.51</v>
      </c>
      <c r="AJ95" s="39">
        <f>'FY23 DCPS orig'!AJ95/$C$120*$C$122</f>
        <v>162677.26023635353</v>
      </c>
      <c r="AK95" s="39">
        <f>'FY23 DCPS orig'!AK95/$C$120*$C$122</f>
        <v>325354.52047270705</v>
      </c>
      <c r="AL95" s="39">
        <f>'FY23 DCPS orig'!AL95/$C$120*$C$122</f>
        <v>542257.5309454141</v>
      </c>
      <c r="AM95" s="39">
        <v>391664.27</v>
      </c>
      <c r="AQ95" s="39">
        <v>130808.7</v>
      </c>
      <c r="AS95" s="39">
        <f>'FY23 DCPS orig'!AS95/$C$120*$C$122</f>
        <v>0</v>
      </c>
      <c r="AT95" s="39">
        <f>'FY23 DCPS orig'!AT95/$C$120*$C$122</f>
        <v>19521.270847270702</v>
      </c>
      <c r="AV95" s="39">
        <v>7167.6</v>
      </c>
      <c r="BF95" s="39">
        <v>7950</v>
      </c>
      <c r="BG95" s="39">
        <f>'FY23 DCPS orig'!BG95/$C$120*$C$122</f>
        <v>0</v>
      </c>
      <c r="BR95" s="39">
        <f>'FY23 DCPS orig'!BR95/$C$120*$C$122</f>
        <v>0</v>
      </c>
      <c r="CB95" s="39">
        <v>80475.12</v>
      </c>
      <c r="CD95" s="39">
        <v>265849.77</v>
      </c>
      <c r="CE95" s="39">
        <v>125004.86</v>
      </c>
      <c r="CF95" s="39">
        <v>16402.310000000001</v>
      </c>
      <c r="CG95" s="39">
        <v>247255.08</v>
      </c>
      <c r="CH95" s="39">
        <f t="shared" si="41"/>
        <v>5357627.2034471594</v>
      </c>
      <c r="CI95" s="39">
        <f t="shared" si="42"/>
        <v>2210882.67</v>
      </c>
      <c r="CJ95" s="39">
        <f t="shared" si="28"/>
        <v>715904.73094541405</v>
      </c>
      <c r="CK95" s="39">
        <f t="shared" si="43"/>
        <v>0</v>
      </c>
      <c r="CL95" s="39">
        <f t="shared" si="44"/>
        <v>654512.02</v>
      </c>
      <c r="CM95" s="39">
        <f t="shared" si="29"/>
        <v>1661213.7916544748</v>
      </c>
      <c r="CN95" s="39">
        <f t="shared" si="30"/>
        <v>26688.8708472707</v>
      </c>
      <c r="CO95" s="39">
        <f t="shared" si="45"/>
        <v>80475.12</v>
      </c>
      <c r="CP95" s="39">
        <f t="shared" si="31"/>
        <v>7950</v>
      </c>
      <c r="CQ95" s="39">
        <f t="shared" si="32"/>
        <v>0</v>
      </c>
      <c r="CR95" s="39">
        <f t="shared" si="33"/>
        <v>5357627.2034471594</v>
      </c>
      <c r="CS95" s="39">
        <f t="shared" si="46"/>
        <v>3581299.4209454139</v>
      </c>
      <c r="CT95" s="39">
        <f t="shared" si="47"/>
        <v>11261.947864608219</v>
      </c>
      <c r="CU95" s="39">
        <f t="shared" si="34"/>
        <v>6952.4612264150937</v>
      </c>
      <c r="CV95" s="39">
        <f t="shared" si="35"/>
        <v>0</v>
      </c>
      <c r="CW95" s="39">
        <f t="shared" si="35"/>
        <v>2058.2138993710691</v>
      </c>
      <c r="CX95" s="39">
        <f t="shared" si="48"/>
        <v>9203.7339652371502</v>
      </c>
      <c r="CY95" s="39">
        <f t="shared" si="36"/>
        <v>2682.5039999999999</v>
      </c>
      <c r="CZ95" s="39">
        <f t="shared" si="52"/>
        <v>11554.010846774194</v>
      </c>
      <c r="DA95" s="39">
        <f t="shared" si="49"/>
        <v>1320050.4009454141</v>
      </c>
      <c r="DB95" s="39">
        <f t="shared" si="53"/>
        <v>1606737</v>
      </c>
      <c r="DC95" s="39">
        <f t="shared" si="50"/>
        <v>654512.02</v>
      </c>
      <c r="DD95" s="39">
        <f t="shared" si="51"/>
        <v>4586399.1834471589</v>
      </c>
    </row>
    <row r="96" spans="1:108" x14ac:dyDescent="0.25">
      <c r="A96" t="s">
        <v>512</v>
      </c>
      <c r="B96" s="35">
        <v>309</v>
      </c>
      <c r="C96" s="36">
        <v>6</v>
      </c>
      <c r="D96" s="36" t="s">
        <v>350</v>
      </c>
      <c r="E96" s="36">
        <v>345</v>
      </c>
      <c r="F96" s="36">
        <v>-19</v>
      </c>
      <c r="G96" s="37">
        <f t="shared" si="37"/>
        <v>250</v>
      </c>
      <c r="H96" s="36">
        <v>133</v>
      </c>
      <c r="I96" s="38">
        <f t="shared" si="38"/>
        <v>0.38550724637681161</v>
      </c>
      <c r="J96" s="37">
        <f t="shared" si="39"/>
        <v>71.995982142857144</v>
      </c>
      <c r="K96" s="37">
        <f t="shared" si="40"/>
        <v>121.99319196428571</v>
      </c>
      <c r="L96" s="39">
        <v>198942.26</v>
      </c>
      <c r="M96" s="39">
        <f>'FY23 DCPS orig'!M96/$C$120*$C$122</f>
        <v>0</v>
      </c>
      <c r="N96" s="39">
        <f>'FY23 DCPS orig'!N96/128425*(128425-5380.94)</f>
        <v>0</v>
      </c>
      <c r="O96" s="39">
        <v>71961.03</v>
      </c>
      <c r="P96" s="39">
        <v>5688.15</v>
      </c>
      <c r="Q96" s="39">
        <v>79024.509999999995</v>
      </c>
      <c r="R96" s="39">
        <v>60058.83</v>
      </c>
      <c r="S96" s="39">
        <v>102374.53</v>
      </c>
      <c r="T96" s="39">
        <f>'FY23 DCPS orig'!T96/$C$120*$C$122</f>
        <v>108451.51</v>
      </c>
      <c r="U96" s="39">
        <f>'FY23 DCPS orig'!U96/$C$120*$C$122</f>
        <v>325354.52047270705</v>
      </c>
      <c r="V96" s="39">
        <f>'FY23 DCPS orig'!V96/$C$120*$C$122</f>
        <v>0</v>
      </c>
      <c r="W96" s="39">
        <f>'FY23 DCPS orig'!W96/$C$120*$C$122</f>
        <v>325354.52047270705</v>
      </c>
      <c r="X96" s="39">
        <v>234998.56</v>
      </c>
      <c r="Y96" s="39">
        <v>170230.5</v>
      </c>
      <c r="AC96" s="39">
        <f>'FY23 DCPS orig'!AC96/$C$120*$C$122</f>
        <v>0</v>
      </c>
      <c r="AD96" s="39">
        <f>'FY23 DCPS orig'!AD96/$C$120*$C$122</f>
        <v>0</v>
      </c>
      <c r="AE96" s="39">
        <f>'FY23 DCPS orig'!AE96/$C$120*$C$122</f>
        <v>0</v>
      </c>
      <c r="AF96" s="39">
        <f>'FY23 DCPS orig'!AF96/$C$120*$C$122</f>
        <v>0</v>
      </c>
      <c r="AG96" s="39">
        <v>1493250</v>
      </c>
      <c r="AH96" s="39">
        <v>112125</v>
      </c>
      <c r="AI96" s="39">
        <f>'FY23 DCPS orig'!AI96/$C$120*$C$122</f>
        <v>108451.51</v>
      </c>
      <c r="AJ96" s="39">
        <f>'FY23 DCPS orig'!AJ96/$C$120*$C$122</f>
        <v>216903.01047270704</v>
      </c>
      <c r="AK96" s="39">
        <f>'FY23 DCPS orig'!AK96/$C$120*$C$122</f>
        <v>325354.52047270705</v>
      </c>
      <c r="AL96" s="39">
        <f>'FY23 DCPS orig'!AL96/$C$120*$C$122</f>
        <v>433806.02094541409</v>
      </c>
      <c r="AM96" s="39">
        <v>313331.40999999997</v>
      </c>
      <c r="AP96" s="39">
        <v>119483.41</v>
      </c>
      <c r="AQ96" s="39">
        <v>129016.8</v>
      </c>
      <c r="AS96" s="39">
        <f>'FY23 DCPS orig'!AS96/$C$120*$C$122</f>
        <v>650709.0409454141</v>
      </c>
      <c r="AT96" s="39">
        <f>'FY23 DCPS orig'!AT96/$C$120*$C$122</f>
        <v>0</v>
      </c>
      <c r="AU96" s="39">
        <v>39166.43</v>
      </c>
      <c r="AV96" s="39">
        <v>218611.8</v>
      </c>
      <c r="AW96" s="39">
        <v>27200</v>
      </c>
      <c r="AX96" s="39">
        <v>20400</v>
      </c>
      <c r="AY96" s="39">
        <v>10200</v>
      </c>
      <c r="BA96" s="39">
        <v>27200</v>
      </c>
      <c r="BC96" s="39">
        <v>20400</v>
      </c>
      <c r="BD96" s="39">
        <v>93516.11</v>
      </c>
      <c r="BE96" s="39">
        <v>1506.31</v>
      </c>
      <c r="BG96" s="39">
        <f>'FY23 DCPS orig'!BG96/$C$120*$C$122</f>
        <v>0</v>
      </c>
      <c r="BR96" s="39">
        <f>'FY23 DCPS orig'!BR96/$C$120*$C$122</f>
        <v>0</v>
      </c>
      <c r="BV96" s="39">
        <v>15325</v>
      </c>
      <c r="CB96" s="39">
        <v>356773.03</v>
      </c>
      <c r="CD96" s="39">
        <v>331685.31</v>
      </c>
      <c r="CE96" s="39">
        <v>180636.32</v>
      </c>
      <c r="CH96" s="39">
        <f t="shared" si="41"/>
        <v>6927489.9537816569</v>
      </c>
      <c r="CI96" s="39">
        <f t="shared" si="42"/>
        <v>2231875.8200000003</v>
      </c>
      <c r="CJ96" s="39">
        <f t="shared" si="28"/>
        <v>1055938.100945414</v>
      </c>
      <c r="CK96" s="39">
        <f t="shared" si="43"/>
        <v>15325</v>
      </c>
      <c r="CL96" s="39">
        <f t="shared" si="44"/>
        <v>512321.63</v>
      </c>
      <c r="CM96" s="39">
        <f t="shared" si="29"/>
        <v>1646346.6818908281</v>
      </c>
      <c r="CN96" s="39">
        <f t="shared" si="30"/>
        <v>908487.2709454142</v>
      </c>
      <c r="CO96" s="39">
        <f t="shared" si="45"/>
        <v>356773.03</v>
      </c>
      <c r="CP96" s="39">
        <f t="shared" si="31"/>
        <v>142622.41999999998</v>
      </c>
      <c r="CQ96" s="39">
        <f t="shared" si="32"/>
        <v>88400</v>
      </c>
      <c r="CR96" s="39">
        <f t="shared" si="33"/>
        <v>6958089.9537816569</v>
      </c>
      <c r="CS96" s="39">
        <f t="shared" si="46"/>
        <v>3815460.5509454142</v>
      </c>
      <c r="CT96" s="39">
        <f t="shared" si="47"/>
        <v>11059.305944769316</v>
      </c>
      <c r="CU96" s="39">
        <f t="shared" si="34"/>
        <v>6469.2052753623193</v>
      </c>
      <c r="CV96" s="39">
        <f t="shared" si="35"/>
        <v>44.420289855072461</v>
      </c>
      <c r="CW96" s="39">
        <f t="shared" si="35"/>
        <v>1484.9902318840579</v>
      </c>
      <c r="CX96" s="39">
        <f t="shared" si="48"/>
        <v>9574.3157128852581</v>
      </c>
      <c r="CY96" s="39">
        <f t="shared" si="36"/>
        <v>2682.5039849624063</v>
      </c>
      <c r="CZ96" s="39">
        <f t="shared" si="52"/>
        <v>11038.089800000002</v>
      </c>
      <c r="DA96" s="39">
        <f t="shared" si="49"/>
        <v>1639658.4209454141</v>
      </c>
      <c r="DB96" s="39">
        <f t="shared" si="53"/>
        <v>1663480.5</v>
      </c>
      <c r="DC96" s="39">
        <f t="shared" si="50"/>
        <v>512321.63</v>
      </c>
      <c r="DD96" s="39">
        <f t="shared" si="51"/>
        <v>6081607.7537816567</v>
      </c>
    </row>
    <row r="97" spans="1:108" x14ac:dyDescent="0.25">
      <c r="A97" t="s">
        <v>513</v>
      </c>
      <c r="B97" s="35">
        <v>313</v>
      </c>
      <c r="C97" s="36">
        <v>4</v>
      </c>
      <c r="D97" s="36" t="s">
        <v>350</v>
      </c>
      <c r="E97" s="36">
        <v>359</v>
      </c>
      <c r="F97" s="36">
        <v>-7</v>
      </c>
      <c r="G97" s="37">
        <f t="shared" si="37"/>
        <v>289</v>
      </c>
      <c r="H97" s="36">
        <v>35</v>
      </c>
      <c r="I97" s="38">
        <f t="shared" si="38"/>
        <v>9.7493036211699163E-2</v>
      </c>
      <c r="J97" s="37">
        <f t="shared" si="39"/>
        <v>23.998660714285712</v>
      </c>
      <c r="K97" s="37">
        <f t="shared" si="40"/>
        <v>21.998772321428572</v>
      </c>
      <c r="L97" s="39">
        <v>198942.26</v>
      </c>
      <c r="M97" s="39">
        <f>'FY23 DCPS orig'!M97/$C$120*$C$122</f>
        <v>0</v>
      </c>
      <c r="N97" s="39">
        <f>'FY23 DCPS orig'!N97/128425*(128425-5380.94)</f>
        <v>0</v>
      </c>
      <c r="O97" s="39">
        <v>71961.03</v>
      </c>
      <c r="P97" s="39">
        <v>5951.05</v>
      </c>
      <c r="Q97" s="39">
        <v>79024.509999999995</v>
      </c>
      <c r="R97" s="39">
        <v>60058.83</v>
      </c>
      <c r="S97" s="39">
        <v>102374.53</v>
      </c>
      <c r="T97" s="39">
        <f>'FY23 DCPS orig'!T97/$C$120*$C$122</f>
        <v>108451.51</v>
      </c>
      <c r="U97" s="39">
        <f>'FY23 DCPS orig'!U97/$C$120*$C$122</f>
        <v>216903.01047270704</v>
      </c>
      <c r="V97" s="39">
        <f>'FY23 DCPS orig'!V97/$C$120*$C$122</f>
        <v>0</v>
      </c>
      <c r="W97" s="39">
        <f>'FY23 DCPS orig'!W97/$C$120*$C$122</f>
        <v>216903.01047270704</v>
      </c>
      <c r="X97" s="39">
        <v>156665.71</v>
      </c>
      <c r="Y97" s="39">
        <v>125433</v>
      </c>
      <c r="AC97" s="39">
        <f>'FY23 DCPS orig'!AC97/$C$120*$C$122</f>
        <v>0</v>
      </c>
      <c r="AD97" s="39">
        <f>'FY23 DCPS orig'!AD97/$C$120*$C$122</f>
        <v>0</v>
      </c>
      <c r="AE97" s="39">
        <f>'FY23 DCPS orig'!AE97/$C$120*$C$122</f>
        <v>0</v>
      </c>
      <c r="AF97" s="39">
        <f>'FY23 DCPS orig'!AF97/$C$120*$C$122</f>
        <v>0</v>
      </c>
      <c r="AG97" s="39">
        <v>1726197</v>
      </c>
      <c r="AH97" s="39">
        <v>116675</v>
      </c>
      <c r="AI97" s="39">
        <f>'FY23 DCPS orig'!AI97/$C$120*$C$122</f>
        <v>108451.51</v>
      </c>
      <c r="AJ97" s="39">
        <f>'FY23 DCPS orig'!AJ97/$C$120*$C$122</f>
        <v>108451.51</v>
      </c>
      <c r="AK97" s="39">
        <f>'FY23 DCPS orig'!AK97/$C$120*$C$122</f>
        <v>216903.01047270704</v>
      </c>
      <c r="AL97" s="39">
        <f>'FY23 DCPS orig'!AL97/$C$120*$C$122</f>
        <v>325354.52047270705</v>
      </c>
      <c r="AM97" s="39">
        <v>234998.56</v>
      </c>
      <c r="AQ97" s="39">
        <v>43005.599999999999</v>
      </c>
      <c r="AS97" s="39">
        <f>'FY23 DCPS orig'!AS97/$C$120*$C$122</f>
        <v>108451.51</v>
      </c>
      <c r="AT97" s="39">
        <f>'FY23 DCPS orig'!AT97/$C$120*$C$122</f>
        <v>0</v>
      </c>
      <c r="AV97" s="39">
        <v>39421.800000000003</v>
      </c>
      <c r="BF97" s="39">
        <v>8975</v>
      </c>
      <c r="BG97" s="39">
        <f>'FY23 DCPS orig'!BG97/$C$120*$C$122</f>
        <v>0</v>
      </c>
      <c r="BL97" s="39">
        <v>119483.41</v>
      </c>
      <c r="BM97" s="39">
        <v>21207</v>
      </c>
      <c r="BR97" s="39">
        <f>'FY23 DCPS orig'!BR97/$C$120*$C$122</f>
        <v>0</v>
      </c>
      <c r="CB97" s="39">
        <v>93887.64</v>
      </c>
      <c r="CE97" s="39">
        <v>55415.31</v>
      </c>
      <c r="CF97" s="39">
        <v>54723.11</v>
      </c>
      <c r="CH97" s="39">
        <f t="shared" si="41"/>
        <v>4724269.9418908274</v>
      </c>
      <c r="CI97" s="39">
        <f t="shared" si="42"/>
        <v>2469635.7200000002</v>
      </c>
      <c r="CJ97" s="39">
        <f t="shared" si="28"/>
        <v>715904.73094541405</v>
      </c>
      <c r="CK97" s="39">
        <f t="shared" si="43"/>
        <v>140690.41</v>
      </c>
      <c r="CL97" s="39">
        <f t="shared" si="44"/>
        <v>110138.42</v>
      </c>
      <c r="CM97" s="39">
        <f t="shared" si="29"/>
        <v>1037164.710945414</v>
      </c>
      <c r="CN97" s="39">
        <f t="shared" si="30"/>
        <v>147873.31</v>
      </c>
      <c r="CO97" s="39">
        <f t="shared" si="45"/>
        <v>93887.64</v>
      </c>
      <c r="CP97" s="39">
        <f t="shared" si="31"/>
        <v>8975</v>
      </c>
      <c r="CQ97" s="39">
        <f t="shared" si="32"/>
        <v>0</v>
      </c>
      <c r="CR97" s="39">
        <f t="shared" si="33"/>
        <v>4724269.9418908274</v>
      </c>
      <c r="CS97" s="39">
        <f t="shared" si="46"/>
        <v>3436369.2809454142</v>
      </c>
      <c r="CT97" s="39">
        <f t="shared" si="47"/>
        <v>9572.0592783994816</v>
      </c>
      <c r="CU97" s="39">
        <f t="shared" si="34"/>
        <v>6879.2081337047357</v>
      </c>
      <c r="CV97" s="39">
        <f t="shared" si="35"/>
        <v>391.89529247910866</v>
      </c>
      <c r="CW97" s="39">
        <f t="shared" si="35"/>
        <v>306.79225626740947</v>
      </c>
      <c r="CX97" s="39">
        <f t="shared" si="48"/>
        <v>9265.2670221320714</v>
      </c>
      <c r="CY97" s="39">
        <f t="shared" si="36"/>
        <v>2682.5039999999999</v>
      </c>
      <c r="CZ97" s="39">
        <f t="shared" si="52"/>
        <v>9413.3721453287199</v>
      </c>
      <c r="DA97" s="39">
        <f t="shared" si="49"/>
        <v>1474600.8609454141</v>
      </c>
      <c r="DB97" s="39">
        <f t="shared" si="53"/>
        <v>1851630</v>
      </c>
      <c r="DC97" s="39">
        <f t="shared" si="50"/>
        <v>110138.42</v>
      </c>
      <c r="DD97" s="39">
        <f t="shared" si="51"/>
        <v>4461323.4718908276</v>
      </c>
    </row>
    <row r="98" spans="1:108" x14ac:dyDescent="0.25">
      <c r="A98" t="s">
        <v>514</v>
      </c>
      <c r="B98" s="35">
        <v>315</v>
      </c>
      <c r="C98" s="36">
        <v>8</v>
      </c>
      <c r="D98" s="36" t="s">
        <v>350</v>
      </c>
      <c r="E98" s="36">
        <v>229</v>
      </c>
      <c r="F98" s="36">
        <v>-7</v>
      </c>
      <c r="G98" s="37">
        <f t="shared" si="37"/>
        <v>184</v>
      </c>
      <c r="H98" s="36">
        <v>168</v>
      </c>
      <c r="I98" s="38">
        <f t="shared" si="38"/>
        <v>0.73362445414847166</v>
      </c>
      <c r="J98" s="37">
        <f t="shared" si="39"/>
        <v>52.997042410714286</v>
      </c>
      <c r="K98" s="37">
        <f t="shared" si="40"/>
        <v>16.999051339285714</v>
      </c>
      <c r="L98" s="39">
        <v>198942.26</v>
      </c>
      <c r="M98" s="39">
        <f>'FY23 DCPS orig'!M98/$C$120*$C$122</f>
        <v>0</v>
      </c>
      <c r="N98" s="39">
        <f>'FY23 DCPS orig'!N98/128425*(128425-5380.94)</f>
        <v>0</v>
      </c>
      <c r="O98" s="39">
        <v>71961.03</v>
      </c>
      <c r="P98" s="39">
        <v>5764.45</v>
      </c>
      <c r="Q98" s="39">
        <v>79024.509999999995</v>
      </c>
      <c r="R98" s="39">
        <v>60058.83</v>
      </c>
      <c r="S98" s="39">
        <v>51187.26</v>
      </c>
      <c r="T98" s="39">
        <f>'FY23 DCPS orig'!T98/$C$120*$C$122</f>
        <v>108451.51</v>
      </c>
      <c r="U98" s="39">
        <f>'FY23 DCPS orig'!U98/$C$120*$C$122</f>
        <v>108451.51</v>
      </c>
      <c r="V98" s="39">
        <f>'FY23 DCPS orig'!V98/$C$120*$C$122</f>
        <v>108451.51</v>
      </c>
      <c r="W98" s="39">
        <f>'FY23 DCPS orig'!W98/$C$120*$C$122</f>
        <v>108451.51</v>
      </c>
      <c r="X98" s="39">
        <v>117499.28</v>
      </c>
      <c r="Y98" s="39">
        <v>80635.5</v>
      </c>
      <c r="AC98" s="39">
        <f>'FY23 DCPS orig'!AC98/$C$120*$C$122</f>
        <v>0</v>
      </c>
      <c r="AD98" s="39">
        <f>'FY23 DCPS orig'!AD98/$C$120*$C$122</f>
        <v>0</v>
      </c>
      <c r="AE98" s="39">
        <f>'FY23 DCPS orig'!AE98/$C$120*$C$122</f>
        <v>0</v>
      </c>
      <c r="AF98" s="39">
        <f>'FY23 DCPS orig'!AF98/$C$120*$C$122</f>
        <v>0</v>
      </c>
      <c r="AG98" s="39">
        <v>1099032</v>
      </c>
      <c r="AH98" s="39">
        <v>74425</v>
      </c>
      <c r="AI98" s="39">
        <f>'FY23 DCPS orig'!AI98/$C$120*$C$122</f>
        <v>108451.51</v>
      </c>
      <c r="AJ98" s="39">
        <f>'FY23 DCPS orig'!AJ98/$C$120*$C$122</f>
        <v>108451.51</v>
      </c>
      <c r="AK98" s="39">
        <f>'FY23 DCPS orig'!AK98/$C$120*$C$122</f>
        <v>325354.52047270705</v>
      </c>
      <c r="AL98" s="39">
        <f>'FY23 DCPS orig'!AL98/$C$120*$C$122</f>
        <v>325354.52047270705</v>
      </c>
      <c r="AM98" s="39">
        <v>234998.56</v>
      </c>
      <c r="AQ98" s="39">
        <v>94970.7</v>
      </c>
      <c r="AS98" s="39">
        <f>'FY23 DCPS orig'!AS98/$C$120*$C$122</f>
        <v>108451.51</v>
      </c>
      <c r="AT98" s="39">
        <f>'FY23 DCPS orig'!AT98/$C$120*$C$122</f>
        <v>0</v>
      </c>
      <c r="AV98" s="39">
        <v>30462.3</v>
      </c>
      <c r="BD98" s="39">
        <v>123930.49</v>
      </c>
      <c r="BE98" s="39">
        <v>1996.21</v>
      </c>
      <c r="BG98" s="39">
        <f>'FY23 DCPS orig'!BG98/$C$120*$C$122</f>
        <v>0</v>
      </c>
      <c r="BR98" s="39">
        <f>'FY23 DCPS orig'!BR98/$C$120*$C$122</f>
        <v>0</v>
      </c>
      <c r="BV98" s="39">
        <v>15325</v>
      </c>
      <c r="CB98" s="39">
        <v>450660.67</v>
      </c>
      <c r="CC98" s="39">
        <v>91267.44</v>
      </c>
      <c r="CF98" s="39">
        <v>364747.67</v>
      </c>
      <c r="CH98" s="39">
        <f t="shared" si="41"/>
        <v>4656758.7709454149</v>
      </c>
      <c r="CI98" s="39">
        <f t="shared" si="42"/>
        <v>1748846.85</v>
      </c>
      <c r="CJ98" s="39">
        <f t="shared" si="28"/>
        <v>523489.30999999994</v>
      </c>
      <c r="CK98" s="39">
        <f t="shared" si="43"/>
        <v>15325</v>
      </c>
      <c r="CL98" s="39">
        <f t="shared" si="44"/>
        <v>364747.67</v>
      </c>
      <c r="CM98" s="39">
        <f t="shared" si="29"/>
        <v>1197581.320945414</v>
      </c>
      <c r="CN98" s="39">
        <f t="shared" si="30"/>
        <v>138913.81</v>
      </c>
      <c r="CO98" s="39">
        <f t="shared" si="45"/>
        <v>541928.11</v>
      </c>
      <c r="CP98" s="39">
        <f t="shared" si="31"/>
        <v>125926.70000000001</v>
      </c>
      <c r="CQ98" s="39">
        <f t="shared" si="32"/>
        <v>0</v>
      </c>
      <c r="CR98" s="39">
        <f t="shared" si="33"/>
        <v>4656758.770945414</v>
      </c>
      <c r="CS98" s="39">
        <f t="shared" si="46"/>
        <v>2652408.83</v>
      </c>
      <c r="CT98" s="39">
        <f t="shared" si="47"/>
        <v>11582.571310043668</v>
      </c>
      <c r="CU98" s="39">
        <f t="shared" si="34"/>
        <v>7636.8858078602625</v>
      </c>
      <c r="CV98" s="39">
        <f t="shared" si="35"/>
        <v>66.921397379912662</v>
      </c>
      <c r="CW98" s="39">
        <f t="shared" si="35"/>
        <v>1592.7845851528384</v>
      </c>
      <c r="CX98" s="39">
        <f t="shared" si="48"/>
        <v>9989.7867248908296</v>
      </c>
      <c r="CY98" s="39">
        <f t="shared" si="36"/>
        <v>3225.7625595238096</v>
      </c>
      <c r="CZ98" s="39">
        <f t="shared" si="52"/>
        <v>11570.214782608697</v>
      </c>
      <c r="DA98" s="39">
        <f t="shared" si="49"/>
        <v>1107993.6600000001</v>
      </c>
      <c r="DB98" s="39">
        <f t="shared" si="53"/>
        <v>1179667.5</v>
      </c>
      <c r="DC98" s="39">
        <f t="shared" si="50"/>
        <v>364747.67</v>
      </c>
      <c r="DD98" s="39">
        <f t="shared" si="51"/>
        <v>4070569.9509454137</v>
      </c>
    </row>
    <row r="99" spans="1:108" x14ac:dyDescent="0.25">
      <c r="A99" t="s">
        <v>515</v>
      </c>
      <c r="B99" s="35">
        <v>322</v>
      </c>
      <c r="C99" s="36">
        <v>7</v>
      </c>
      <c r="D99" s="36" t="s">
        <v>350</v>
      </c>
      <c r="E99" s="36">
        <v>210</v>
      </c>
      <c r="F99" s="36">
        <v>-24</v>
      </c>
      <c r="G99" s="37">
        <f t="shared" si="37"/>
        <v>157</v>
      </c>
      <c r="H99" s="36">
        <v>157</v>
      </c>
      <c r="I99" s="38">
        <f t="shared" si="38"/>
        <v>0.74761904761904763</v>
      </c>
      <c r="J99" s="37">
        <f t="shared" si="39"/>
        <v>57.99676339285714</v>
      </c>
      <c r="K99" s="37">
        <f t="shared" si="40"/>
        <v>16.999051339285714</v>
      </c>
      <c r="L99" s="39">
        <v>198942.26</v>
      </c>
      <c r="M99" s="39">
        <f>'FY23 DCPS orig'!M99/$C$120*$C$122</f>
        <v>0</v>
      </c>
      <c r="N99" s="39">
        <f>'FY23 DCPS orig'!N99/128425*(128425-5380.94)</f>
        <v>0</v>
      </c>
      <c r="O99" s="39">
        <v>71961.03</v>
      </c>
      <c r="P99" s="39">
        <v>4493.3</v>
      </c>
      <c r="Q99" s="39">
        <v>79024.509999999995</v>
      </c>
      <c r="R99" s="39">
        <v>60058.83</v>
      </c>
      <c r="S99" s="39">
        <v>51187.26</v>
      </c>
      <c r="T99" s="39">
        <f>'FY23 DCPS orig'!T99/$C$120*$C$122</f>
        <v>108451.51</v>
      </c>
      <c r="U99" s="39">
        <f>'FY23 DCPS orig'!U99/$C$120*$C$122</f>
        <v>216903.01047270704</v>
      </c>
      <c r="V99" s="39">
        <f>'FY23 DCPS orig'!V99/$C$120*$C$122</f>
        <v>0</v>
      </c>
      <c r="W99" s="39">
        <f>'FY23 DCPS orig'!W99/$C$120*$C$122</f>
        <v>216903.01047270704</v>
      </c>
      <c r="X99" s="39">
        <v>156665.71</v>
      </c>
      <c r="Y99" s="39">
        <v>94970.7</v>
      </c>
      <c r="AC99" s="39">
        <f>'FY23 DCPS orig'!AC99/$C$120*$C$122</f>
        <v>0</v>
      </c>
      <c r="AD99" s="39">
        <f>'FY23 DCPS orig'!AD99/$C$120*$C$122</f>
        <v>0</v>
      </c>
      <c r="AE99" s="39">
        <f>'FY23 DCPS orig'!AE99/$C$120*$C$122</f>
        <v>0</v>
      </c>
      <c r="AF99" s="39">
        <f>'FY23 DCPS orig'!AF99/$C$120*$C$122</f>
        <v>0</v>
      </c>
      <c r="AG99" s="39">
        <v>937761</v>
      </c>
      <c r="AH99" s="39">
        <v>68250</v>
      </c>
      <c r="AI99" s="39">
        <f>'FY23 DCPS orig'!AI99/$C$120*$C$122</f>
        <v>108451.51</v>
      </c>
      <c r="AJ99" s="39">
        <f>'FY23 DCPS orig'!AJ99/$C$120*$C$122</f>
        <v>108451.51</v>
      </c>
      <c r="AK99" s="39">
        <f>'FY23 DCPS orig'!AK99/$C$120*$C$122</f>
        <v>325354.52047270705</v>
      </c>
      <c r="AL99" s="39">
        <f>'FY23 DCPS orig'!AL99/$C$120*$C$122</f>
        <v>433806.02094541409</v>
      </c>
      <c r="AM99" s="39">
        <v>234998.56</v>
      </c>
      <c r="AQ99" s="39">
        <v>103930.2</v>
      </c>
      <c r="AS99" s="39">
        <f>'FY23 DCPS orig'!AS99/$C$120*$C$122</f>
        <v>108451.51</v>
      </c>
      <c r="AT99" s="39">
        <f>'FY23 DCPS orig'!AT99/$C$120*$C$122</f>
        <v>0</v>
      </c>
      <c r="AV99" s="39">
        <v>30462.3</v>
      </c>
      <c r="AW99" s="39">
        <v>13600</v>
      </c>
      <c r="AX99" s="39">
        <v>6800</v>
      </c>
      <c r="BA99" s="39">
        <v>20400</v>
      </c>
      <c r="BB99" s="39">
        <v>10200</v>
      </c>
      <c r="BC99" s="39">
        <v>13600</v>
      </c>
      <c r="BD99" s="39">
        <v>113648.05</v>
      </c>
      <c r="BE99" s="39">
        <v>1830.59</v>
      </c>
      <c r="BG99" s="39">
        <f>'FY23 DCPS orig'!BG99/$C$120*$C$122</f>
        <v>0</v>
      </c>
      <c r="BR99" s="39">
        <f>'FY23 DCPS orig'!BR99/$C$120*$C$122</f>
        <v>0</v>
      </c>
      <c r="CB99" s="39">
        <v>421153.13</v>
      </c>
      <c r="CC99" s="39">
        <v>87205.8</v>
      </c>
      <c r="CD99" s="39">
        <v>172260.28</v>
      </c>
      <c r="CE99" s="39">
        <v>80363.899999999994</v>
      </c>
      <c r="CF99" s="39">
        <v>165288.28</v>
      </c>
      <c r="CH99" s="39">
        <f t="shared" si="41"/>
        <v>4825828.2923635356</v>
      </c>
      <c r="CI99" s="39">
        <f t="shared" si="42"/>
        <v>1580129.7000000002</v>
      </c>
      <c r="CJ99" s="39">
        <f t="shared" si="28"/>
        <v>685442.430945414</v>
      </c>
      <c r="CK99" s="39">
        <f t="shared" si="43"/>
        <v>0</v>
      </c>
      <c r="CL99" s="39">
        <f t="shared" si="44"/>
        <v>417912.45999999996</v>
      </c>
      <c r="CM99" s="39">
        <f t="shared" ref="CM99:CM118" si="54">SUM(AI99:AR99)</f>
        <v>1314992.321418121</v>
      </c>
      <c r="CN99" s="39">
        <f t="shared" si="30"/>
        <v>138913.81</v>
      </c>
      <c r="CO99" s="39">
        <f t="shared" si="45"/>
        <v>508358.93</v>
      </c>
      <c r="CP99" s="39">
        <f t="shared" si="31"/>
        <v>159678.63999999998</v>
      </c>
      <c r="CQ99" s="39">
        <f t="shared" si="32"/>
        <v>27200</v>
      </c>
      <c r="CR99" s="39">
        <f t="shared" si="33"/>
        <v>4832628.2923635347</v>
      </c>
      <c r="CS99" s="39">
        <f t="shared" si="46"/>
        <v>2683484.5909454143</v>
      </c>
      <c r="CT99" s="39">
        <f t="shared" si="47"/>
        <v>12778.49805212102</v>
      </c>
      <c r="CU99" s="39">
        <f t="shared" si="34"/>
        <v>7524.4271428571437</v>
      </c>
      <c r="CV99" s="39">
        <f t="shared" ref="CV99:CW119" si="55">CK99/$E99</f>
        <v>0</v>
      </c>
      <c r="CW99" s="39">
        <f t="shared" si="55"/>
        <v>1990.0593333333331</v>
      </c>
      <c r="CX99" s="39">
        <f t="shared" si="48"/>
        <v>10788.438718787687</v>
      </c>
      <c r="CY99" s="39">
        <f t="shared" si="36"/>
        <v>3237.9549681528661</v>
      </c>
      <c r="CZ99" s="39">
        <f t="shared" si="52"/>
        <v>12726.383184713377</v>
      </c>
      <c r="DA99" s="39">
        <f t="shared" si="49"/>
        <v>1232840.4309454141</v>
      </c>
      <c r="DB99" s="39">
        <f t="shared" si="53"/>
        <v>1032731.7</v>
      </c>
      <c r="DC99" s="39">
        <f t="shared" si="50"/>
        <v>417912.45999999996</v>
      </c>
      <c r="DD99" s="39">
        <f t="shared" si="51"/>
        <v>4155093.8923635343</v>
      </c>
    </row>
    <row r="100" spans="1:108" x14ac:dyDescent="0.25">
      <c r="A100" t="s">
        <v>516</v>
      </c>
      <c r="B100" s="35">
        <v>427</v>
      </c>
      <c r="C100" s="36">
        <v>7</v>
      </c>
      <c r="D100" s="36" t="s">
        <v>435</v>
      </c>
      <c r="E100" s="36">
        <v>224</v>
      </c>
      <c r="F100" s="36">
        <v>-52</v>
      </c>
      <c r="G100" s="37">
        <f t="shared" si="37"/>
        <v>224</v>
      </c>
      <c r="H100" s="36">
        <v>168</v>
      </c>
      <c r="I100" s="38">
        <f t="shared" si="38"/>
        <v>0.75</v>
      </c>
      <c r="J100" s="37">
        <f t="shared" si="39"/>
        <v>67.996205357142856</v>
      </c>
      <c r="K100" s="37">
        <f t="shared" si="40"/>
        <v>10.999386160714286</v>
      </c>
      <c r="L100" s="39">
        <v>198942.26</v>
      </c>
      <c r="M100" s="39">
        <f>'FY23 DCPS orig'!M100/$C$120*$C$122</f>
        <v>108451.51</v>
      </c>
      <c r="N100" s="39">
        <f>'FY23 DCPS orig'!N100/128425*(128425-5380.94)</f>
        <v>0</v>
      </c>
      <c r="O100" s="39">
        <v>71961.03</v>
      </c>
      <c r="P100" s="39">
        <v>10456</v>
      </c>
      <c r="Q100" s="39">
        <v>79024.509999999995</v>
      </c>
      <c r="R100" s="39">
        <v>60058.83</v>
      </c>
      <c r="S100" s="39">
        <v>153561.79</v>
      </c>
      <c r="T100" s="39">
        <f>'FY23 DCPS orig'!T100/$C$120*$C$122</f>
        <v>108451.51</v>
      </c>
      <c r="U100" s="39">
        <f>'FY23 DCPS orig'!U100/$C$120*$C$122</f>
        <v>0</v>
      </c>
      <c r="V100" s="39">
        <f>'FY23 DCPS orig'!V100/$C$120*$C$122</f>
        <v>0</v>
      </c>
      <c r="W100" s="39">
        <f>'FY23 DCPS orig'!W100/$C$120*$C$122</f>
        <v>0</v>
      </c>
      <c r="AC100" s="39">
        <f>'FY23 DCPS orig'!AC100/$C$120*$C$122</f>
        <v>0</v>
      </c>
      <c r="AD100" s="39">
        <f>'FY23 DCPS orig'!AD100/$C$120*$C$122</f>
        <v>0</v>
      </c>
      <c r="AE100" s="39">
        <f>'FY23 DCPS orig'!AE100/$C$120*$C$122</f>
        <v>0</v>
      </c>
      <c r="AF100" s="39">
        <f>'FY23 DCPS orig'!AF100/$C$120*$C$122</f>
        <v>0</v>
      </c>
      <c r="AG100" s="39">
        <v>1337952</v>
      </c>
      <c r="AH100" s="39">
        <v>76608</v>
      </c>
      <c r="AI100" s="39">
        <f>'FY23 DCPS orig'!AI100/$C$120*$C$122</f>
        <v>108451.51</v>
      </c>
      <c r="AJ100" s="39">
        <f>'FY23 DCPS orig'!AJ100/$C$120*$C$122</f>
        <v>162677.26023635353</v>
      </c>
      <c r="AK100" s="39">
        <f>'FY23 DCPS orig'!AK100/$C$120*$C$122</f>
        <v>650709.0409454141</v>
      </c>
      <c r="AL100" s="39">
        <f>'FY23 DCPS orig'!AL100/$C$120*$C$122</f>
        <v>433806.02094541409</v>
      </c>
      <c r="AM100" s="39">
        <v>234998.56</v>
      </c>
      <c r="AQ100" s="39">
        <v>121849.2</v>
      </c>
      <c r="AS100" s="39">
        <f>'FY23 DCPS orig'!AS100/$C$120*$C$122</f>
        <v>108451.51</v>
      </c>
      <c r="AT100" s="39">
        <f>'FY23 DCPS orig'!AT100/$C$120*$C$122</f>
        <v>0</v>
      </c>
      <c r="AV100" s="39">
        <v>19710.900000000001</v>
      </c>
      <c r="BD100" s="39">
        <v>121224.58</v>
      </c>
      <c r="BE100" s="39">
        <v>1952.63</v>
      </c>
      <c r="BG100" s="39">
        <f>'FY23 DCPS orig'!BG100/$C$120*$C$122</f>
        <v>0</v>
      </c>
      <c r="BR100" s="39">
        <f>'FY23 DCPS orig'!BR100/$C$120*$C$122</f>
        <v>0</v>
      </c>
      <c r="BX100" s="39">
        <v>55921</v>
      </c>
      <c r="CB100" s="39">
        <v>450660.67</v>
      </c>
      <c r="CC100" s="39">
        <v>107036.16</v>
      </c>
      <c r="CD100" s="39">
        <v>264665.40000000002</v>
      </c>
      <c r="CE100" s="39">
        <v>226363.95</v>
      </c>
      <c r="CG100" s="39">
        <v>162321.64000000001</v>
      </c>
      <c r="CH100" s="39">
        <f t="shared" si="41"/>
        <v>5436267.4721271815</v>
      </c>
      <c r="CI100" s="39">
        <f t="shared" si="42"/>
        <v>2205467.44</v>
      </c>
      <c r="CJ100" s="39">
        <f t="shared" si="28"/>
        <v>0</v>
      </c>
      <c r="CK100" s="39">
        <f t="shared" si="43"/>
        <v>55921</v>
      </c>
      <c r="CL100" s="39">
        <f t="shared" si="44"/>
        <v>653350.99</v>
      </c>
      <c r="CM100" s="39">
        <f t="shared" si="54"/>
        <v>1712491.5921271818</v>
      </c>
      <c r="CN100" s="39">
        <f t="shared" si="30"/>
        <v>128162.41</v>
      </c>
      <c r="CO100" s="39">
        <f t="shared" si="45"/>
        <v>557696.82999999996</v>
      </c>
      <c r="CP100" s="39">
        <f t="shared" si="31"/>
        <v>123177.21</v>
      </c>
      <c r="CQ100" s="39">
        <f t="shared" si="32"/>
        <v>0</v>
      </c>
      <c r="CR100" s="39">
        <f t="shared" si="33"/>
        <v>5436267.4721271815</v>
      </c>
      <c r="CS100" s="39">
        <f t="shared" si="46"/>
        <v>2914739.4299999997</v>
      </c>
      <c r="CT100" s="39">
        <f t="shared" si="47"/>
        <v>13012.229598214284</v>
      </c>
      <c r="CU100" s="39">
        <f t="shared" si="34"/>
        <v>9845.8367857142857</v>
      </c>
      <c r="CV100" s="39">
        <f t="shared" si="55"/>
        <v>249.64732142857142</v>
      </c>
      <c r="CW100" s="39">
        <f t="shared" si="55"/>
        <v>2916.7454910714287</v>
      </c>
      <c r="CX100" s="39">
        <f t="shared" si="48"/>
        <v>10095.484107142856</v>
      </c>
      <c r="CY100" s="39">
        <f t="shared" si="36"/>
        <v>3319.623988095238</v>
      </c>
      <c r="CZ100" s="39">
        <f t="shared" si="52"/>
        <v>13012.229598214284</v>
      </c>
      <c r="DA100" s="39">
        <f t="shared" si="49"/>
        <v>923436.44000000006</v>
      </c>
      <c r="DB100" s="39">
        <f t="shared" si="53"/>
        <v>1337952</v>
      </c>
      <c r="DC100" s="39">
        <f t="shared" si="50"/>
        <v>653350.99</v>
      </c>
      <c r="DD100" s="39">
        <f t="shared" si="51"/>
        <v>4572675.2721271813</v>
      </c>
    </row>
    <row r="101" spans="1:108" x14ac:dyDescent="0.25">
      <c r="A101" t="s">
        <v>517</v>
      </c>
      <c r="B101" s="35">
        <v>319</v>
      </c>
      <c r="C101" s="36">
        <v>8</v>
      </c>
      <c r="D101" s="36" t="s">
        <v>350</v>
      </c>
      <c r="E101" s="36">
        <v>317</v>
      </c>
      <c r="F101" s="36">
        <v>-73</v>
      </c>
      <c r="G101" s="37">
        <f t="shared" si="37"/>
        <v>250</v>
      </c>
      <c r="H101" s="36">
        <v>288</v>
      </c>
      <c r="I101" s="38">
        <f t="shared" si="38"/>
        <v>0.90851735015772872</v>
      </c>
      <c r="J101" s="37">
        <f t="shared" si="39"/>
        <v>79.995535714285708</v>
      </c>
      <c r="K101" s="37">
        <f t="shared" si="40"/>
        <v>1.9998883928571429</v>
      </c>
      <c r="L101" s="39">
        <v>198942.26</v>
      </c>
      <c r="M101" s="39">
        <f>'FY23 DCPS orig'!M101/$C$120*$C$122</f>
        <v>0</v>
      </c>
      <c r="N101" s="39">
        <f>'FY23 DCPS orig'!N101/128425*(128425-5380.94)</f>
        <v>0</v>
      </c>
      <c r="O101" s="39">
        <v>71961.03</v>
      </c>
      <c r="P101" s="39">
        <v>6646</v>
      </c>
      <c r="Q101" s="39">
        <v>79024.509999999995</v>
      </c>
      <c r="R101" s="39">
        <v>60058.83</v>
      </c>
      <c r="S101" s="39">
        <v>102374.53</v>
      </c>
      <c r="T101" s="39">
        <f>'FY23 DCPS orig'!T101/$C$120*$C$122</f>
        <v>108451.51</v>
      </c>
      <c r="U101" s="39">
        <f>'FY23 DCPS orig'!U101/$C$120*$C$122</f>
        <v>216903.01047270704</v>
      </c>
      <c r="V101" s="39">
        <f>'FY23 DCPS orig'!V101/$C$120*$C$122</f>
        <v>0</v>
      </c>
      <c r="W101" s="39">
        <f>'FY23 DCPS orig'!W101/$C$120*$C$122</f>
        <v>325354.52047270705</v>
      </c>
      <c r="X101" s="39">
        <v>195832.13</v>
      </c>
      <c r="Y101" s="39">
        <v>120057.3</v>
      </c>
      <c r="AC101" s="39">
        <f>'FY23 DCPS orig'!AC101/$C$120*$C$122</f>
        <v>0</v>
      </c>
      <c r="AD101" s="39">
        <f>'FY23 DCPS orig'!AD101/$C$120*$C$122</f>
        <v>0</v>
      </c>
      <c r="AE101" s="39">
        <f>'FY23 DCPS orig'!AE101/$C$120*$C$122</f>
        <v>0</v>
      </c>
      <c r="AF101" s="39">
        <f>'FY23 DCPS orig'!AF101/$C$120*$C$122</f>
        <v>0</v>
      </c>
      <c r="AG101" s="39">
        <v>1493250</v>
      </c>
      <c r="AH101" s="39">
        <v>103025</v>
      </c>
      <c r="AI101" s="39">
        <f>'FY23 DCPS orig'!AI101/$C$120*$C$122</f>
        <v>108451.51</v>
      </c>
      <c r="AJ101" s="39">
        <f>'FY23 DCPS orig'!AJ101/$C$120*$C$122</f>
        <v>216903.01047270704</v>
      </c>
      <c r="AK101" s="39">
        <f>'FY23 DCPS orig'!AK101/$C$120*$C$122</f>
        <v>325354.52047270705</v>
      </c>
      <c r="AL101" s="39">
        <f>'FY23 DCPS orig'!AL101/$C$120*$C$122</f>
        <v>433806.02094541409</v>
      </c>
      <c r="AM101" s="39">
        <v>234998.56</v>
      </c>
      <c r="AQ101" s="39">
        <v>143352</v>
      </c>
      <c r="AS101" s="39">
        <f>'FY23 DCPS orig'!AS101/$C$120*$C$122</f>
        <v>0</v>
      </c>
      <c r="AT101" s="39">
        <f>'FY23 DCPS orig'!AT101/$C$120*$C$122</f>
        <v>9760.6354236353509</v>
      </c>
      <c r="AV101" s="39">
        <v>3583.8</v>
      </c>
      <c r="AW101" s="39">
        <v>13600</v>
      </c>
      <c r="AX101" s="39">
        <v>20400</v>
      </c>
      <c r="BA101" s="39">
        <v>27200</v>
      </c>
      <c r="BB101" s="39">
        <v>10200</v>
      </c>
      <c r="BC101" s="39">
        <v>34000</v>
      </c>
      <c r="BD101" s="39">
        <v>171554.43</v>
      </c>
      <c r="BE101" s="39">
        <v>2763.32</v>
      </c>
      <c r="BG101" s="39">
        <f>'FY23 DCPS orig'!BG101/$C$120*$C$122</f>
        <v>108451.51</v>
      </c>
      <c r="BR101" s="39">
        <f>'FY23 DCPS orig'!BR101/$C$120*$C$122</f>
        <v>0</v>
      </c>
      <c r="CB101" s="39">
        <v>772561.15</v>
      </c>
      <c r="CC101" s="39">
        <v>192569.52</v>
      </c>
      <c r="CD101" s="39">
        <v>322579.62</v>
      </c>
      <c r="CE101" s="39">
        <v>170624.55</v>
      </c>
      <c r="CG101" s="39">
        <v>125661.98</v>
      </c>
      <c r="CH101" s="39">
        <f t="shared" si="41"/>
        <v>6530256.7682598773</v>
      </c>
      <c r="CI101" s="39">
        <f t="shared" si="42"/>
        <v>2223733.67</v>
      </c>
      <c r="CJ101" s="39">
        <f t="shared" si="28"/>
        <v>858146.96094541415</v>
      </c>
      <c r="CK101" s="39">
        <f t="shared" si="43"/>
        <v>0</v>
      </c>
      <c r="CL101" s="39">
        <f t="shared" si="44"/>
        <v>618866.15</v>
      </c>
      <c r="CM101" s="39">
        <f t="shared" si="54"/>
        <v>1462865.6218908282</v>
      </c>
      <c r="CN101" s="39">
        <f t="shared" si="30"/>
        <v>13344.43542363535</v>
      </c>
      <c r="CO101" s="39">
        <f t="shared" si="45"/>
        <v>965130.67</v>
      </c>
      <c r="CP101" s="39">
        <f t="shared" si="31"/>
        <v>354169.26</v>
      </c>
      <c r="CQ101" s="39">
        <f t="shared" si="32"/>
        <v>54400</v>
      </c>
      <c r="CR101" s="39">
        <f t="shared" si="33"/>
        <v>6550656.7682598773</v>
      </c>
      <c r="CS101" s="39">
        <f t="shared" si="46"/>
        <v>3700746.7809454142</v>
      </c>
      <c r="CT101" s="39">
        <f t="shared" si="47"/>
        <v>11674.280066073861</v>
      </c>
      <c r="CU101" s="39">
        <f t="shared" si="34"/>
        <v>7014.9327129337535</v>
      </c>
      <c r="CV101" s="39">
        <f t="shared" si="55"/>
        <v>0</v>
      </c>
      <c r="CW101" s="39">
        <f t="shared" si="55"/>
        <v>1952.2591482649843</v>
      </c>
      <c r="CX101" s="39">
        <f t="shared" si="48"/>
        <v>9722.0209178088771</v>
      </c>
      <c r="CY101" s="39">
        <f t="shared" si="36"/>
        <v>3351.1481597222223</v>
      </c>
      <c r="CZ101" s="39">
        <f t="shared" si="52"/>
        <v>11370.399280000001</v>
      </c>
      <c r="DA101" s="39">
        <f t="shared" si="49"/>
        <v>1468573.330945414</v>
      </c>
      <c r="DB101" s="39">
        <f t="shared" si="53"/>
        <v>1613307.3</v>
      </c>
      <c r="DC101" s="39">
        <f t="shared" si="50"/>
        <v>618866.15</v>
      </c>
      <c r="DD101" s="39">
        <f t="shared" si="51"/>
        <v>5413550.3582598772</v>
      </c>
    </row>
    <row r="102" spans="1:108" x14ac:dyDescent="0.25">
      <c r="A102" t="s">
        <v>323</v>
      </c>
      <c r="B102" s="35">
        <v>1142</v>
      </c>
      <c r="C102" s="36">
        <v>2</v>
      </c>
      <c r="D102" s="36" t="s">
        <v>490</v>
      </c>
      <c r="E102" s="36">
        <v>75</v>
      </c>
      <c r="F102" s="36">
        <v>-7</v>
      </c>
      <c r="G102" s="37">
        <f t="shared" si="37"/>
        <v>0</v>
      </c>
      <c r="H102" s="36">
        <v>16</v>
      </c>
      <c r="I102" s="38">
        <f t="shared" si="38"/>
        <v>0.21333333333333335</v>
      </c>
      <c r="J102" s="37">
        <f t="shared" si="39"/>
        <v>12.999274553571428</v>
      </c>
      <c r="K102" s="37">
        <f t="shared" si="40"/>
        <v>3.9997767857142859</v>
      </c>
      <c r="L102" s="39">
        <v>99471.13</v>
      </c>
      <c r="M102" s="39">
        <f>'FY23 DCPS orig'!M102/$C$120*$C$122</f>
        <v>0</v>
      </c>
      <c r="N102" s="39">
        <f>'FY23 DCPS orig'!N102/128425*(128425-5380.94)</f>
        <v>0</v>
      </c>
      <c r="O102" s="39">
        <v>71961.03</v>
      </c>
      <c r="P102" s="39">
        <v>4384.6499999999996</v>
      </c>
      <c r="Q102" s="39">
        <v>79024.509999999995</v>
      </c>
      <c r="R102" s="39">
        <v>60058.83</v>
      </c>
      <c r="S102" s="39">
        <v>51187.26</v>
      </c>
      <c r="T102" s="39">
        <f>'FY23 DCPS orig'!T102/$C$120*$C$122</f>
        <v>108451.51</v>
      </c>
      <c r="U102" s="39">
        <f>'FY23 DCPS orig'!U102/$C$120*$C$122</f>
        <v>325354.52047270705</v>
      </c>
      <c r="V102" s="39">
        <f>'FY23 DCPS orig'!V102/$C$120*$C$122</f>
        <v>0</v>
      </c>
      <c r="W102" s="39">
        <f>'FY23 DCPS orig'!W102/$C$120*$C$122</f>
        <v>216903.01047270704</v>
      </c>
      <c r="X102" s="39">
        <v>195832.13</v>
      </c>
      <c r="Y102" s="39">
        <v>134392.5</v>
      </c>
      <c r="Z102" s="39">
        <v>380778.75</v>
      </c>
      <c r="AC102" s="39">
        <f>'FY23 DCPS orig'!AC102/$C$120*$C$122</f>
        <v>0</v>
      </c>
      <c r="AD102" s="39">
        <f>'FY23 DCPS orig'!AD102/$C$120*$C$122</f>
        <v>0</v>
      </c>
      <c r="AE102" s="39">
        <f>'FY23 DCPS orig'!AE102/$C$120*$C$122</f>
        <v>0</v>
      </c>
      <c r="AF102" s="39">
        <f>'FY23 DCPS orig'!AF102/$C$120*$C$122</f>
        <v>0</v>
      </c>
      <c r="AH102" s="39">
        <v>24375</v>
      </c>
      <c r="AI102" s="39">
        <f>'FY23 DCPS orig'!AI102/$C$120*$C$122</f>
        <v>108451.51</v>
      </c>
      <c r="AJ102" s="39">
        <f>'FY23 DCPS orig'!AJ102/$C$120*$C$122</f>
        <v>108451.51</v>
      </c>
      <c r="AK102" s="39">
        <f>'FY23 DCPS orig'!AK102/$C$120*$C$122</f>
        <v>216903.01047270704</v>
      </c>
      <c r="AL102" s="39">
        <f>'FY23 DCPS orig'!AL102/$C$120*$C$122</f>
        <v>325354.52047270705</v>
      </c>
      <c r="AM102" s="39">
        <v>234998.56</v>
      </c>
      <c r="AQ102" s="39">
        <v>23294.7</v>
      </c>
      <c r="AS102" s="39">
        <f>'FY23 DCPS orig'!AS102/$C$120*$C$122</f>
        <v>0</v>
      </c>
      <c r="AT102" s="39">
        <f>'FY23 DCPS orig'!AT102/$C$120*$C$122</f>
        <v>19521.270847270702</v>
      </c>
      <c r="AV102" s="39">
        <v>7167.6</v>
      </c>
      <c r="BF102" s="39">
        <v>1875</v>
      </c>
      <c r="BG102" s="39">
        <f>'FY23 DCPS orig'!BG102/$C$120*$C$122</f>
        <v>0</v>
      </c>
      <c r="BR102" s="39">
        <f>'FY23 DCPS orig'!BR102/$C$120*$C$122</f>
        <v>0</v>
      </c>
      <c r="CB102" s="39">
        <v>42920.06</v>
      </c>
      <c r="CF102" s="39">
        <v>121884.98</v>
      </c>
      <c r="CH102" s="39">
        <f t="shared" si="41"/>
        <v>2962997.5527380994</v>
      </c>
      <c r="CI102" s="39">
        <f t="shared" si="42"/>
        <v>879692.67</v>
      </c>
      <c r="CJ102" s="39">
        <f t="shared" si="28"/>
        <v>872482.1609454141</v>
      </c>
      <c r="CK102" s="39">
        <f t="shared" si="43"/>
        <v>0</v>
      </c>
      <c r="CL102" s="39">
        <f t="shared" si="44"/>
        <v>121884.98</v>
      </c>
      <c r="CM102" s="39">
        <f t="shared" si="54"/>
        <v>1017453.810945414</v>
      </c>
      <c r="CN102" s="39">
        <f t="shared" si="30"/>
        <v>26688.8708472707</v>
      </c>
      <c r="CO102" s="39">
        <f t="shared" si="45"/>
        <v>42920.06</v>
      </c>
      <c r="CP102" s="39">
        <f t="shared" si="31"/>
        <v>1875</v>
      </c>
      <c r="CQ102" s="39">
        <f t="shared" si="32"/>
        <v>0</v>
      </c>
      <c r="CR102" s="39">
        <f t="shared" si="33"/>
        <v>2962997.5527380989</v>
      </c>
      <c r="CS102" s="39">
        <f t="shared" si="46"/>
        <v>1874059.810945414</v>
      </c>
      <c r="CT102" s="39">
        <f t="shared" si="47"/>
        <v>24987.464145938855</v>
      </c>
      <c r="CU102" s="39">
        <f t="shared" si="34"/>
        <v>11729.2356</v>
      </c>
      <c r="CV102" s="39">
        <f t="shared" si="55"/>
        <v>0</v>
      </c>
      <c r="CW102" s="39">
        <f t="shared" si="55"/>
        <v>1625.1330666666665</v>
      </c>
      <c r="CX102" s="39">
        <f t="shared" si="48"/>
        <v>23362.33107927219</v>
      </c>
      <c r="CY102" s="39">
        <f t="shared" si="36"/>
        <v>2682.5037499999999</v>
      </c>
      <c r="CZ102" s="39">
        <f>(CS102-CJ102)/E102</f>
        <v>13354.368666666665</v>
      </c>
      <c r="DA102" s="39">
        <f t="shared" si="49"/>
        <v>1237003.580945414</v>
      </c>
      <c r="DB102" s="39">
        <f t="shared" si="53"/>
        <v>515171.25</v>
      </c>
      <c r="DC102" s="39">
        <f t="shared" si="50"/>
        <v>121884.98</v>
      </c>
      <c r="DD102" s="39">
        <f t="shared" si="51"/>
        <v>2810477.9227380995</v>
      </c>
    </row>
    <row r="103" spans="1:108" x14ac:dyDescent="0.25">
      <c r="A103" t="s">
        <v>518</v>
      </c>
      <c r="B103" s="35">
        <v>321</v>
      </c>
      <c r="C103" s="36">
        <v>3</v>
      </c>
      <c r="D103" s="36" t="s">
        <v>350</v>
      </c>
      <c r="E103" s="36">
        <v>457</v>
      </c>
      <c r="F103" s="36">
        <v>4</v>
      </c>
      <c r="G103" s="37">
        <f t="shared" si="37"/>
        <v>438</v>
      </c>
      <c r="H103" s="36">
        <v>34</v>
      </c>
      <c r="I103" s="38">
        <f t="shared" si="38"/>
        <v>7.4398249452954049E-2</v>
      </c>
      <c r="J103" s="37">
        <f t="shared" si="39"/>
        <v>22.99871651785714</v>
      </c>
      <c r="K103" s="37">
        <f t="shared" si="40"/>
        <v>83.995312499999997</v>
      </c>
      <c r="L103" s="39">
        <v>198942.26</v>
      </c>
      <c r="M103" s="39">
        <f>'FY23 DCPS orig'!M103/$C$120*$C$122</f>
        <v>0</v>
      </c>
      <c r="N103" s="39">
        <f>'FY23 DCPS orig'!N103/128425*(128425-5380.94)</f>
        <v>0</v>
      </c>
      <c r="O103" s="39">
        <v>71961.03</v>
      </c>
      <c r="P103" s="39">
        <v>6787.25</v>
      </c>
      <c r="Q103" s="39">
        <v>79024.509999999995</v>
      </c>
      <c r="R103" s="39">
        <v>60058.83</v>
      </c>
      <c r="S103" s="39">
        <v>102374.53</v>
      </c>
      <c r="T103" s="39">
        <f>'FY23 DCPS orig'!T103/$C$120*$C$122</f>
        <v>108451.51</v>
      </c>
      <c r="U103" s="39">
        <f>'FY23 DCPS orig'!U103/$C$120*$C$122</f>
        <v>0</v>
      </c>
      <c r="V103" s="39">
        <f>'FY23 DCPS orig'!V103/$C$120*$C$122</f>
        <v>0</v>
      </c>
      <c r="W103" s="39">
        <f>'FY23 DCPS orig'!W103/$C$120*$C$122</f>
        <v>108451.51</v>
      </c>
      <c r="X103" s="39">
        <v>39166.43</v>
      </c>
      <c r="Y103" s="39">
        <v>34046.1</v>
      </c>
      <c r="AC103" s="39">
        <f>'FY23 DCPS orig'!AC103/$C$120*$C$122</f>
        <v>0</v>
      </c>
      <c r="AD103" s="39">
        <f>'FY23 DCPS orig'!AD103/$C$120*$C$122</f>
        <v>0</v>
      </c>
      <c r="AE103" s="39">
        <f>'FY23 DCPS orig'!AE103/$C$120*$C$122</f>
        <v>0</v>
      </c>
      <c r="AF103" s="39">
        <f>'FY23 DCPS orig'!AF103/$C$120*$C$122</f>
        <v>0</v>
      </c>
      <c r="AG103" s="39">
        <v>2616174</v>
      </c>
      <c r="AH103" s="39">
        <v>148525</v>
      </c>
      <c r="AI103" s="39">
        <f>'FY23 DCPS orig'!AI103/$C$120*$C$122</f>
        <v>108451.51</v>
      </c>
      <c r="AJ103" s="39">
        <f>'FY23 DCPS orig'!AJ103/$C$120*$C$122</f>
        <v>108451.51</v>
      </c>
      <c r="AK103" s="39">
        <f>'FY23 DCPS orig'!AK103/$C$120*$C$122</f>
        <v>325354.52047270705</v>
      </c>
      <c r="AL103" s="39">
        <f>'FY23 DCPS orig'!AL103/$C$120*$C$122</f>
        <v>0</v>
      </c>
      <c r="AQ103" s="39">
        <v>41213.699999999997</v>
      </c>
      <c r="AS103" s="39">
        <f>'FY23 DCPS orig'!AS103/$C$120*$C$122</f>
        <v>433806.02094541409</v>
      </c>
      <c r="AT103" s="39">
        <f>'FY23 DCPS orig'!AT103/$C$120*$C$122</f>
        <v>0</v>
      </c>
      <c r="AV103" s="39">
        <v>150519.6</v>
      </c>
      <c r="BF103" s="39">
        <v>11425</v>
      </c>
      <c r="BG103" s="39">
        <f>'FY23 DCPS orig'!BG103/$C$120*$C$122</f>
        <v>0</v>
      </c>
      <c r="BR103" s="39">
        <f>'FY23 DCPS orig'!BR103/$C$120*$C$122</f>
        <v>0</v>
      </c>
      <c r="CB103" s="39">
        <v>91205.14</v>
      </c>
      <c r="CD103" s="39">
        <v>292820.32</v>
      </c>
      <c r="CE103" s="39">
        <v>108405.24</v>
      </c>
      <c r="CF103" s="39">
        <v>272962.71999999997</v>
      </c>
      <c r="CG103" s="39">
        <v>387043.16</v>
      </c>
      <c r="CH103" s="39">
        <f t="shared" si="41"/>
        <v>5905621.4014181206</v>
      </c>
      <c r="CI103" s="39">
        <f t="shared" si="42"/>
        <v>3392298.92</v>
      </c>
      <c r="CJ103" s="39">
        <f t="shared" si="28"/>
        <v>181664.04</v>
      </c>
      <c r="CK103" s="39">
        <f t="shared" si="43"/>
        <v>0</v>
      </c>
      <c r="CL103" s="39">
        <f t="shared" si="44"/>
        <v>1061231.44</v>
      </c>
      <c r="CM103" s="39">
        <f t="shared" si="54"/>
        <v>583471.24047270697</v>
      </c>
      <c r="CN103" s="39">
        <f t="shared" si="30"/>
        <v>584325.62094541406</v>
      </c>
      <c r="CO103" s="39">
        <f t="shared" si="45"/>
        <v>91205.14</v>
      </c>
      <c r="CP103" s="39">
        <f t="shared" si="31"/>
        <v>11425</v>
      </c>
      <c r="CQ103" s="39">
        <f t="shared" si="32"/>
        <v>0</v>
      </c>
      <c r="CR103" s="39">
        <f t="shared" si="33"/>
        <v>5905621.4014181206</v>
      </c>
      <c r="CS103" s="39">
        <f t="shared" si="46"/>
        <v>4635194.4000000004</v>
      </c>
      <c r="CT103" s="39">
        <f t="shared" si="47"/>
        <v>10142.657330415755</v>
      </c>
      <c r="CU103" s="39">
        <f t="shared" si="34"/>
        <v>7422.9735667396062</v>
      </c>
      <c r="CV103" s="39">
        <f t="shared" si="55"/>
        <v>0</v>
      </c>
      <c r="CW103" s="39">
        <f t="shared" si="55"/>
        <v>2322.1694529540482</v>
      </c>
      <c r="CX103" s="39">
        <f t="shared" si="48"/>
        <v>7820.4878774617073</v>
      </c>
      <c r="CY103" s="39">
        <f t="shared" si="36"/>
        <v>2682.5041176470586</v>
      </c>
      <c r="CZ103" s="39">
        <f t="shared" ref="CZ103:CZ119" si="56">(CS103-CJ103)/G103</f>
        <v>10167.877534246576</v>
      </c>
      <c r="DA103" s="39">
        <f t="shared" si="49"/>
        <v>923742.8600000001</v>
      </c>
      <c r="DB103" s="39">
        <f t="shared" si="53"/>
        <v>2650220.1</v>
      </c>
      <c r="DC103" s="39">
        <f t="shared" si="50"/>
        <v>1061231.44</v>
      </c>
      <c r="DD103" s="39">
        <f t="shared" si="51"/>
        <v>4677652.7114181202</v>
      </c>
    </row>
    <row r="104" spans="1:108" x14ac:dyDescent="0.25">
      <c r="A104" t="s">
        <v>519</v>
      </c>
      <c r="B104" s="35">
        <v>428</v>
      </c>
      <c r="C104" s="36">
        <v>6</v>
      </c>
      <c r="D104" s="36" t="s">
        <v>435</v>
      </c>
      <c r="E104" s="36">
        <v>507</v>
      </c>
      <c r="F104" s="36">
        <v>0</v>
      </c>
      <c r="G104" s="37">
        <f t="shared" si="37"/>
        <v>507</v>
      </c>
      <c r="H104" s="36">
        <v>175</v>
      </c>
      <c r="I104" s="38">
        <f t="shared" si="38"/>
        <v>0.34516765285996054</v>
      </c>
      <c r="J104" s="37">
        <f t="shared" si="39"/>
        <v>81.995424107142853</v>
      </c>
      <c r="K104" s="37">
        <f t="shared" si="40"/>
        <v>4.9997209821428568</v>
      </c>
      <c r="L104" s="39">
        <v>198942.26</v>
      </c>
      <c r="M104" s="39">
        <f>'FY23 DCPS orig'!M104/$C$120*$C$122</f>
        <v>162677.26023635353</v>
      </c>
      <c r="N104" s="39">
        <f>'FY23 DCPS orig'!N104/128425*(128425-5380.94)</f>
        <v>0</v>
      </c>
      <c r="O104" s="39">
        <v>71961.03</v>
      </c>
      <c r="P104" s="39">
        <v>8905.7999999999993</v>
      </c>
      <c r="Q104" s="39">
        <v>79024.509999999995</v>
      </c>
      <c r="R104" s="39">
        <v>60058.83</v>
      </c>
      <c r="S104" s="39">
        <v>204749.06</v>
      </c>
      <c r="T104" s="39">
        <f>'FY23 DCPS orig'!T104/$C$120*$C$122</f>
        <v>108451.51</v>
      </c>
      <c r="U104" s="39">
        <f>'FY23 DCPS orig'!U104/$C$120*$C$122</f>
        <v>0</v>
      </c>
      <c r="V104" s="39">
        <f>'FY23 DCPS orig'!V104/$C$120*$C$122</f>
        <v>0</v>
      </c>
      <c r="W104" s="39">
        <f>'FY23 DCPS orig'!W104/$C$120*$C$122</f>
        <v>0</v>
      </c>
      <c r="AC104" s="39">
        <f>'FY23 DCPS orig'!AC104/$C$120*$C$122</f>
        <v>0</v>
      </c>
      <c r="AD104" s="39">
        <f>'FY23 DCPS orig'!AD104/$C$120*$C$122</f>
        <v>0</v>
      </c>
      <c r="AE104" s="39">
        <f>'FY23 DCPS orig'!AE104/$C$120*$C$122</f>
        <v>0</v>
      </c>
      <c r="AF104" s="39">
        <f>'FY23 DCPS orig'!AF104/$C$120*$C$122</f>
        <v>0</v>
      </c>
      <c r="AG104" s="39">
        <v>3028311</v>
      </c>
      <c r="AH104" s="39">
        <v>173394</v>
      </c>
      <c r="AI104" s="39">
        <f>'FY23 DCPS orig'!AI104/$C$120*$C$122</f>
        <v>108451.51</v>
      </c>
      <c r="AJ104" s="39">
        <f>'FY23 DCPS orig'!AJ104/$C$120*$C$122</f>
        <v>216903.01047270704</v>
      </c>
      <c r="AK104" s="39">
        <f>'FY23 DCPS orig'!AK104/$C$120*$C$122</f>
        <v>759160.54141812108</v>
      </c>
      <c r="AL104" s="39">
        <f>'FY23 DCPS orig'!AL104/$C$120*$C$122</f>
        <v>216903.01047270704</v>
      </c>
      <c r="AM104" s="39">
        <v>117499.28</v>
      </c>
      <c r="AQ104" s="39">
        <v>146935.79999999999</v>
      </c>
      <c r="AS104" s="39">
        <f>'FY23 DCPS orig'!AS104/$C$120*$C$122</f>
        <v>0</v>
      </c>
      <c r="AT104" s="39">
        <f>'FY23 DCPS orig'!AT104/$C$120*$C$122</f>
        <v>24943.843965447461</v>
      </c>
      <c r="AV104" s="39">
        <v>8959.5</v>
      </c>
      <c r="BD104" s="39">
        <v>141140.04999999999</v>
      </c>
      <c r="BE104" s="39">
        <v>2273.42</v>
      </c>
      <c r="BG104" s="39">
        <f>'FY23 DCPS orig'!BG104/$C$120*$C$122</f>
        <v>0</v>
      </c>
      <c r="BR104" s="39">
        <f>'FY23 DCPS orig'!BR104/$C$120*$C$122</f>
        <v>0</v>
      </c>
      <c r="BX104" s="39">
        <v>55921</v>
      </c>
      <c r="CB104" s="39">
        <v>469438.2</v>
      </c>
      <c r="CD104" s="39">
        <v>146665.41</v>
      </c>
      <c r="CE104" s="39">
        <v>17408.14</v>
      </c>
      <c r="CH104" s="39">
        <f t="shared" si="41"/>
        <v>6529077.9765653368</v>
      </c>
      <c r="CI104" s="39">
        <f t="shared" si="42"/>
        <v>4096475.2602363536</v>
      </c>
      <c r="CJ104" s="39">
        <f t="shared" si="28"/>
        <v>0</v>
      </c>
      <c r="CK104" s="39">
        <f t="shared" si="43"/>
        <v>55921</v>
      </c>
      <c r="CL104" s="39">
        <f t="shared" si="44"/>
        <v>164073.54999999999</v>
      </c>
      <c r="CM104" s="39">
        <f t="shared" si="54"/>
        <v>1565853.1523635352</v>
      </c>
      <c r="CN104" s="39">
        <f t="shared" si="30"/>
        <v>33903.343965447464</v>
      </c>
      <c r="CO104" s="39">
        <f t="shared" si="45"/>
        <v>469438.2</v>
      </c>
      <c r="CP104" s="39">
        <f t="shared" si="31"/>
        <v>143413.47</v>
      </c>
      <c r="CQ104" s="39">
        <f t="shared" si="32"/>
        <v>0</v>
      </c>
      <c r="CR104" s="39">
        <f t="shared" si="33"/>
        <v>6529077.9765653359</v>
      </c>
      <c r="CS104" s="39">
        <f t="shared" si="46"/>
        <v>4316469.8102363534</v>
      </c>
      <c r="CT104" s="39">
        <f t="shared" si="47"/>
        <v>8513.7471602294936</v>
      </c>
      <c r="CU104" s="39">
        <f t="shared" si="34"/>
        <v>8079.8328604267326</v>
      </c>
      <c r="CV104" s="39">
        <f t="shared" si="55"/>
        <v>110.29783037475345</v>
      </c>
      <c r="CW104" s="39">
        <f t="shared" si="55"/>
        <v>323.61646942800786</v>
      </c>
      <c r="CX104" s="39">
        <f t="shared" si="48"/>
        <v>8190.1306908014858</v>
      </c>
      <c r="CY104" s="39">
        <f t="shared" si="36"/>
        <v>2682.5039999999999</v>
      </c>
      <c r="CZ104" s="39">
        <f t="shared" si="56"/>
        <v>8513.7471602294936</v>
      </c>
      <c r="DA104" s="39">
        <f t="shared" si="49"/>
        <v>1124085.2602363536</v>
      </c>
      <c r="DB104" s="39">
        <f t="shared" si="53"/>
        <v>3028311</v>
      </c>
      <c r="DC104" s="39">
        <f t="shared" si="50"/>
        <v>164073.54999999999</v>
      </c>
      <c r="DD104" s="39">
        <f t="shared" si="51"/>
        <v>6039291.1565653374</v>
      </c>
    </row>
    <row r="105" spans="1:108" x14ac:dyDescent="0.25">
      <c r="A105" t="s">
        <v>520</v>
      </c>
      <c r="B105" s="35">
        <v>324</v>
      </c>
      <c r="C105" s="36">
        <v>4</v>
      </c>
      <c r="D105" s="36" t="s">
        <v>350</v>
      </c>
      <c r="E105" s="36">
        <v>413</v>
      </c>
      <c r="F105" s="36">
        <v>-10</v>
      </c>
      <c r="G105" s="37">
        <f t="shared" si="37"/>
        <v>316</v>
      </c>
      <c r="H105" s="36">
        <v>171</v>
      </c>
      <c r="I105" s="38">
        <f t="shared" si="38"/>
        <v>0.41404358353510895</v>
      </c>
      <c r="J105" s="37">
        <f t="shared" si="39"/>
        <v>73.995870535714289</v>
      </c>
      <c r="K105" s="37">
        <f t="shared" si="40"/>
        <v>162.99090401785716</v>
      </c>
      <c r="L105" s="39">
        <v>198942.26</v>
      </c>
      <c r="M105" s="39">
        <f>'FY23 DCPS orig'!M105/$C$120*$C$122</f>
        <v>0</v>
      </c>
      <c r="N105" s="39">
        <f>'FY23 DCPS orig'!N105/128425*(128425-5380.94)</f>
        <v>0</v>
      </c>
      <c r="O105" s="39">
        <v>71961.03</v>
      </c>
      <c r="P105" s="39">
        <v>8480.75</v>
      </c>
      <c r="Q105" s="39">
        <v>79024.509999999995</v>
      </c>
      <c r="R105" s="39">
        <v>60058.83</v>
      </c>
      <c r="S105" s="39">
        <v>153561.79</v>
      </c>
      <c r="T105" s="39">
        <f>'FY23 DCPS orig'!T105/$C$120*$C$122</f>
        <v>108451.51</v>
      </c>
      <c r="U105" s="39">
        <f>'FY23 DCPS orig'!U105/$C$120*$C$122</f>
        <v>216903.01047270704</v>
      </c>
      <c r="V105" s="39">
        <f>'FY23 DCPS orig'!V105/$C$120*$C$122</f>
        <v>216903.01047270704</v>
      </c>
      <c r="W105" s="39">
        <f>'FY23 DCPS orig'!W105/$C$120*$C$122</f>
        <v>216903.01047270704</v>
      </c>
      <c r="X105" s="39">
        <v>234998.56</v>
      </c>
      <c r="Y105" s="39">
        <v>173814.3</v>
      </c>
      <c r="AC105" s="39">
        <f>'FY23 DCPS orig'!AC105/$C$120*$C$122</f>
        <v>0</v>
      </c>
      <c r="AD105" s="39">
        <f>'FY23 DCPS orig'!AD105/$C$120*$C$122</f>
        <v>0</v>
      </c>
      <c r="AE105" s="39">
        <f>'FY23 DCPS orig'!AE105/$C$120*$C$122</f>
        <v>0</v>
      </c>
      <c r="AF105" s="39">
        <f>'FY23 DCPS orig'!AF105/$C$120*$C$122</f>
        <v>0</v>
      </c>
      <c r="AG105" s="39">
        <v>1887468</v>
      </c>
      <c r="AH105" s="39">
        <v>134225</v>
      </c>
      <c r="AI105" s="39">
        <f>'FY23 DCPS orig'!AI105/$C$120*$C$122</f>
        <v>108451.51</v>
      </c>
      <c r="AJ105" s="39">
        <f>'FY23 DCPS orig'!AJ105/$C$120*$C$122</f>
        <v>216903.01047270704</v>
      </c>
      <c r="AK105" s="39">
        <f>'FY23 DCPS orig'!AK105/$C$120*$C$122</f>
        <v>325354.52047270705</v>
      </c>
      <c r="AL105" s="39">
        <f>'FY23 DCPS orig'!AL105/$C$120*$C$122</f>
        <v>433806.02094541409</v>
      </c>
      <c r="AM105" s="39">
        <v>313331.40999999997</v>
      </c>
      <c r="AP105" s="39">
        <v>119483.41</v>
      </c>
      <c r="AQ105" s="39">
        <v>132600.6</v>
      </c>
      <c r="AS105" s="39">
        <f>'FY23 DCPS orig'!AS105/$C$120*$C$122</f>
        <v>813386.3011817676</v>
      </c>
      <c r="AT105" s="39">
        <f>'FY23 DCPS orig'!AT105/$C$120*$C$122</f>
        <v>0</v>
      </c>
      <c r="AU105" s="39">
        <v>39166.43</v>
      </c>
      <c r="AV105" s="39">
        <v>292079.7</v>
      </c>
      <c r="AW105" s="39">
        <v>20400</v>
      </c>
      <c r="AX105" s="39">
        <v>20400</v>
      </c>
      <c r="AY105" s="39">
        <v>10200</v>
      </c>
      <c r="BA105" s="39">
        <v>54400</v>
      </c>
      <c r="BC105" s="39">
        <v>54400</v>
      </c>
      <c r="BD105" s="39">
        <v>129883.48</v>
      </c>
      <c r="BE105" s="39">
        <v>2092.1</v>
      </c>
      <c r="BG105" s="39">
        <f>'FY23 DCPS orig'!BG105/$C$120*$C$122</f>
        <v>0</v>
      </c>
      <c r="BR105" s="39">
        <f>'FY23 DCPS orig'!BR105/$C$120*$C$122</f>
        <v>0</v>
      </c>
      <c r="CB105" s="39">
        <v>458708.18</v>
      </c>
      <c r="CC105" s="39">
        <v>6928.68</v>
      </c>
      <c r="CD105" s="39">
        <v>419652.32</v>
      </c>
      <c r="CF105" s="39">
        <v>52862.61</v>
      </c>
      <c r="CG105" s="39">
        <v>475027.59</v>
      </c>
      <c r="CH105" s="39">
        <f t="shared" si="41"/>
        <v>8261213.4444907159</v>
      </c>
      <c r="CI105" s="39">
        <f t="shared" si="42"/>
        <v>2702173.68</v>
      </c>
      <c r="CJ105" s="39">
        <f t="shared" si="28"/>
        <v>1059521.8914181213</v>
      </c>
      <c r="CK105" s="39">
        <f t="shared" si="43"/>
        <v>0</v>
      </c>
      <c r="CL105" s="39">
        <f t="shared" si="44"/>
        <v>947542.52</v>
      </c>
      <c r="CM105" s="39">
        <f t="shared" si="54"/>
        <v>1649930.4818908281</v>
      </c>
      <c r="CN105" s="39">
        <f t="shared" si="30"/>
        <v>1144632.4311817677</v>
      </c>
      <c r="CO105" s="39">
        <f t="shared" si="45"/>
        <v>465636.86</v>
      </c>
      <c r="CP105" s="39">
        <f t="shared" si="31"/>
        <v>240775.58</v>
      </c>
      <c r="CQ105" s="39">
        <f t="shared" si="32"/>
        <v>81600</v>
      </c>
      <c r="CR105" s="39">
        <f t="shared" si="33"/>
        <v>8291813.4444907177</v>
      </c>
      <c r="CS105" s="39">
        <f t="shared" si="46"/>
        <v>4709238.091418121</v>
      </c>
      <c r="CT105" s="39">
        <f t="shared" si="47"/>
        <v>11402.513538542666</v>
      </c>
      <c r="CU105" s="39">
        <f t="shared" si="34"/>
        <v>6542.7934140435837</v>
      </c>
      <c r="CV105" s="39">
        <f t="shared" si="55"/>
        <v>0</v>
      </c>
      <c r="CW105" s="39">
        <f t="shared" si="55"/>
        <v>2294.2918159806295</v>
      </c>
      <c r="CX105" s="39">
        <f t="shared" si="48"/>
        <v>9108.221722562037</v>
      </c>
      <c r="CY105" s="39">
        <f t="shared" si="36"/>
        <v>2723.0225730994152</v>
      </c>
      <c r="CZ105" s="39">
        <f t="shared" si="56"/>
        <v>11549.734810126582</v>
      </c>
      <c r="DA105" s="39">
        <f t="shared" si="49"/>
        <v>1700413.2714181212</v>
      </c>
      <c r="DB105" s="39">
        <f t="shared" si="53"/>
        <v>2061282.3</v>
      </c>
      <c r="DC105" s="39">
        <f t="shared" si="50"/>
        <v>947542.52</v>
      </c>
      <c r="DD105" s="39">
        <f t="shared" si="51"/>
        <v>6879189.5944907153</v>
      </c>
    </row>
    <row r="106" spans="1:108" x14ac:dyDescent="0.25">
      <c r="A106" t="s">
        <v>521</v>
      </c>
      <c r="B106" s="35">
        <v>325</v>
      </c>
      <c r="C106" s="36">
        <v>7</v>
      </c>
      <c r="D106" s="36" t="s">
        <v>350</v>
      </c>
      <c r="E106" s="36">
        <v>287</v>
      </c>
      <c r="F106" s="36">
        <v>-31</v>
      </c>
      <c r="G106" s="37">
        <f t="shared" si="37"/>
        <v>208</v>
      </c>
      <c r="H106" s="36">
        <v>231</v>
      </c>
      <c r="I106" s="38">
        <f t="shared" si="38"/>
        <v>0.80487804878048785</v>
      </c>
      <c r="J106" s="37">
        <f t="shared" si="39"/>
        <v>50.997154017857142</v>
      </c>
      <c r="K106" s="37">
        <f t="shared" si="40"/>
        <v>1.9998883928571429</v>
      </c>
      <c r="L106" s="39">
        <v>198942.26</v>
      </c>
      <c r="M106" s="39">
        <f>'FY23 DCPS orig'!M106/$C$120*$C$122</f>
        <v>0</v>
      </c>
      <c r="N106" s="39">
        <f>'FY23 DCPS orig'!N106/128425*(128425-5380.94)</f>
        <v>0</v>
      </c>
      <c r="O106" s="39">
        <v>71961.03</v>
      </c>
      <c r="P106" s="39">
        <v>6530.65</v>
      </c>
      <c r="Q106" s="39">
        <v>79024.509999999995</v>
      </c>
      <c r="R106" s="39">
        <v>60058.83</v>
      </c>
      <c r="S106" s="39">
        <v>51187.26</v>
      </c>
      <c r="T106" s="39">
        <f>'FY23 DCPS orig'!T106/$C$120*$C$122</f>
        <v>108451.51</v>
      </c>
      <c r="U106" s="39">
        <f>'FY23 DCPS orig'!U106/$C$120*$C$122</f>
        <v>216903.01047270704</v>
      </c>
      <c r="V106" s="39">
        <f>'FY23 DCPS orig'!V106/$C$120*$C$122</f>
        <v>216903.01047270704</v>
      </c>
      <c r="W106" s="39">
        <f>'FY23 DCPS orig'!W106/$C$120*$C$122</f>
        <v>108451.51</v>
      </c>
      <c r="X106" s="39">
        <v>195832.13</v>
      </c>
      <c r="Y106" s="39">
        <v>141560.1</v>
      </c>
      <c r="AC106" s="39">
        <f>'FY23 DCPS orig'!AC106/$C$120*$C$122</f>
        <v>0</v>
      </c>
      <c r="AD106" s="39">
        <f>'FY23 DCPS orig'!AD106/$C$120*$C$122</f>
        <v>0</v>
      </c>
      <c r="AE106" s="39">
        <f>'FY23 DCPS orig'!AE106/$C$120*$C$122</f>
        <v>0</v>
      </c>
      <c r="AF106" s="39">
        <f>'FY23 DCPS orig'!AF106/$C$120*$C$122</f>
        <v>0</v>
      </c>
      <c r="AG106" s="39">
        <v>1242384</v>
      </c>
      <c r="AH106" s="39">
        <v>93275</v>
      </c>
      <c r="AI106" s="39">
        <f>'FY23 DCPS orig'!AI106/$C$120*$C$122</f>
        <v>108451.51</v>
      </c>
      <c r="AJ106" s="39">
        <f>'FY23 DCPS orig'!AJ106/$C$120*$C$122</f>
        <v>108451.51</v>
      </c>
      <c r="AK106" s="39">
        <f>'FY23 DCPS orig'!AK106/$C$120*$C$122</f>
        <v>325354.52047270705</v>
      </c>
      <c r="AL106" s="39">
        <f>'FY23 DCPS orig'!AL106/$C$120*$C$122</f>
        <v>325354.52047270705</v>
      </c>
      <c r="AM106" s="39">
        <v>195832.13</v>
      </c>
      <c r="AQ106" s="39">
        <v>91386.9</v>
      </c>
      <c r="AS106" s="39">
        <f>'FY23 DCPS orig'!AS106/$C$120*$C$122</f>
        <v>0</v>
      </c>
      <c r="AT106" s="39">
        <f>'FY23 DCPS orig'!AT106/$C$120*$C$122</f>
        <v>9760.6354236353509</v>
      </c>
      <c r="AV106" s="39">
        <v>3583.8</v>
      </c>
      <c r="AW106" s="39">
        <v>20400</v>
      </c>
      <c r="AX106" s="39">
        <v>20400</v>
      </c>
      <c r="BA106" s="39">
        <v>13600</v>
      </c>
      <c r="BB106" s="39">
        <v>10200</v>
      </c>
      <c r="BC106" s="39">
        <v>13600</v>
      </c>
      <c r="BD106" s="39">
        <v>155319</v>
      </c>
      <c r="BE106" s="39">
        <v>2501.81</v>
      </c>
      <c r="BG106" s="39">
        <f>'FY23 DCPS orig'!BG106/$C$120*$C$122</f>
        <v>108451.51</v>
      </c>
      <c r="BR106" s="39">
        <f>'FY23 DCPS orig'!BR106/$C$120*$C$122</f>
        <v>0</v>
      </c>
      <c r="BV106" s="39">
        <v>15325</v>
      </c>
      <c r="CB106" s="39">
        <v>619658.42000000004</v>
      </c>
      <c r="CC106" s="39">
        <v>138812.51999999999</v>
      </c>
      <c r="CD106" s="39">
        <v>47258.97</v>
      </c>
      <c r="CE106" s="39">
        <v>24216.240000000002</v>
      </c>
      <c r="CF106" s="39">
        <v>143388.29</v>
      </c>
      <c r="CH106" s="39">
        <f t="shared" si="41"/>
        <v>5292772.0973144621</v>
      </c>
      <c r="CI106" s="39">
        <f t="shared" si="42"/>
        <v>1911815.05</v>
      </c>
      <c r="CJ106" s="39">
        <f t="shared" si="28"/>
        <v>879649.76094541408</v>
      </c>
      <c r="CK106" s="39">
        <f t="shared" si="43"/>
        <v>15325</v>
      </c>
      <c r="CL106" s="39">
        <f t="shared" si="44"/>
        <v>214863.5</v>
      </c>
      <c r="CM106" s="39">
        <f t="shared" si="54"/>
        <v>1154831.0909454138</v>
      </c>
      <c r="CN106" s="39">
        <f t="shared" si="30"/>
        <v>13344.43542363535</v>
      </c>
      <c r="CO106" s="39">
        <f t="shared" si="45"/>
        <v>758470.94000000006</v>
      </c>
      <c r="CP106" s="39">
        <f t="shared" si="31"/>
        <v>303672.32000000001</v>
      </c>
      <c r="CQ106" s="39">
        <f t="shared" si="32"/>
        <v>61200</v>
      </c>
      <c r="CR106" s="39">
        <f t="shared" si="33"/>
        <v>5313172.0973144639</v>
      </c>
      <c r="CS106" s="39">
        <f t="shared" si="46"/>
        <v>3021653.310945414</v>
      </c>
      <c r="CT106" s="39">
        <f t="shared" si="47"/>
        <v>10528.408748938724</v>
      </c>
      <c r="CU106" s="39">
        <f t="shared" si="34"/>
        <v>6661.3764808362375</v>
      </c>
      <c r="CV106" s="39">
        <f t="shared" si="55"/>
        <v>53.397212543554005</v>
      </c>
      <c r="CW106" s="39">
        <f t="shared" si="55"/>
        <v>748.65331010452962</v>
      </c>
      <c r="CX106" s="39">
        <f t="shared" si="48"/>
        <v>9779.7554388341941</v>
      </c>
      <c r="CY106" s="39">
        <f t="shared" si="36"/>
        <v>3283.423982683983</v>
      </c>
      <c r="CZ106" s="39">
        <f t="shared" si="56"/>
        <v>10298.093990384614</v>
      </c>
      <c r="DA106" s="39">
        <f t="shared" si="49"/>
        <v>1422845.7109454139</v>
      </c>
      <c r="DB106" s="39">
        <f t="shared" si="53"/>
        <v>1383944.1</v>
      </c>
      <c r="DC106" s="39">
        <f t="shared" si="50"/>
        <v>214863.5</v>
      </c>
      <c r="DD106" s="39">
        <f t="shared" si="51"/>
        <v>4618305.6273144623</v>
      </c>
    </row>
    <row r="107" spans="1:108" x14ac:dyDescent="0.25">
      <c r="A107" t="s">
        <v>522</v>
      </c>
      <c r="B107" s="35">
        <v>326</v>
      </c>
      <c r="C107" s="36">
        <v>2</v>
      </c>
      <c r="D107" s="36" t="s">
        <v>350</v>
      </c>
      <c r="E107" s="36">
        <v>281</v>
      </c>
      <c r="F107" s="36">
        <v>-19</v>
      </c>
      <c r="G107" s="37">
        <f t="shared" si="37"/>
        <v>204</v>
      </c>
      <c r="H107" s="36">
        <v>116</v>
      </c>
      <c r="I107" s="38">
        <f t="shared" si="38"/>
        <v>0.41281138790035588</v>
      </c>
      <c r="J107" s="37">
        <f t="shared" si="39"/>
        <v>30.998270089285715</v>
      </c>
      <c r="K107" s="37">
        <f t="shared" si="40"/>
        <v>129.99274553571428</v>
      </c>
      <c r="L107" s="39">
        <v>198942.26</v>
      </c>
      <c r="M107" s="39">
        <f>'FY23 DCPS orig'!M107/$C$120*$C$122</f>
        <v>0</v>
      </c>
      <c r="N107" s="39">
        <f>'FY23 DCPS orig'!N107/128425*(128425-5380.94)</f>
        <v>0</v>
      </c>
      <c r="O107" s="39">
        <v>71961.03</v>
      </c>
      <c r="P107" s="39">
        <v>8156.65</v>
      </c>
      <c r="Q107" s="39">
        <v>79024.509999999995</v>
      </c>
      <c r="R107" s="39">
        <v>60058.83</v>
      </c>
      <c r="S107" s="39">
        <v>102374.53</v>
      </c>
      <c r="T107" s="39">
        <f>'FY23 DCPS orig'!T107/$C$120*$C$122</f>
        <v>108451.51</v>
      </c>
      <c r="U107" s="39">
        <f>'FY23 DCPS orig'!U107/$C$120*$C$122</f>
        <v>0</v>
      </c>
      <c r="V107" s="39">
        <f>'FY23 DCPS orig'!V107/$C$120*$C$122</f>
        <v>542257.5309454141</v>
      </c>
      <c r="W107" s="39">
        <f>'FY23 DCPS orig'!W107/$C$120*$C$122</f>
        <v>0</v>
      </c>
      <c r="X107" s="39">
        <v>195832.13</v>
      </c>
      <c r="Y107" s="39">
        <v>137976.29999999999</v>
      </c>
      <c r="AC107" s="39">
        <f>'FY23 DCPS orig'!AC107/$C$120*$C$122</f>
        <v>0</v>
      </c>
      <c r="AD107" s="39">
        <f>'FY23 DCPS orig'!AD107/$C$120*$C$122</f>
        <v>0</v>
      </c>
      <c r="AE107" s="39">
        <f>'FY23 DCPS orig'!AE107/$C$120*$C$122</f>
        <v>0</v>
      </c>
      <c r="AF107" s="39">
        <f>'FY23 DCPS orig'!AF107/$C$120*$C$122</f>
        <v>0</v>
      </c>
      <c r="AG107" s="39">
        <v>1218492</v>
      </c>
      <c r="AH107" s="39">
        <v>91325</v>
      </c>
      <c r="AI107" s="39">
        <f>'FY23 DCPS orig'!AI107/$C$120*$C$122</f>
        <v>108451.51</v>
      </c>
      <c r="AJ107" s="39">
        <f>'FY23 DCPS orig'!AJ107/$C$120*$C$122</f>
        <v>216903.01047270704</v>
      </c>
      <c r="AK107" s="39">
        <f>'FY23 DCPS orig'!AK107/$C$120*$C$122</f>
        <v>325354.52047270705</v>
      </c>
      <c r="AL107" s="39">
        <f>'FY23 DCPS orig'!AL107/$C$120*$C$122</f>
        <v>0</v>
      </c>
      <c r="AQ107" s="39">
        <v>55548.9</v>
      </c>
      <c r="AS107" s="39">
        <f>'FY23 DCPS orig'!AS107/$C$120*$C$122</f>
        <v>650709.0409454141</v>
      </c>
      <c r="AT107" s="39">
        <f>'FY23 DCPS orig'!AT107/$C$120*$C$122</f>
        <v>0</v>
      </c>
      <c r="AU107" s="39">
        <v>39166.43</v>
      </c>
      <c r="AV107" s="39">
        <v>232947</v>
      </c>
      <c r="AW107" s="39">
        <v>27200</v>
      </c>
      <c r="AX107" s="39">
        <v>20400</v>
      </c>
      <c r="BA107" s="39">
        <v>34000</v>
      </c>
      <c r="BB107" s="39">
        <v>10200</v>
      </c>
      <c r="BC107" s="39">
        <v>27200</v>
      </c>
      <c r="BD107" s="39">
        <v>87454.88</v>
      </c>
      <c r="BE107" s="39">
        <v>1408.68</v>
      </c>
      <c r="BG107" s="39">
        <f>'FY23 DCPS orig'!BG107/$C$120*$C$122</f>
        <v>0</v>
      </c>
      <c r="BL107" s="39">
        <v>119483.41</v>
      </c>
      <c r="BM107" s="39">
        <v>18955</v>
      </c>
      <c r="BR107" s="39">
        <f>'FY23 DCPS orig'!BR107/$C$120*$C$122</f>
        <v>0</v>
      </c>
      <c r="CB107" s="39">
        <v>311170.46000000002</v>
      </c>
      <c r="CC107" s="39">
        <v>4300.5600000000004</v>
      </c>
      <c r="CD107" s="39">
        <v>324.79000000000002</v>
      </c>
      <c r="CF107" s="39">
        <v>111850.85</v>
      </c>
      <c r="CH107" s="39">
        <f t="shared" si="41"/>
        <v>5217881.3228362408</v>
      </c>
      <c r="CI107" s="39">
        <f t="shared" si="42"/>
        <v>1938786.32</v>
      </c>
      <c r="CJ107" s="39">
        <f t="shared" si="28"/>
        <v>876065.96094541415</v>
      </c>
      <c r="CK107" s="39">
        <f t="shared" si="43"/>
        <v>138438.41</v>
      </c>
      <c r="CL107" s="39">
        <f t="shared" si="44"/>
        <v>112175.64</v>
      </c>
      <c r="CM107" s="39">
        <f t="shared" si="54"/>
        <v>706257.94094541413</v>
      </c>
      <c r="CN107" s="39">
        <f t="shared" si="30"/>
        <v>922822.47094541416</v>
      </c>
      <c r="CO107" s="39">
        <f t="shared" si="45"/>
        <v>315471.02</v>
      </c>
      <c r="CP107" s="39">
        <f t="shared" si="31"/>
        <v>160263.56</v>
      </c>
      <c r="CQ107" s="39">
        <f t="shared" si="32"/>
        <v>68000</v>
      </c>
      <c r="CR107" s="39">
        <f t="shared" si="33"/>
        <v>5238281.3228362417</v>
      </c>
      <c r="CS107" s="39">
        <f t="shared" si="46"/>
        <v>3065466.3309454145</v>
      </c>
      <c r="CT107" s="39">
        <f t="shared" si="47"/>
        <v>10909.132850339553</v>
      </c>
      <c r="CU107" s="39">
        <f t="shared" si="34"/>
        <v>6899.5954448398579</v>
      </c>
      <c r="CV107" s="39">
        <f t="shared" si="55"/>
        <v>492.66338078291818</v>
      </c>
      <c r="CW107" s="39">
        <f t="shared" si="55"/>
        <v>399.20156583629893</v>
      </c>
      <c r="CX107" s="39">
        <f t="shared" si="48"/>
        <v>10509.931284503253</v>
      </c>
      <c r="CY107" s="39">
        <f t="shared" si="36"/>
        <v>2719.57775862069</v>
      </c>
      <c r="CZ107" s="39">
        <f t="shared" si="56"/>
        <v>10732.354754901962</v>
      </c>
      <c r="DA107" s="39">
        <f t="shared" si="49"/>
        <v>1596822.3909454138</v>
      </c>
      <c r="DB107" s="39">
        <f t="shared" si="53"/>
        <v>1356468.3</v>
      </c>
      <c r="DC107" s="39">
        <f t="shared" si="50"/>
        <v>112175.64</v>
      </c>
      <c r="DD107" s="39">
        <f t="shared" si="51"/>
        <v>4779405.4728362421</v>
      </c>
    </row>
    <row r="108" spans="1:108" x14ac:dyDescent="0.25">
      <c r="A108" t="s">
        <v>523</v>
      </c>
      <c r="B108" s="35">
        <v>327</v>
      </c>
      <c r="C108" s="36">
        <v>4</v>
      </c>
      <c r="D108" s="36" t="s">
        <v>350</v>
      </c>
      <c r="E108" s="36">
        <v>444</v>
      </c>
      <c r="F108" s="36">
        <v>-45</v>
      </c>
      <c r="G108" s="37">
        <f t="shared" si="37"/>
        <v>336</v>
      </c>
      <c r="H108" s="36">
        <v>254</v>
      </c>
      <c r="I108" s="38">
        <f t="shared" si="38"/>
        <v>0.57207207207207211</v>
      </c>
      <c r="J108" s="37">
        <f t="shared" si="39"/>
        <v>61.996540178571429</v>
      </c>
      <c r="K108" s="37">
        <f t="shared" si="40"/>
        <v>299.98325892857144</v>
      </c>
      <c r="L108" s="39">
        <v>198942.26</v>
      </c>
      <c r="M108" s="39">
        <f>'FY23 DCPS orig'!M108/$C$120*$C$122</f>
        <v>0</v>
      </c>
      <c r="N108" s="39">
        <f>'FY23 DCPS orig'!N108/128425*(128425-5380.94)</f>
        <v>0</v>
      </c>
      <c r="O108" s="39">
        <v>71961.03</v>
      </c>
      <c r="P108" s="39">
        <v>6606.3</v>
      </c>
      <c r="Q108" s="39">
        <v>79024.509999999995</v>
      </c>
      <c r="R108" s="39">
        <v>60058.83</v>
      </c>
      <c r="S108" s="39">
        <v>102374.53</v>
      </c>
      <c r="T108" s="39">
        <f>'FY23 DCPS orig'!T108/$C$120*$C$122</f>
        <v>108451.51</v>
      </c>
      <c r="U108" s="39">
        <f>'FY23 DCPS orig'!U108/$C$120*$C$122</f>
        <v>325354.52047270705</v>
      </c>
      <c r="V108" s="39">
        <f>'FY23 DCPS orig'!V108/$C$120*$C$122</f>
        <v>108451.51</v>
      </c>
      <c r="W108" s="39">
        <f>'FY23 DCPS orig'!W108/$C$120*$C$122</f>
        <v>325354.52047270705</v>
      </c>
      <c r="X108" s="39">
        <v>274164.99</v>
      </c>
      <c r="Y108" s="39">
        <v>193525.2</v>
      </c>
      <c r="AC108" s="39">
        <f>'FY23 DCPS orig'!AC108/$C$120*$C$122</f>
        <v>0</v>
      </c>
      <c r="AD108" s="39">
        <f>'FY23 DCPS orig'!AD108/$C$120*$C$122</f>
        <v>0</v>
      </c>
      <c r="AE108" s="39">
        <f>'FY23 DCPS orig'!AE108/$C$120*$C$122</f>
        <v>0</v>
      </c>
      <c r="AF108" s="39">
        <f>'FY23 DCPS orig'!AF108/$C$120*$C$122</f>
        <v>0</v>
      </c>
      <c r="AG108" s="39">
        <v>2006928</v>
      </c>
      <c r="AH108" s="39">
        <v>144300</v>
      </c>
      <c r="AI108" s="39">
        <f>'FY23 DCPS orig'!AI108/$C$120*$C$122</f>
        <v>108451.51</v>
      </c>
      <c r="AJ108" s="39">
        <f>'FY23 DCPS orig'!AJ108/$C$120*$C$122</f>
        <v>433806.02094541409</v>
      </c>
      <c r="AK108" s="39">
        <f>'FY23 DCPS orig'!AK108/$C$120*$C$122</f>
        <v>433806.02094541409</v>
      </c>
      <c r="AL108" s="39">
        <f>'FY23 DCPS orig'!AL108/$C$120*$C$122</f>
        <v>108451.51</v>
      </c>
      <c r="AM108" s="39">
        <v>39166.43</v>
      </c>
      <c r="AO108" s="39">
        <v>57558.06</v>
      </c>
      <c r="AQ108" s="39">
        <v>111097.8</v>
      </c>
      <c r="AS108" s="39">
        <f>'FY23 DCPS orig'!AS108/$C$120*$C$122</f>
        <v>1518321.0923635352</v>
      </c>
      <c r="AT108" s="39">
        <f>'FY23 DCPS orig'!AT108/$C$120*$C$122</f>
        <v>0</v>
      </c>
      <c r="AU108" s="39">
        <v>78332.850000000006</v>
      </c>
      <c r="AV108" s="39">
        <v>537570</v>
      </c>
      <c r="AW108" s="39">
        <v>27200</v>
      </c>
      <c r="AX108" s="39">
        <v>20400</v>
      </c>
      <c r="BA108" s="39">
        <v>34000</v>
      </c>
      <c r="BB108" s="39">
        <v>10200</v>
      </c>
      <c r="BC108" s="39">
        <v>27200</v>
      </c>
      <c r="BD108" s="39">
        <v>134212.93</v>
      </c>
      <c r="BE108" s="39">
        <v>2161.84</v>
      </c>
      <c r="BG108" s="39">
        <f>'FY23 DCPS orig'!BG108/$C$120*$C$122</f>
        <v>0</v>
      </c>
      <c r="BR108" s="39">
        <f>'FY23 DCPS orig'!BR108/$C$120*$C$122</f>
        <v>0</v>
      </c>
      <c r="CB108" s="39">
        <v>681356.02</v>
      </c>
      <c r="CC108" s="39">
        <v>91267.44</v>
      </c>
      <c r="CD108" s="39">
        <v>460231.27</v>
      </c>
      <c r="CG108" s="39">
        <v>112146.92</v>
      </c>
      <c r="CH108" s="39">
        <f t="shared" si="41"/>
        <v>9032435.425199775</v>
      </c>
      <c r="CI108" s="39">
        <f t="shared" si="42"/>
        <v>2778646.97</v>
      </c>
      <c r="CJ108" s="39">
        <f t="shared" si="28"/>
        <v>1226850.7409454142</v>
      </c>
      <c r="CK108" s="39">
        <f t="shared" si="43"/>
        <v>0</v>
      </c>
      <c r="CL108" s="39">
        <f t="shared" si="44"/>
        <v>572378.19000000006</v>
      </c>
      <c r="CM108" s="39">
        <f t="shared" si="54"/>
        <v>1292337.3518908282</v>
      </c>
      <c r="CN108" s="39">
        <f t="shared" si="30"/>
        <v>2134223.9423635351</v>
      </c>
      <c r="CO108" s="39">
        <f t="shared" si="45"/>
        <v>772623.46</v>
      </c>
      <c r="CP108" s="39">
        <f t="shared" si="31"/>
        <v>207774.77</v>
      </c>
      <c r="CQ108" s="39">
        <f t="shared" si="32"/>
        <v>68000</v>
      </c>
      <c r="CR108" s="39">
        <f t="shared" si="33"/>
        <v>9052835.4251997769</v>
      </c>
      <c r="CS108" s="39">
        <f t="shared" si="46"/>
        <v>4577875.9009454148</v>
      </c>
      <c r="CT108" s="39">
        <f t="shared" si="47"/>
        <v>10310.531308435618</v>
      </c>
      <c r="CU108" s="39">
        <f t="shared" si="34"/>
        <v>6258.2138963963971</v>
      </c>
      <c r="CV108" s="39">
        <f t="shared" si="55"/>
        <v>0</v>
      </c>
      <c r="CW108" s="39">
        <f t="shared" si="55"/>
        <v>1289.1400675675677</v>
      </c>
      <c r="CX108" s="39">
        <f t="shared" si="48"/>
        <v>9021.3912408680517</v>
      </c>
      <c r="CY108" s="39">
        <f t="shared" si="36"/>
        <v>3041.8246456692914</v>
      </c>
      <c r="CZ108" s="39">
        <f t="shared" si="56"/>
        <v>9973.2891666666692</v>
      </c>
      <c r="DA108" s="39">
        <f t="shared" si="49"/>
        <v>1805044.5109454142</v>
      </c>
      <c r="DB108" s="39">
        <f t="shared" si="53"/>
        <v>2200453.2000000002</v>
      </c>
      <c r="DC108" s="39">
        <f t="shared" si="50"/>
        <v>572378.19000000006</v>
      </c>
      <c r="DD108" s="39">
        <f t="shared" si="51"/>
        <v>8053776.1651997762</v>
      </c>
    </row>
    <row r="109" spans="1:108" x14ac:dyDescent="0.25">
      <c r="A109" t="s">
        <v>524</v>
      </c>
      <c r="B109" s="35">
        <v>328</v>
      </c>
      <c r="C109" s="36">
        <v>1</v>
      </c>
      <c r="D109" s="36" t="s">
        <v>350</v>
      </c>
      <c r="E109" s="36">
        <v>539</v>
      </c>
      <c r="F109" s="36">
        <v>-10</v>
      </c>
      <c r="G109" s="37">
        <f t="shared" si="37"/>
        <v>475</v>
      </c>
      <c r="H109" s="36">
        <v>289</v>
      </c>
      <c r="I109" s="38">
        <f t="shared" si="38"/>
        <v>0.53617810760667906</v>
      </c>
      <c r="J109" s="37">
        <f t="shared" si="39"/>
        <v>132.99257812499999</v>
      </c>
      <c r="K109" s="37">
        <f t="shared" si="40"/>
        <v>299.98325892857144</v>
      </c>
      <c r="L109" s="39">
        <v>198942.26</v>
      </c>
      <c r="M109" s="39">
        <f>'FY23 DCPS orig'!M109/$C$120*$C$122</f>
        <v>0</v>
      </c>
      <c r="N109" s="39">
        <f>'FY23 DCPS orig'!N109/128425*(128425-5380.94)</f>
        <v>0</v>
      </c>
      <c r="O109" s="39">
        <v>71961.03</v>
      </c>
      <c r="P109" s="39">
        <v>6321.8</v>
      </c>
      <c r="Q109" s="39">
        <v>79024.509999999995</v>
      </c>
      <c r="R109" s="39">
        <v>60058.83</v>
      </c>
      <c r="S109" s="39">
        <v>153561.79</v>
      </c>
      <c r="T109" s="39">
        <f>'FY23 DCPS orig'!T109/$C$120*$C$122</f>
        <v>108451.51</v>
      </c>
      <c r="U109" s="39">
        <f>'FY23 DCPS orig'!U109/$C$120*$C$122</f>
        <v>0</v>
      </c>
      <c r="V109" s="39">
        <f>'FY23 DCPS orig'!V109/$C$120*$C$122</f>
        <v>433806.02094541409</v>
      </c>
      <c r="W109" s="39">
        <f>'FY23 DCPS orig'!W109/$C$120*$C$122</f>
        <v>0</v>
      </c>
      <c r="X109" s="39">
        <v>156665.71</v>
      </c>
      <c r="Y109" s="39">
        <v>114681.60000000001</v>
      </c>
      <c r="AC109" s="39">
        <f>'FY23 DCPS orig'!AC109/$C$120*$C$122</f>
        <v>0</v>
      </c>
      <c r="AD109" s="39">
        <f>'FY23 DCPS orig'!AD109/$C$120*$C$122</f>
        <v>0</v>
      </c>
      <c r="AE109" s="39">
        <f>'FY23 DCPS orig'!AE109/$C$120*$C$122</f>
        <v>0</v>
      </c>
      <c r="AF109" s="39">
        <f>'FY23 DCPS orig'!AF109/$C$120*$C$122</f>
        <v>0</v>
      </c>
      <c r="AG109" s="39">
        <v>2837175</v>
      </c>
      <c r="AH109" s="39">
        <v>175175</v>
      </c>
      <c r="AI109" s="39">
        <f>'FY23 DCPS orig'!AI109/$C$120*$C$122</f>
        <v>108451.51</v>
      </c>
      <c r="AJ109" s="39">
        <f>'FY23 DCPS orig'!AJ109/$C$120*$C$122</f>
        <v>325354.52047270705</v>
      </c>
      <c r="AK109" s="39">
        <f>'FY23 DCPS orig'!AK109/$C$120*$C$122</f>
        <v>867612.05141812109</v>
      </c>
      <c r="AL109" s="39">
        <f>'FY23 DCPS orig'!AL109/$C$120*$C$122</f>
        <v>433806.02094541409</v>
      </c>
      <c r="AM109" s="39">
        <v>234998.56</v>
      </c>
      <c r="AQ109" s="39">
        <v>238322.7</v>
      </c>
      <c r="AS109" s="39">
        <f>'FY23 DCPS orig'!AS109/$C$120*$C$122</f>
        <v>1518321.0923635352</v>
      </c>
      <c r="AT109" s="39">
        <f>'FY23 DCPS orig'!AT109/$C$120*$C$122</f>
        <v>0</v>
      </c>
      <c r="AU109" s="39">
        <v>39166.43</v>
      </c>
      <c r="AV109" s="39">
        <v>537570</v>
      </c>
      <c r="BD109" s="39">
        <v>229460.82</v>
      </c>
      <c r="BE109" s="39">
        <v>3696.05</v>
      </c>
      <c r="BG109" s="39">
        <f>'FY23 DCPS orig'!BG109/$C$120*$C$122</f>
        <v>0</v>
      </c>
      <c r="BR109" s="39">
        <f>'FY23 DCPS orig'!BR109/$C$120*$C$122</f>
        <v>0</v>
      </c>
      <c r="CB109" s="39">
        <v>775243.66</v>
      </c>
      <c r="CC109" s="39">
        <v>87683.64</v>
      </c>
      <c r="CH109" s="39">
        <f t="shared" si="41"/>
        <v>9795512.1161451936</v>
      </c>
      <c r="CI109" s="39">
        <f t="shared" si="42"/>
        <v>3690671.73</v>
      </c>
      <c r="CJ109" s="39">
        <f t="shared" si="28"/>
        <v>705153.33094541403</v>
      </c>
      <c r="CK109" s="39">
        <f t="shared" si="43"/>
        <v>0</v>
      </c>
      <c r="CL109" s="39">
        <f t="shared" si="44"/>
        <v>0</v>
      </c>
      <c r="CM109" s="39">
        <f t="shared" si="54"/>
        <v>2208545.3628362427</v>
      </c>
      <c r="CN109" s="39">
        <f t="shared" si="30"/>
        <v>2095057.5223635351</v>
      </c>
      <c r="CO109" s="39">
        <f t="shared" si="45"/>
        <v>862927.3</v>
      </c>
      <c r="CP109" s="39">
        <f t="shared" si="31"/>
        <v>233156.87</v>
      </c>
      <c r="CQ109" s="39">
        <f t="shared" si="32"/>
        <v>0</v>
      </c>
      <c r="CR109" s="39">
        <f t="shared" si="33"/>
        <v>9795512.1161451917</v>
      </c>
      <c r="CS109" s="39">
        <f t="shared" si="46"/>
        <v>4395825.060945414</v>
      </c>
      <c r="CT109" s="39">
        <f t="shared" si="47"/>
        <v>8155.5195935907495</v>
      </c>
      <c r="CU109" s="39">
        <f t="shared" si="34"/>
        <v>6847.2573840445266</v>
      </c>
      <c r="CV109" s="39">
        <f t="shared" si="55"/>
        <v>0</v>
      </c>
      <c r="CW109" s="39">
        <f t="shared" si="55"/>
        <v>0</v>
      </c>
      <c r="CX109" s="39">
        <f t="shared" si="48"/>
        <v>8155.5195935907495</v>
      </c>
      <c r="CY109" s="39">
        <f t="shared" si="36"/>
        <v>2985.9076124567478</v>
      </c>
      <c r="CZ109" s="39">
        <f t="shared" si="56"/>
        <v>7769.8352210526318</v>
      </c>
      <c r="DA109" s="39">
        <f t="shared" si="49"/>
        <v>1443968.4609454141</v>
      </c>
      <c r="DB109" s="39">
        <f t="shared" si="53"/>
        <v>2951856.6</v>
      </c>
      <c r="DC109" s="39">
        <f t="shared" si="50"/>
        <v>0</v>
      </c>
      <c r="DD109" s="39">
        <f t="shared" si="51"/>
        <v>9380858.4461451918</v>
      </c>
    </row>
    <row r="110" spans="1:108" x14ac:dyDescent="0.25">
      <c r="A110" t="s">
        <v>525</v>
      </c>
      <c r="B110" s="35">
        <v>329</v>
      </c>
      <c r="C110" s="36">
        <v>8</v>
      </c>
      <c r="D110" s="36" t="s">
        <v>350</v>
      </c>
      <c r="E110" s="36">
        <v>514</v>
      </c>
      <c r="F110" s="36">
        <v>25</v>
      </c>
      <c r="G110" s="37">
        <f t="shared" si="37"/>
        <v>430</v>
      </c>
      <c r="H110" s="36">
        <v>414</v>
      </c>
      <c r="I110" s="38">
        <f t="shared" si="38"/>
        <v>0.80544747081712065</v>
      </c>
      <c r="J110" s="37">
        <f t="shared" si="39"/>
        <v>93.99475446428572</v>
      </c>
      <c r="K110" s="37">
        <f t="shared" si="40"/>
        <v>1.9998883928571429</v>
      </c>
      <c r="L110" s="39">
        <v>198942.26</v>
      </c>
      <c r="M110" s="39">
        <f>'FY23 DCPS orig'!M110/$C$120*$C$122</f>
        <v>0</v>
      </c>
      <c r="N110" s="39">
        <f>'FY23 DCPS orig'!N110/128425*(128425-5380.94)</f>
        <v>0</v>
      </c>
      <c r="O110" s="39">
        <v>71961.03</v>
      </c>
      <c r="P110" s="39">
        <v>7155.45</v>
      </c>
      <c r="Q110" s="39">
        <v>79024.509999999995</v>
      </c>
      <c r="R110" s="39">
        <v>60058.83</v>
      </c>
      <c r="S110" s="39">
        <v>153561.79</v>
      </c>
      <c r="T110" s="39">
        <f>'FY23 DCPS orig'!T110/$C$120*$C$122</f>
        <v>108451.51</v>
      </c>
      <c r="U110" s="39">
        <f>'FY23 DCPS orig'!U110/$C$120*$C$122</f>
        <v>216903.01047270704</v>
      </c>
      <c r="V110" s="39">
        <f>'FY23 DCPS orig'!V110/$C$120*$C$122</f>
        <v>108451.51</v>
      </c>
      <c r="W110" s="39">
        <f>'FY23 DCPS orig'!W110/$C$120*$C$122</f>
        <v>216903.01047270704</v>
      </c>
      <c r="X110" s="39">
        <v>195832.13</v>
      </c>
      <c r="Y110" s="39">
        <v>150519.6</v>
      </c>
      <c r="AC110" s="39">
        <f>'FY23 DCPS orig'!AC110/$C$120*$C$122</f>
        <v>0</v>
      </c>
      <c r="AD110" s="39">
        <f>'FY23 DCPS orig'!AD110/$C$120*$C$122</f>
        <v>0</v>
      </c>
      <c r="AE110" s="39">
        <f>'FY23 DCPS orig'!AE110/$C$120*$C$122</f>
        <v>0</v>
      </c>
      <c r="AF110" s="39">
        <f>'FY23 DCPS orig'!AF110/$C$120*$C$122</f>
        <v>0</v>
      </c>
      <c r="AG110" s="39">
        <v>2568390</v>
      </c>
      <c r="AH110" s="39">
        <v>167050</v>
      </c>
      <c r="AI110" s="39">
        <f>'FY23 DCPS orig'!AI110/$C$120*$C$122</f>
        <v>108451.51</v>
      </c>
      <c r="AJ110" s="39">
        <f>'FY23 DCPS orig'!AJ110/$C$120*$C$122</f>
        <v>216903.01047270704</v>
      </c>
      <c r="AK110" s="39">
        <f>'FY23 DCPS orig'!AK110/$C$120*$C$122</f>
        <v>542257.5309454141</v>
      </c>
      <c r="AL110" s="39">
        <f>'FY23 DCPS orig'!AL110/$C$120*$C$122</f>
        <v>542257.5309454141</v>
      </c>
      <c r="AM110" s="39">
        <v>391664.27</v>
      </c>
      <c r="AQ110" s="39">
        <v>168438.6</v>
      </c>
      <c r="AS110" s="39">
        <f>'FY23 DCPS orig'!AS110/$C$120*$C$122</f>
        <v>0</v>
      </c>
      <c r="AT110" s="39">
        <f>'FY23 DCPS orig'!AT110/$C$120*$C$122</f>
        <v>9760.6354236353509</v>
      </c>
      <c r="AV110" s="39">
        <v>3583.8</v>
      </c>
      <c r="AW110" s="39">
        <v>20400</v>
      </c>
      <c r="AX110" s="39">
        <v>13600</v>
      </c>
      <c r="BA110" s="39">
        <v>27200</v>
      </c>
      <c r="BB110" s="39">
        <v>10200</v>
      </c>
      <c r="BC110" s="39">
        <v>20400</v>
      </c>
      <c r="BD110" s="39">
        <v>278167.12</v>
      </c>
      <c r="BE110" s="39">
        <v>4480.59</v>
      </c>
      <c r="BG110" s="39">
        <f>'FY23 DCPS orig'!BG110/$C$120*$C$122</f>
        <v>0</v>
      </c>
      <c r="BL110" s="39">
        <v>119483.41</v>
      </c>
      <c r="BM110" s="39">
        <v>19455</v>
      </c>
      <c r="BR110" s="39">
        <f>'FY23 DCPS orig'!BR110/$C$120*$C$122</f>
        <v>0</v>
      </c>
      <c r="BV110" s="39">
        <v>15325</v>
      </c>
      <c r="CB110" s="39">
        <v>1110556.6599999999</v>
      </c>
      <c r="CC110" s="39">
        <v>248954.64</v>
      </c>
      <c r="CH110" s="39">
        <f t="shared" si="41"/>
        <v>8174743.9487325829</v>
      </c>
      <c r="CI110" s="39">
        <f t="shared" si="42"/>
        <v>3414595.38</v>
      </c>
      <c r="CJ110" s="39">
        <f t="shared" si="28"/>
        <v>888609.26094541408</v>
      </c>
      <c r="CK110" s="39">
        <f t="shared" si="43"/>
        <v>154263.41</v>
      </c>
      <c r="CL110" s="39">
        <f t="shared" si="44"/>
        <v>0</v>
      </c>
      <c r="CM110" s="39">
        <f t="shared" si="54"/>
        <v>1969972.4523635353</v>
      </c>
      <c r="CN110" s="39">
        <f t="shared" si="30"/>
        <v>13344.43542363535</v>
      </c>
      <c r="CO110" s="39">
        <f t="shared" si="45"/>
        <v>1359511.2999999998</v>
      </c>
      <c r="CP110" s="39">
        <f t="shared" si="31"/>
        <v>340447.71</v>
      </c>
      <c r="CQ110" s="39">
        <f t="shared" si="32"/>
        <v>47600</v>
      </c>
      <c r="CR110" s="39">
        <f t="shared" si="33"/>
        <v>8188343.9487325847</v>
      </c>
      <c r="CS110" s="39">
        <f t="shared" si="46"/>
        <v>4457468.0509454142</v>
      </c>
      <c r="CT110" s="39">
        <f t="shared" si="47"/>
        <v>8672.1168306331019</v>
      </c>
      <c r="CU110" s="39">
        <f t="shared" si="34"/>
        <v>6643.1816731517511</v>
      </c>
      <c r="CV110" s="39">
        <f t="shared" si="55"/>
        <v>300.12336575875486</v>
      </c>
      <c r="CW110" s="39">
        <f t="shared" si="55"/>
        <v>0</v>
      </c>
      <c r="CX110" s="39">
        <f t="shared" si="48"/>
        <v>8672.1168306331019</v>
      </c>
      <c r="CY110" s="39">
        <f t="shared" si="36"/>
        <v>3283.8437198067627</v>
      </c>
      <c r="CZ110" s="39">
        <f t="shared" si="56"/>
        <v>8299.6716046511629</v>
      </c>
      <c r="DA110" s="39">
        <f t="shared" si="49"/>
        <v>1738558.4509454139</v>
      </c>
      <c r="DB110" s="39">
        <f t="shared" si="53"/>
        <v>2718909.6</v>
      </c>
      <c r="DC110" s="39">
        <f t="shared" si="50"/>
        <v>0</v>
      </c>
      <c r="DD110" s="39">
        <f t="shared" si="51"/>
        <v>7591310.7887325836</v>
      </c>
    </row>
    <row r="111" spans="1:108" x14ac:dyDescent="0.25">
      <c r="A111" t="s">
        <v>526</v>
      </c>
      <c r="B111" s="35">
        <v>330</v>
      </c>
      <c r="C111" s="36">
        <v>6</v>
      </c>
      <c r="D111" s="36" t="s">
        <v>350</v>
      </c>
      <c r="E111" s="36">
        <v>511</v>
      </c>
      <c r="F111" s="36">
        <v>-36</v>
      </c>
      <c r="G111" s="37">
        <f t="shared" si="37"/>
        <v>383</v>
      </c>
      <c r="H111" s="36">
        <v>196</v>
      </c>
      <c r="I111" s="38">
        <f t="shared" si="38"/>
        <v>0.38356164383561642</v>
      </c>
      <c r="J111" s="37">
        <f t="shared" si="39"/>
        <v>71.995982142857144</v>
      </c>
      <c r="K111" s="37">
        <f t="shared" si="40"/>
        <v>16.999051339285714</v>
      </c>
      <c r="L111" s="39">
        <v>198942.26</v>
      </c>
      <c r="M111" s="39">
        <f>'FY23 DCPS orig'!M111/$C$120*$C$122</f>
        <v>0</v>
      </c>
      <c r="N111" s="39">
        <f>'FY23 DCPS orig'!N111/128425*(128425-5380.94)</f>
        <v>0</v>
      </c>
      <c r="O111" s="39">
        <v>71961.03</v>
      </c>
      <c r="P111" s="39">
        <v>6455.85</v>
      </c>
      <c r="Q111" s="39">
        <v>79024.509999999995</v>
      </c>
      <c r="R111" s="39">
        <v>60058.83</v>
      </c>
      <c r="S111" s="39">
        <v>153561.79</v>
      </c>
      <c r="T111" s="39">
        <f>'FY23 DCPS orig'!T111/$C$120*$C$122</f>
        <v>108451.51</v>
      </c>
      <c r="U111" s="39">
        <f>'FY23 DCPS orig'!U111/$C$120*$C$122</f>
        <v>433806.02094541409</v>
      </c>
      <c r="V111" s="39">
        <f>'FY23 DCPS orig'!V111/$C$120*$C$122</f>
        <v>0</v>
      </c>
      <c r="W111" s="39">
        <f>'FY23 DCPS orig'!W111/$C$120*$C$122</f>
        <v>433806.02094541409</v>
      </c>
      <c r="X111" s="39">
        <v>313331.40999999997</v>
      </c>
      <c r="Y111" s="39">
        <v>229363.20000000001</v>
      </c>
      <c r="AC111" s="39">
        <f>'FY23 DCPS orig'!AC111/$C$120*$C$122</f>
        <v>0</v>
      </c>
      <c r="AD111" s="39">
        <f>'FY23 DCPS orig'!AD111/$C$120*$C$122</f>
        <v>0</v>
      </c>
      <c r="AE111" s="39">
        <f>'FY23 DCPS orig'!AE111/$C$120*$C$122</f>
        <v>0</v>
      </c>
      <c r="AF111" s="39">
        <f>'FY23 DCPS orig'!AF111/$C$120*$C$122</f>
        <v>0</v>
      </c>
      <c r="AG111" s="39">
        <v>2287659</v>
      </c>
      <c r="AH111" s="39">
        <v>166075</v>
      </c>
      <c r="AI111" s="39">
        <f>'FY23 DCPS orig'!AI111/$C$120*$C$122</f>
        <v>108451.51</v>
      </c>
      <c r="AJ111" s="39">
        <f>'FY23 DCPS orig'!AJ111/$C$120*$C$122</f>
        <v>216903.01047270704</v>
      </c>
      <c r="AK111" s="39">
        <f>'FY23 DCPS orig'!AK111/$C$120*$C$122</f>
        <v>433806.02094541409</v>
      </c>
      <c r="AL111" s="39">
        <f>'FY23 DCPS orig'!AL111/$C$120*$C$122</f>
        <v>325354.52047270705</v>
      </c>
      <c r="AM111" s="39">
        <v>234998.56</v>
      </c>
      <c r="AQ111" s="39">
        <v>129016.8</v>
      </c>
      <c r="AS111" s="39">
        <f>'FY23 DCPS orig'!AS111/$C$120*$C$122</f>
        <v>108451.51</v>
      </c>
      <c r="AT111" s="39">
        <f>'FY23 DCPS orig'!AT111/$C$120*$C$122</f>
        <v>0</v>
      </c>
      <c r="AV111" s="39">
        <v>30462.3</v>
      </c>
      <c r="AW111" s="39">
        <v>20400</v>
      </c>
      <c r="AX111" s="39">
        <v>13600</v>
      </c>
      <c r="BA111" s="39">
        <v>20400</v>
      </c>
      <c r="BB111" s="39">
        <v>10200</v>
      </c>
      <c r="BC111" s="39">
        <v>13600</v>
      </c>
      <c r="BD111" s="39">
        <v>150664.84</v>
      </c>
      <c r="BE111" s="39">
        <v>2426.84</v>
      </c>
      <c r="BG111" s="39">
        <f>'FY23 DCPS orig'!BG111/$C$120*$C$122</f>
        <v>0</v>
      </c>
      <c r="BQ111" s="39">
        <v>119500</v>
      </c>
      <c r="BR111" s="39">
        <f>'FY23 DCPS orig'!BR111/$C$120*$C$122</f>
        <v>0</v>
      </c>
      <c r="BV111" s="39">
        <v>15325</v>
      </c>
      <c r="CB111" s="39">
        <v>525770.78</v>
      </c>
      <c r="CD111" s="39">
        <v>390346.52</v>
      </c>
      <c r="CE111" s="39">
        <v>321033.63</v>
      </c>
      <c r="CF111" s="39">
        <v>210749.93</v>
      </c>
      <c r="CG111" s="39">
        <v>76387.09</v>
      </c>
      <c r="CH111" s="39">
        <f t="shared" si="41"/>
        <v>8020345.2937816558</v>
      </c>
      <c r="CI111" s="39">
        <f t="shared" si="42"/>
        <v>3132189.7800000003</v>
      </c>
      <c r="CJ111" s="39">
        <f t="shared" si="28"/>
        <v>1410306.651890828</v>
      </c>
      <c r="CK111" s="39">
        <f t="shared" si="43"/>
        <v>134825</v>
      </c>
      <c r="CL111" s="39">
        <f t="shared" si="44"/>
        <v>998517.17</v>
      </c>
      <c r="CM111" s="39">
        <f t="shared" si="54"/>
        <v>1448530.4218908283</v>
      </c>
      <c r="CN111" s="39">
        <f t="shared" si="30"/>
        <v>138913.81</v>
      </c>
      <c r="CO111" s="39">
        <f t="shared" si="45"/>
        <v>525770.78</v>
      </c>
      <c r="CP111" s="39">
        <f t="shared" si="31"/>
        <v>197291.68</v>
      </c>
      <c r="CQ111" s="39">
        <f t="shared" si="32"/>
        <v>47600</v>
      </c>
      <c r="CR111" s="39">
        <f t="shared" si="33"/>
        <v>8033945.2937816568</v>
      </c>
      <c r="CS111" s="39">
        <f t="shared" si="46"/>
        <v>5675838.6018908285</v>
      </c>
      <c r="CT111" s="39">
        <f t="shared" si="47"/>
        <v>11107.316246361699</v>
      </c>
      <c r="CU111" s="39">
        <f t="shared" si="34"/>
        <v>6129.5299021526425</v>
      </c>
      <c r="CV111" s="39">
        <f t="shared" si="55"/>
        <v>263.84540117416827</v>
      </c>
      <c r="CW111" s="39">
        <f t="shared" si="55"/>
        <v>1954.0453424657535</v>
      </c>
      <c r="CX111" s="39">
        <f t="shared" si="48"/>
        <v>9153.2709038959456</v>
      </c>
      <c r="CY111" s="39">
        <f t="shared" si="36"/>
        <v>2682.5039795918369</v>
      </c>
      <c r="CZ111" s="39">
        <f t="shared" si="56"/>
        <v>11137.159138381201</v>
      </c>
      <c r="DA111" s="39">
        <f t="shared" si="49"/>
        <v>2160299.2318908283</v>
      </c>
      <c r="DB111" s="39">
        <f t="shared" si="53"/>
        <v>2517022.2000000002</v>
      </c>
      <c r="DC111" s="39">
        <f t="shared" si="50"/>
        <v>998517.17</v>
      </c>
      <c r="DD111" s="39">
        <f t="shared" si="51"/>
        <v>6483180.5937816557</v>
      </c>
    </row>
    <row r="112" spans="1:108" x14ac:dyDescent="0.25">
      <c r="A112" t="s">
        <v>527</v>
      </c>
      <c r="B112" s="35">
        <v>331</v>
      </c>
      <c r="C112" s="36">
        <v>6</v>
      </c>
      <c r="D112" s="36" t="s">
        <v>350</v>
      </c>
      <c r="E112" s="36">
        <v>371</v>
      </c>
      <c r="F112" s="36">
        <v>-9</v>
      </c>
      <c r="G112" s="37">
        <f t="shared" si="37"/>
        <v>304</v>
      </c>
      <c r="H112" s="36">
        <v>123</v>
      </c>
      <c r="I112" s="38">
        <f t="shared" si="38"/>
        <v>0.33153638814016173</v>
      </c>
      <c r="J112" s="37">
        <f t="shared" si="39"/>
        <v>45.99743303571428</v>
      </c>
      <c r="K112" s="37">
        <f t="shared" si="40"/>
        <v>3.9997767857142859</v>
      </c>
      <c r="L112" s="39">
        <v>198942.26</v>
      </c>
      <c r="M112" s="39">
        <f>'FY23 DCPS orig'!M112/$C$120*$C$122</f>
        <v>0</v>
      </c>
      <c r="N112" s="39">
        <f>'FY23 DCPS orig'!N112/128425*(128425-5380.94)</f>
        <v>0</v>
      </c>
      <c r="O112" s="39">
        <v>71961.03</v>
      </c>
      <c r="P112" s="39">
        <v>5376.65</v>
      </c>
      <c r="Q112" s="39">
        <v>79024.509999999995</v>
      </c>
      <c r="R112" s="39">
        <v>60058.83</v>
      </c>
      <c r="S112" s="39">
        <v>102374.53</v>
      </c>
      <c r="T112" s="39">
        <f>'FY23 DCPS orig'!T112/$C$120*$C$122</f>
        <v>108451.51</v>
      </c>
      <c r="U112" s="39">
        <f>'FY23 DCPS orig'!U112/$C$120*$C$122</f>
        <v>216903.01047270704</v>
      </c>
      <c r="V112" s="39">
        <f>'FY23 DCPS orig'!V112/$C$120*$C$122</f>
        <v>0</v>
      </c>
      <c r="W112" s="39">
        <f>'FY23 DCPS orig'!W112/$C$120*$C$122</f>
        <v>216903.01047270704</v>
      </c>
      <c r="X112" s="39">
        <v>156665.71</v>
      </c>
      <c r="Y112" s="39">
        <v>120057.3</v>
      </c>
      <c r="AC112" s="39">
        <f>'FY23 DCPS orig'!AC112/$C$120*$C$122</f>
        <v>0</v>
      </c>
      <c r="AD112" s="39">
        <f>'FY23 DCPS orig'!AD112/$C$120*$C$122</f>
        <v>0</v>
      </c>
      <c r="AE112" s="39">
        <f>'FY23 DCPS orig'!AE112/$C$120*$C$122</f>
        <v>0</v>
      </c>
      <c r="AF112" s="39">
        <f>'FY23 DCPS orig'!AF112/$C$120*$C$122</f>
        <v>0</v>
      </c>
      <c r="AG112" s="39">
        <v>1815792</v>
      </c>
      <c r="AH112" s="39">
        <v>120575</v>
      </c>
      <c r="AI112" s="39">
        <f>'FY23 DCPS orig'!AI112/$C$120*$C$122</f>
        <v>108451.51</v>
      </c>
      <c r="AJ112" s="39">
        <f>'FY23 DCPS orig'!AJ112/$C$120*$C$122</f>
        <v>108451.51</v>
      </c>
      <c r="AK112" s="39">
        <f>'FY23 DCPS orig'!AK112/$C$120*$C$122</f>
        <v>325354.52047270705</v>
      </c>
      <c r="AL112" s="39">
        <f>'FY23 DCPS orig'!AL112/$C$120*$C$122</f>
        <v>0</v>
      </c>
      <c r="AQ112" s="39">
        <v>82427.399999999994</v>
      </c>
      <c r="AS112" s="39">
        <f>'FY23 DCPS orig'!AS112/$C$120*$C$122</f>
        <v>0</v>
      </c>
      <c r="AT112" s="39">
        <f>'FY23 DCPS orig'!AT112/$C$120*$C$122</f>
        <v>19521.270847270702</v>
      </c>
      <c r="AV112" s="39">
        <v>7167.6</v>
      </c>
      <c r="BD112" s="39">
        <v>109968.02</v>
      </c>
      <c r="BE112" s="39">
        <v>1771.31</v>
      </c>
      <c r="BG112" s="39">
        <f>'FY23 DCPS orig'!BG112/$C$120*$C$122</f>
        <v>0</v>
      </c>
      <c r="BR112" s="39">
        <f>'FY23 DCPS orig'!BR112/$C$120*$C$122</f>
        <v>0</v>
      </c>
      <c r="BV112" s="39">
        <v>15325</v>
      </c>
      <c r="CB112" s="39">
        <v>329947.99</v>
      </c>
      <c r="CD112" s="39">
        <v>238871.27</v>
      </c>
      <c r="CE112" s="39">
        <v>182422.87</v>
      </c>
      <c r="CF112" s="39">
        <v>77168.649999999994</v>
      </c>
      <c r="CG112" s="39">
        <v>25136.11</v>
      </c>
      <c r="CH112" s="39">
        <f t="shared" si="41"/>
        <v>4905070.3822653918</v>
      </c>
      <c r="CI112" s="39">
        <f t="shared" si="42"/>
        <v>2562556.3200000003</v>
      </c>
      <c r="CJ112" s="39">
        <f t="shared" si="28"/>
        <v>710529.0309454141</v>
      </c>
      <c r="CK112" s="39">
        <f t="shared" si="43"/>
        <v>15325</v>
      </c>
      <c r="CL112" s="39">
        <f t="shared" si="44"/>
        <v>523598.9</v>
      </c>
      <c r="CM112" s="39">
        <f t="shared" si="54"/>
        <v>624684.94047270704</v>
      </c>
      <c r="CN112" s="39">
        <f t="shared" si="30"/>
        <v>26688.8708472707</v>
      </c>
      <c r="CO112" s="39">
        <f t="shared" si="45"/>
        <v>329947.99</v>
      </c>
      <c r="CP112" s="39">
        <f t="shared" si="31"/>
        <v>111739.33</v>
      </c>
      <c r="CQ112" s="39">
        <f t="shared" si="32"/>
        <v>0</v>
      </c>
      <c r="CR112" s="39">
        <f t="shared" si="33"/>
        <v>4905070.3822653927</v>
      </c>
      <c r="CS112" s="39">
        <f t="shared" si="46"/>
        <v>3812009.2509454144</v>
      </c>
      <c r="CT112" s="39">
        <f t="shared" si="47"/>
        <v>10274.957549718098</v>
      </c>
      <c r="CU112" s="39">
        <f t="shared" si="34"/>
        <v>6907.1598921832892</v>
      </c>
      <c r="CV112" s="39">
        <f t="shared" si="55"/>
        <v>41.307277628032345</v>
      </c>
      <c r="CW112" s="39">
        <f t="shared" si="55"/>
        <v>1411.3177897574124</v>
      </c>
      <c r="CX112" s="39">
        <f t="shared" si="48"/>
        <v>8863.6397599606862</v>
      </c>
      <c r="CY112" s="39">
        <f t="shared" si="36"/>
        <v>2682.5039837398372</v>
      </c>
      <c r="CZ112" s="39">
        <f t="shared" si="56"/>
        <v>10202.237565789474</v>
      </c>
      <c r="DA112" s="39">
        <f t="shared" si="49"/>
        <v>1352561.050945414</v>
      </c>
      <c r="DB112" s="39">
        <f t="shared" si="53"/>
        <v>1935849.3</v>
      </c>
      <c r="DC112" s="39">
        <f t="shared" si="50"/>
        <v>523598.9</v>
      </c>
      <c r="DD112" s="39">
        <f t="shared" si="51"/>
        <v>4128455.5022653919</v>
      </c>
    </row>
    <row r="113" spans="1:108" x14ac:dyDescent="0.25">
      <c r="A113" t="s">
        <v>528</v>
      </c>
      <c r="B113" s="35">
        <v>332</v>
      </c>
      <c r="C113" s="36">
        <v>6</v>
      </c>
      <c r="D113" s="36" t="s">
        <v>437</v>
      </c>
      <c r="E113" s="36">
        <v>384</v>
      </c>
      <c r="F113" s="36">
        <v>-20</v>
      </c>
      <c r="G113" s="37">
        <f t="shared" si="37"/>
        <v>322</v>
      </c>
      <c r="H113" s="36">
        <v>298</v>
      </c>
      <c r="I113" s="38">
        <f t="shared" si="38"/>
        <v>0.77604166666666663</v>
      </c>
      <c r="J113" s="37">
        <f t="shared" si="39"/>
        <v>66.996261160714283</v>
      </c>
      <c r="K113" s="37">
        <f t="shared" si="40"/>
        <v>16.999051339285714</v>
      </c>
      <c r="L113" s="39">
        <v>198942.26</v>
      </c>
      <c r="M113" s="39">
        <f>'FY23 DCPS orig'!M113/$C$120*$C$122</f>
        <v>54225.750236353517</v>
      </c>
      <c r="N113" s="39">
        <f>'FY23 DCPS orig'!N113/128425*(128425-5380.94)</f>
        <v>0</v>
      </c>
      <c r="O113" s="39">
        <v>71961.03</v>
      </c>
      <c r="P113" s="39">
        <v>7283.7</v>
      </c>
      <c r="Q113" s="39">
        <v>79024.509999999995</v>
      </c>
      <c r="R113" s="39">
        <v>60058.83</v>
      </c>
      <c r="S113" s="39">
        <v>102374.53</v>
      </c>
      <c r="T113" s="39">
        <f>'FY23 DCPS orig'!T113/$C$120*$C$122</f>
        <v>108451.51</v>
      </c>
      <c r="U113" s="39">
        <f>'FY23 DCPS orig'!U113/$C$120*$C$122</f>
        <v>216903.01047270704</v>
      </c>
      <c r="V113" s="39">
        <f>'FY23 DCPS orig'!V113/$C$120*$C$122</f>
        <v>0</v>
      </c>
      <c r="W113" s="39">
        <f>'FY23 DCPS orig'!W113/$C$120*$C$122</f>
        <v>216903.01047270704</v>
      </c>
      <c r="X113" s="39">
        <v>156665.71</v>
      </c>
      <c r="Y113" s="39">
        <v>111097.8</v>
      </c>
      <c r="AB113" s="39">
        <v>480826.5</v>
      </c>
      <c r="AC113" s="39">
        <f>'FY23 DCPS orig'!AC113/$C$120*$C$122</f>
        <v>0</v>
      </c>
      <c r="AD113" s="39">
        <f>'FY23 DCPS orig'!AD113/$C$120*$C$122</f>
        <v>0</v>
      </c>
      <c r="AE113" s="39">
        <f>'FY23 DCPS orig'!AE113/$C$120*$C$122</f>
        <v>0</v>
      </c>
      <c r="AF113" s="39">
        <f>'FY23 DCPS orig'!AF113/$C$120*$C$122</f>
        <v>0</v>
      </c>
      <c r="AG113" s="39">
        <v>1923306</v>
      </c>
      <c r="AH113" s="39">
        <v>126720</v>
      </c>
      <c r="AI113" s="39">
        <f>'FY23 DCPS orig'!AI113/$C$120*$C$122</f>
        <v>108451.51</v>
      </c>
      <c r="AJ113" s="39">
        <f>'FY23 DCPS orig'!AJ113/$C$120*$C$122</f>
        <v>216903.01047270704</v>
      </c>
      <c r="AK113" s="39">
        <f>'FY23 DCPS orig'!AK113/$C$120*$C$122</f>
        <v>542257.5309454141</v>
      </c>
      <c r="AL113" s="39">
        <f>'FY23 DCPS orig'!AL113/$C$120*$C$122</f>
        <v>433806.02094541409</v>
      </c>
      <c r="AM113" s="39">
        <v>313331.40999999997</v>
      </c>
      <c r="AP113" s="39">
        <v>119483.41</v>
      </c>
      <c r="AQ113" s="39">
        <v>120057.3</v>
      </c>
      <c r="AS113" s="39">
        <f>'FY23 DCPS orig'!AS113/$C$120*$C$122</f>
        <v>108451.51</v>
      </c>
      <c r="AT113" s="39">
        <f>'FY23 DCPS orig'!AT113/$C$120*$C$122</f>
        <v>0</v>
      </c>
      <c r="AV113" s="39">
        <v>30462.3</v>
      </c>
      <c r="AW113" s="39">
        <v>20400</v>
      </c>
      <c r="AX113" s="39">
        <v>13600</v>
      </c>
      <c r="BA113" s="39">
        <v>20400</v>
      </c>
      <c r="BB113" s="39">
        <v>10200</v>
      </c>
      <c r="BC113" s="39">
        <v>13600</v>
      </c>
      <c r="BD113" s="39">
        <v>207813.57</v>
      </c>
      <c r="BE113" s="39">
        <v>3347.36</v>
      </c>
      <c r="BG113" s="39">
        <f>'FY23 DCPS orig'!BG113/$C$120*$C$122</f>
        <v>0</v>
      </c>
      <c r="BR113" s="39">
        <f>'FY23 DCPS orig'!BR113/$C$120*$C$122</f>
        <v>0</v>
      </c>
      <c r="BV113" s="39">
        <v>15325</v>
      </c>
      <c r="CB113" s="39">
        <v>799386.19</v>
      </c>
      <c r="CC113" s="39">
        <v>172500.24</v>
      </c>
      <c r="CH113" s="39">
        <f t="shared" si="41"/>
        <v>7184520.5135453027</v>
      </c>
      <c r="CI113" s="39">
        <f t="shared" si="42"/>
        <v>3213174.6202363535</v>
      </c>
      <c r="CJ113" s="39">
        <f t="shared" si="28"/>
        <v>701569.5309454141</v>
      </c>
      <c r="CK113" s="39">
        <f t="shared" si="43"/>
        <v>15325</v>
      </c>
      <c r="CL113" s="39">
        <f t="shared" si="44"/>
        <v>0</v>
      </c>
      <c r="CM113" s="39">
        <f t="shared" si="54"/>
        <v>1854290.1923635353</v>
      </c>
      <c r="CN113" s="39">
        <f t="shared" si="30"/>
        <v>138913.81</v>
      </c>
      <c r="CO113" s="39">
        <f t="shared" si="45"/>
        <v>971886.42999999993</v>
      </c>
      <c r="CP113" s="39">
        <f t="shared" si="31"/>
        <v>255360.93</v>
      </c>
      <c r="CQ113" s="39">
        <f t="shared" si="32"/>
        <v>47600</v>
      </c>
      <c r="CR113" s="39">
        <f t="shared" si="33"/>
        <v>7198120.5135453017</v>
      </c>
      <c r="CS113" s="39">
        <f t="shared" si="46"/>
        <v>3930069.1511817677</v>
      </c>
      <c r="CT113" s="39">
        <f t="shared" si="47"/>
        <v>10234.555081202519</v>
      </c>
      <c r="CU113" s="39">
        <f t="shared" si="34"/>
        <v>8367.6422401988366</v>
      </c>
      <c r="CV113" s="39">
        <f t="shared" si="55"/>
        <v>39.908854166666664</v>
      </c>
      <c r="CW113" s="39">
        <f t="shared" si="55"/>
        <v>0</v>
      </c>
      <c r="CX113" s="39">
        <f t="shared" si="48"/>
        <v>10234.555081202519</v>
      </c>
      <c r="CY113" s="39">
        <f t="shared" si="36"/>
        <v>3261.3638590604023</v>
      </c>
      <c r="CZ113" s="39">
        <f t="shared" si="56"/>
        <v>10026.396336137745</v>
      </c>
      <c r="DA113" s="39">
        <f t="shared" si="49"/>
        <v>1414838.8511817676</v>
      </c>
      <c r="DB113" s="39">
        <f t="shared" si="53"/>
        <v>2515230.2999999998</v>
      </c>
      <c r="DC113" s="39">
        <f t="shared" si="50"/>
        <v>0</v>
      </c>
      <c r="DD113" s="39">
        <f t="shared" si="51"/>
        <v>6745830.8835453019</v>
      </c>
    </row>
    <row r="114" spans="1:108" x14ac:dyDescent="0.25">
      <c r="A114" t="s">
        <v>529</v>
      </c>
      <c r="B114" s="35">
        <v>333</v>
      </c>
      <c r="C114" s="36">
        <v>6</v>
      </c>
      <c r="D114" s="36" t="s">
        <v>350</v>
      </c>
      <c r="E114" s="36">
        <v>417</v>
      </c>
      <c r="F114" s="36">
        <v>-39</v>
      </c>
      <c r="G114" s="37">
        <f t="shared" si="37"/>
        <v>417</v>
      </c>
      <c r="H114" s="36">
        <v>119</v>
      </c>
      <c r="I114" s="38">
        <f t="shared" si="38"/>
        <v>0.28537170263788969</v>
      </c>
      <c r="J114" s="37">
        <f t="shared" si="39"/>
        <v>37.99787946428571</v>
      </c>
      <c r="K114" s="37">
        <f t="shared" si="40"/>
        <v>2.9998325892857141</v>
      </c>
      <c r="L114" s="39">
        <v>198942.26</v>
      </c>
      <c r="M114" s="39">
        <f>'FY23 DCPS orig'!M114/$C$120*$C$122</f>
        <v>0</v>
      </c>
      <c r="N114" s="39">
        <f>'FY23 DCPS orig'!N114/128425*(128425-5380.94)</f>
        <v>0</v>
      </c>
      <c r="O114" s="39">
        <v>71961.03</v>
      </c>
      <c r="P114" s="39">
        <v>6126.45</v>
      </c>
      <c r="Q114" s="39">
        <v>79024.509999999995</v>
      </c>
      <c r="R114" s="39">
        <v>60058.83</v>
      </c>
      <c r="S114" s="39">
        <v>102374.53</v>
      </c>
      <c r="T114" s="39">
        <f>'FY23 DCPS orig'!T114/$C$120*$C$122</f>
        <v>108451.51</v>
      </c>
      <c r="U114" s="39">
        <f>'FY23 DCPS orig'!U114/$C$120*$C$122</f>
        <v>0</v>
      </c>
      <c r="V114" s="39">
        <f>'FY23 DCPS orig'!V114/$C$120*$C$122</f>
        <v>0</v>
      </c>
      <c r="W114" s="39">
        <f>'FY23 DCPS orig'!W114/$C$120*$C$122</f>
        <v>0</v>
      </c>
      <c r="AC114" s="39">
        <f>'FY23 DCPS orig'!AC114/$C$120*$C$122</f>
        <v>0</v>
      </c>
      <c r="AD114" s="39">
        <f>'FY23 DCPS orig'!AD114/$C$120*$C$122</f>
        <v>0</v>
      </c>
      <c r="AE114" s="39">
        <f>'FY23 DCPS orig'!AE114/$C$120*$C$122</f>
        <v>0</v>
      </c>
      <c r="AF114" s="39">
        <f>'FY23 DCPS orig'!AF114/$C$120*$C$122</f>
        <v>0</v>
      </c>
      <c r="AG114" s="39">
        <v>2490741</v>
      </c>
      <c r="AH114" s="39">
        <v>135525</v>
      </c>
      <c r="AI114" s="39">
        <f>'FY23 DCPS orig'!AI114/$C$120*$C$122</f>
        <v>108451.51</v>
      </c>
      <c r="AJ114" s="39">
        <f>'FY23 DCPS orig'!AJ114/$C$120*$C$122</f>
        <v>216903.01047270704</v>
      </c>
      <c r="AK114" s="39">
        <f>'FY23 DCPS orig'!AK114/$C$120*$C$122</f>
        <v>325354.52047270705</v>
      </c>
      <c r="AL114" s="39">
        <f>'FY23 DCPS orig'!AL114/$C$120*$C$122</f>
        <v>0</v>
      </c>
      <c r="AQ114" s="39">
        <v>68092.2</v>
      </c>
      <c r="AS114" s="39">
        <f>'FY23 DCPS orig'!AS114/$C$120*$C$122</f>
        <v>0</v>
      </c>
      <c r="AT114" s="39">
        <f>'FY23 DCPS orig'!AT114/$C$120*$C$122</f>
        <v>15183.20854181211</v>
      </c>
      <c r="AV114" s="39">
        <v>5375.7</v>
      </c>
      <c r="BF114" s="39">
        <v>10425</v>
      </c>
      <c r="BG114" s="39">
        <f>'FY23 DCPS orig'!BG114/$C$120*$C$122</f>
        <v>0</v>
      </c>
      <c r="BR114" s="39">
        <f>'FY23 DCPS orig'!BR114/$C$120*$C$122</f>
        <v>0</v>
      </c>
      <c r="CB114" s="39">
        <v>319217.98</v>
      </c>
      <c r="CE114" s="39">
        <v>76137.37</v>
      </c>
      <c r="CF114" s="39">
        <v>550707.22</v>
      </c>
      <c r="CH114" s="39">
        <f t="shared" si="41"/>
        <v>4949052.8394872267</v>
      </c>
      <c r="CI114" s="39">
        <f t="shared" si="42"/>
        <v>3253205.12</v>
      </c>
      <c r="CJ114" s="39">
        <f t="shared" si="28"/>
        <v>0</v>
      </c>
      <c r="CK114" s="39">
        <f t="shared" si="43"/>
        <v>0</v>
      </c>
      <c r="CL114" s="39">
        <f t="shared" si="44"/>
        <v>626844.59</v>
      </c>
      <c r="CM114" s="39">
        <f t="shared" si="54"/>
        <v>718801.24094541406</v>
      </c>
      <c r="CN114" s="39">
        <f t="shared" si="30"/>
        <v>20558.90854181211</v>
      </c>
      <c r="CO114" s="39">
        <f t="shared" si="45"/>
        <v>319217.98</v>
      </c>
      <c r="CP114" s="39">
        <f t="shared" si="31"/>
        <v>10425</v>
      </c>
      <c r="CQ114" s="39">
        <f t="shared" si="32"/>
        <v>0</v>
      </c>
      <c r="CR114" s="39">
        <f t="shared" si="33"/>
        <v>4949052.8394872267</v>
      </c>
      <c r="CS114" s="39">
        <f t="shared" si="46"/>
        <v>3880049.71</v>
      </c>
      <c r="CT114" s="39">
        <f t="shared" si="47"/>
        <v>9304.6755635491609</v>
      </c>
      <c r="CU114" s="39">
        <f t="shared" si="34"/>
        <v>7801.4511270983212</v>
      </c>
      <c r="CV114" s="39">
        <f t="shared" si="55"/>
        <v>0</v>
      </c>
      <c r="CW114" s="39">
        <f t="shared" si="55"/>
        <v>1503.2244364508392</v>
      </c>
      <c r="CX114" s="39">
        <f t="shared" si="48"/>
        <v>7801.4511270983221</v>
      </c>
      <c r="CY114" s="39">
        <f t="shared" si="36"/>
        <v>2682.5040336134452</v>
      </c>
      <c r="CZ114" s="39">
        <f t="shared" si="56"/>
        <v>9304.6755635491609</v>
      </c>
      <c r="DA114" s="39">
        <f t="shared" si="49"/>
        <v>762464.12000000011</v>
      </c>
      <c r="DB114" s="39">
        <f t="shared" si="53"/>
        <v>2490741</v>
      </c>
      <c r="DC114" s="39">
        <f t="shared" si="50"/>
        <v>626844.59</v>
      </c>
      <c r="DD114" s="39">
        <f t="shared" si="51"/>
        <v>4170131.7994872262</v>
      </c>
    </row>
    <row r="115" spans="1:108" x14ac:dyDescent="0.25">
      <c r="A115" t="s">
        <v>530</v>
      </c>
      <c r="B115" s="35">
        <v>335</v>
      </c>
      <c r="C115" s="36">
        <v>5</v>
      </c>
      <c r="D115" s="36" t="s">
        <v>437</v>
      </c>
      <c r="E115" s="36">
        <v>355</v>
      </c>
      <c r="F115" s="36">
        <v>-7</v>
      </c>
      <c r="G115" s="37">
        <f t="shared" si="37"/>
        <v>289</v>
      </c>
      <c r="H115" s="36">
        <v>257</v>
      </c>
      <c r="I115" s="38">
        <f t="shared" si="38"/>
        <v>0.72394366197183102</v>
      </c>
      <c r="J115" s="37">
        <f t="shared" si="39"/>
        <v>34.998046875</v>
      </c>
      <c r="K115" s="37">
        <f t="shared" si="40"/>
        <v>33.998102678571428</v>
      </c>
      <c r="L115" s="39">
        <v>198942.26</v>
      </c>
      <c r="M115" s="39">
        <f>'FY23 DCPS orig'!M115/$C$120*$C$122</f>
        <v>54225.750236353517</v>
      </c>
      <c r="N115" s="39">
        <f>'FY23 DCPS orig'!N115/128425*(128425-5380.94)</f>
        <v>0</v>
      </c>
      <c r="O115" s="39">
        <v>71961.03</v>
      </c>
      <c r="P115" s="39">
        <v>7194.65</v>
      </c>
      <c r="Q115" s="39">
        <v>79024.509999999995</v>
      </c>
      <c r="R115" s="39">
        <v>60058.83</v>
      </c>
      <c r="S115" s="39">
        <v>102374.53</v>
      </c>
      <c r="T115" s="39">
        <f>'FY23 DCPS orig'!T115/$C$120*$C$122</f>
        <v>108451.51</v>
      </c>
      <c r="U115" s="39">
        <f>'FY23 DCPS orig'!U115/$C$120*$C$122</f>
        <v>216903.01047270704</v>
      </c>
      <c r="V115" s="39">
        <f>'FY23 DCPS orig'!V115/$C$120*$C$122</f>
        <v>108451.51</v>
      </c>
      <c r="W115" s="39">
        <f>'FY23 DCPS orig'!W115/$C$120*$C$122</f>
        <v>216903.01047270704</v>
      </c>
      <c r="X115" s="39">
        <v>195832.13</v>
      </c>
      <c r="Y115" s="39">
        <v>118265.4</v>
      </c>
      <c r="AB115" s="39">
        <v>431549.25</v>
      </c>
      <c r="AC115" s="39">
        <f>'FY23 DCPS orig'!AC115/$C$120*$C$122</f>
        <v>0</v>
      </c>
      <c r="AD115" s="39">
        <f>'FY23 DCPS orig'!AD115/$C$120*$C$122</f>
        <v>0</v>
      </c>
      <c r="AE115" s="39">
        <f>'FY23 DCPS orig'!AE115/$C$120*$C$122</f>
        <v>0</v>
      </c>
      <c r="AF115" s="39">
        <f>'FY23 DCPS orig'!AF115/$C$120*$C$122</f>
        <v>0</v>
      </c>
      <c r="AG115" s="39">
        <v>1726197</v>
      </c>
      <c r="AH115" s="39">
        <v>117150</v>
      </c>
      <c r="AI115" s="39">
        <f>'FY23 DCPS orig'!AI115/$C$120*$C$122</f>
        <v>108451.51</v>
      </c>
      <c r="AJ115" s="39">
        <f>'FY23 DCPS orig'!AJ115/$C$120*$C$122</f>
        <v>325354.52047270705</v>
      </c>
      <c r="AK115" s="39">
        <f>'FY23 DCPS orig'!AK115/$C$120*$C$122</f>
        <v>650709.0409454141</v>
      </c>
      <c r="AL115" s="39">
        <f>'FY23 DCPS orig'!AL115/$C$120*$C$122</f>
        <v>325354.52047270705</v>
      </c>
      <c r="AM115" s="39">
        <v>195832.13</v>
      </c>
      <c r="AQ115" s="39">
        <v>62716.5</v>
      </c>
      <c r="AS115" s="39">
        <f>'FY23 DCPS orig'!AS115/$C$120*$C$122</f>
        <v>216903.01047270704</v>
      </c>
      <c r="AT115" s="39">
        <f>'FY23 DCPS orig'!AT115/$C$120*$C$122</f>
        <v>0</v>
      </c>
      <c r="AV115" s="39">
        <v>60924.6</v>
      </c>
      <c r="AW115" s="39">
        <v>13600</v>
      </c>
      <c r="AX115" s="39">
        <v>6800</v>
      </c>
      <c r="BA115" s="39">
        <v>20400</v>
      </c>
      <c r="BB115" s="39">
        <v>10200</v>
      </c>
      <c r="BC115" s="39">
        <v>13600</v>
      </c>
      <c r="BD115" s="39">
        <v>192119.32</v>
      </c>
      <c r="BE115" s="39">
        <v>3094.57</v>
      </c>
      <c r="BG115" s="39">
        <f>'FY23 DCPS orig'!BG115/$C$120*$C$122</f>
        <v>0</v>
      </c>
      <c r="BR115" s="39">
        <f>'FY23 DCPS orig'!BR115/$C$120*$C$122</f>
        <v>0</v>
      </c>
      <c r="BV115" s="39">
        <v>15325</v>
      </c>
      <c r="CB115" s="39">
        <v>689403.53</v>
      </c>
      <c r="CC115" s="39">
        <v>137379</v>
      </c>
      <c r="CH115" s="39">
        <f t="shared" si="41"/>
        <v>6861651.6335453037</v>
      </c>
      <c r="CI115" s="39">
        <f t="shared" si="42"/>
        <v>2957129.3202363537</v>
      </c>
      <c r="CJ115" s="39">
        <f t="shared" si="28"/>
        <v>856355.06094541412</v>
      </c>
      <c r="CK115" s="39">
        <f t="shared" si="43"/>
        <v>15325</v>
      </c>
      <c r="CL115" s="39">
        <f t="shared" si="44"/>
        <v>0</v>
      </c>
      <c r="CM115" s="39">
        <f t="shared" si="54"/>
        <v>1668418.2218908281</v>
      </c>
      <c r="CN115" s="39">
        <f t="shared" si="30"/>
        <v>277827.61047270702</v>
      </c>
      <c r="CO115" s="39">
        <f t="shared" si="45"/>
        <v>826782.53</v>
      </c>
      <c r="CP115" s="39">
        <f t="shared" si="31"/>
        <v>239413.89</v>
      </c>
      <c r="CQ115" s="39">
        <f t="shared" si="32"/>
        <v>27200</v>
      </c>
      <c r="CR115" s="39">
        <f t="shared" si="33"/>
        <v>6868451.6335453028</v>
      </c>
      <c r="CS115" s="39">
        <f t="shared" si="46"/>
        <v>3828809.3811817677</v>
      </c>
      <c r="CT115" s="39">
        <f t="shared" si="47"/>
        <v>10785.37853854019</v>
      </c>
      <c r="CU115" s="39">
        <f t="shared" si="34"/>
        <v>8329.9417471446577</v>
      </c>
      <c r="CV115" s="39">
        <f t="shared" si="55"/>
        <v>43.16901408450704</v>
      </c>
      <c r="CW115" s="39">
        <f t="shared" si="55"/>
        <v>0</v>
      </c>
      <c r="CX115" s="39">
        <f t="shared" si="48"/>
        <v>10785.37853854019</v>
      </c>
      <c r="CY115" s="39">
        <f t="shared" si="36"/>
        <v>3217.0526459143971</v>
      </c>
      <c r="CZ115" s="39">
        <f t="shared" si="56"/>
        <v>10285.309066561778</v>
      </c>
      <c r="DA115" s="39">
        <f t="shared" si="49"/>
        <v>1552797.7311817678</v>
      </c>
      <c r="DB115" s="39">
        <f t="shared" si="53"/>
        <v>2276011.65</v>
      </c>
      <c r="DC115" s="39">
        <f t="shared" si="50"/>
        <v>0</v>
      </c>
      <c r="DD115" s="39">
        <f t="shared" si="51"/>
        <v>6462168.0935453027</v>
      </c>
    </row>
    <row r="116" spans="1:108" x14ac:dyDescent="0.25">
      <c r="A116" t="s">
        <v>531</v>
      </c>
      <c r="B116" s="35">
        <v>338</v>
      </c>
      <c r="C116" s="36">
        <v>4</v>
      </c>
      <c r="D116" s="36" t="s">
        <v>350</v>
      </c>
      <c r="E116" s="36">
        <v>346</v>
      </c>
      <c r="F116" s="36">
        <v>-32</v>
      </c>
      <c r="G116" s="37">
        <f t="shared" si="37"/>
        <v>273</v>
      </c>
      <c r="H116" s="36">
        <v>194</v>
      </c>
      <c r="I116" s="38">
        <f t="shared" si="38"/>
        <v>0.56069364161849711</v>
      </c>
      <c r="J116" s="37">
        <f t="shared" si="39"/>
        <v>64.996372767857139</v>
      </c>
      <c r="K116" s="37">
        <f t="shared" si="40"/>
        <v>99.994419642857139</v>
      </c>
      <c r="L116" s="39">
        <v>198942.26</v>
      </c>
      <c r="M116" s="39">
        <f>'FY23 DCPS orig'!M116/$C$120*$C$122</f>
        <v>0</v>
      </c>
      <c r="N116" s="39">
        <f>'FY23 DCPS orig'!N116/128425*(128425-5380.94)</f>
        <v>0</v>
      </c>
      <c r="O116" s="39">
        <v>71961.03</v>
      </c>
      <c r="P116" s="39">
        <v>5631.8</v>
      </c>
      <c r="Q116" s="39">
        <v>79024.509999999995</v>
      </c>
      <c r="R116" s="39">
        <v>60058.83</v>
      </c>
      <c r="S116" s="39">
        <v>102374.53</v>
      </c>
      <c r="T116" s="39">
        <f>'FY23 DCPS orig'!T116/$C$120*$C$122</f>
        <v>108451.51</v>
      </c>
      <c r="U116" s="39">
        <f>'FY23 DCPS orig'!U116/$C$120*$C$122</f>
        <v>216903.01047270704</v>
      </c>
      <c r="V116" s="39">
        <f>'FY23 DCPS orig'!V116/$C$120*$C$122</f>
        <v>108451.51</v>
      </c>
      <c r="W116" s="39">
        <f>'FY23 DCPS orig'!W116/$C$120*$C$122</f>
        <v>216903.01047270704</v>
      </c>
      <c r="X116" s="39">
        <v>195832.13</v>
      </c>
      <c r="Y116" s="39">
        <v>130808.7</v>
      </c>
      <c r="AC116" s="39">
        <f>'FY23 DCPS orig'!AC116/$C$120*$C$122</f>
        <v>0</v>
      </c>
      <c r="AD116" s="39">
        <f>'FY23 DCPS orig'!AD116/$C$120*$C$122</f>
        <v>0</v>
      </c>
      <c r="AE116" s="39">
        <f>'FY23 DCPS orig'!AE116/$C$120*$C$122</f>
        <v>0</v>
      </c>
      <c r="AF116" s="39">
        <f>'FY23 DCPS orig'!AF116/$C$120*$C$122</f>
        <v>0</v>
      </c>
      <c r="AG116" s="39">
        <v>1630629</v>
      </c>
      <c r="AH116" s="39">
        <v>112450</v>
      </c>
      <c r="AI116" s="39">
        <f>'FY23 DCPS orig'!AI116/$C$120*$C$122</f>
        <v>108451.51</v>
      </c>
      <c r="AJ116" s="39">
        <f>'FY23 DCPS orig'!AJ116/$C$120*$C$122</f>
        <v>216903.01047270704</v>
      </c>
      <c r="AK116" s="39">
        <f>'FY23 DCPS orig'!AK116/$C$120*$C$122</f>
        <v>433806.02094541409</v>
      </c>
      <c r="AL116" s="39">
        <f>'FY23 DCPS orig'!AL116/$C$120*$C$122</f>
        <v>650709.0409454141</v>
      </c>
      <c r="AM116" s="39">
        <v>430830.69</v>
      </c>
      <c r="AQ116" s="39">
        <v>116473.5</v>
      </c>
      <c r="AS116" s="39">
        <f>'FY23 DCPS orig'!AS116/$C$120*$C$122</f>
        <v>542257.5309454141</v>
      </c>
      <c r="AT116" s="39">
        <f>'FY23 DCPS orig'!AT116/$C$120*$C$122</f>
        <v>0</v>
      </c>
      <c r="AV116" s="39">
        <v>179190</v>
      </c>
      <c r="AW116" s="39">
        <v>20400</v>
      </c>
      <c r="AX116" s="39">
        <v>13600</v>
      </c>
      <c r="BA116" s="39">
        <v>27200</v>
      </c>
      <c r="BB116" s="39">
        <v>10200</v>
      </c>
      <c r="BC116" s="39">
        <v>20400</v>
      </c>
      <c r="BD116" s="39">
        <v>138542.38</v>
      </c>
      <c r="BE116" s="39">
        <v>2231.58</v>
      </c>
      <c r="BG116" s="39">
        <f>'FY23 DCPS orig'!BG116/$C$120*$C$122</f>
        <v>0</v>
      </c>
      <c r="BR116" s="39">
        <f>'FY23 DCPS orig'!BR116/$C$120*$C$122</f>
        <v>0</v>
      </c>
      <c r="BV116" s="39">
        <v>15325</v>
      </c>
      <c r="CB116" s="39">
        <v>520405.78</v>
      </c>
      <c r="CC116" s="39">
        <v>66419.759999999995</v>
      </c>
      <c r="CE116" s="39">
        <v>43462.37</v>
      </c>
      <c r="CH116" s="39">
        <f t="shared" si="41"/>
        <v>6795230.0042543635</v>
      </c>
      <c r="CI116" s="39">
        <f t="shared" si="42"/>
        <v>2369523.4700000002</v>
      </c>
      <c r="CJ116" s="39">
        <f t="shared" si="28"/>
        <v>868898.36094541405</v>
      </c>
      <c r="CK116" s="39">
        <f t="shared" si="43"/>
        <v>15325</v>
      </c>
      <c r="CL116" s="39">
        <f t="shared" si="44"/>
        <v>43462.37</v>
      </c>
      <c r="CM116" s="39">
        <f t="shared" si="54"/>
        <v>1957173.7723635351</v>
      </c>
      <c r="CN116" s="39">
        <f t="shared" si="30"/>
        <v>721447.5309454141</v>
      </c>
      <c r="CO116" s="39">
        <f t="shared" si="45"/>
        <v>586825.54</v>
      </c>
      <c r="CP116" s="39">
        <f t="shared" si="31"/>
        <v>198573.96</v>
      </c>
      <c r="CQ116" s="39">
        <f t="shared" si="32"/>
        <v>47600</v>
      </c>
      <c r="CR116" s="39">
        <f t="shared" si="33"/>
        <v>6808830.0042543635</v>
      </c>
      <c r="CS116" s="39">
        <f t="shared" si="46"/>
        <v>3297209.2009454146</v>
      </c>
      <c r="CT116" s="39">
        <f t="shared" si="47"/>
        <v>9529.5063611139158</v>
      </c>
      <c r="CU116" s="39">
        <f t="shared" si="34"/>
        <v>6848.3337283236997</v>
      </c>
      <c r="CV116" s="39">
        <f t="shared" si="55"/>
        <v>44.29190751445087</v>
      </c>
      <c r="CW116" s="39">
        <f t="shared" si="55"/>
        <v>125.61378612716764</v>
      </c>
      <c r="CX116" s="39">
        <f t="shared" si="48"/>
        <v>9403.8925749867485</v>
      </c>
      <c r="CY116" s="39">
        <f t="shared" si="36"/>
        <v>3024.8739175257733</v>
      </c>
      <c r="CZ116" s="39">
        <f t="shared" si="56"/>
        <v>8894.9115018315042</v>
      </c>
      <c r="DA116" s="39">
        <f t="shared" si="49"/>
        <v>1492309.1309454143</v>
      </c>
      <c r="DB116" s="39">
        <f t="shared" si="53"/>
        <v>1761437.7</v>
      </c>
      <c r="DC116" s="39">
        <f t="shared" si="50"/>
        <v>43462.37</v>
      </c>
      <c r="DD116" s="39">
        <f t="shared" si="51"/>
        <v>6385786.8742543627</v>
      </c>
    </row>
    <row r="117" spans="1:108" x14ac:dyDescent="0.25">
      <c r="A117" t="s">
        <v>532</v>
      </c>
      <c r="B117" s="35">
        <v>463</v>
      </c>
      <c r="C117" s="36">
        <v>3</v>
      </c>
      <c r="D117" s="36" t="s">
        <v>425</v>
      </c>
      <c r="E117" s="36">
        <v>2128</v>
      </c>
      <c r="F117" s="36">
        <v>113</v>
      </c>
      <c r="G117" s="37">
        <f t="shared" si="37"/>
        <v>2128</v>
      </c>
      <c r="H117" s="36">
        <v>540</v>
      </c>
      <c r="I117" s="38">
        <f t="shared" si="38"/>
        <v>0.25375939849624063</v>
      </c>
      <c r="J117" s="37">
        <f t="shared" si="39"/>
        <v>237.98671874999999</v>
      </c>
      <c r="K117" s="37">
        <f t="shared" si="40"/>
        <v>173.99029017857143</v>
      </c>
      <c r="L117" s="39">
        <v>198942.26</v>
      </c>
      <c r="M117" s="39">
        <f>'FY23 DCPS orig'!M117/$C$120*$C$122</f>
        <v>0</v>
      </c>
      <c r="N117" s="39">
        <f>'FY23 DCPS orig'!N117/128425*(128425-5380.94)</f>
        <v>1107395.9459776741</v>
      </c>
      <c r="O117" s="39">
        <v>71961.03</v>
      </c>
      <c r="P117" s="39">
        <v>31160.97</v>
      </c>
      <c r="Q117" s="39">
        <v>79024.509999999995</v>
      </c>
      <c r="R117" s="39">
        <v>60058.83</v>
      </c>
      <c r="S117" s="39">
        <v>614247.17000000004</v>
      </c>
      <c r="T117" s="39">
        <f>'FY23 DCPS orig'!T117/$C$120*$C$122</f>
        <v>108451.51</v>
      </c>
      <c r="U117" s="39">
        <f>'FY23 DCPS orig'!U117/$C$120*$C$122</f>
        <v>0</v>
      </c>
      <c r="V117" s="39">
        <f>'FY23 DCPS orig'!V117/$C$120*$C$122</f>
        <v>0</v>
      </c>
      <c r="W117" s="39">
        <f>'FY23 DCPS orig'!W117/$C$120*$C$122</f>
        <v>0</v>
      </c>
      <c r="AC117" s="39">
        <f>'FY23 DCPS orig'!AC117/$C$120*$C$122</f>
        <v>976063.56141812098</v>
      </c>
      <c r="AD117" s="39">
        <f>'FY23 DCPS orig'!AD117/$C$120*$C$122</f>
        <v>0</v>
      </c>
      <c r="AE117" s="39">
        <f>'FY23 DCPS orig'!AE117/$C$120*$C$122</f>
        <v>0</v>
      </c>
      <c r="AF117" s="39">
        <f>'FY23 DCPS orig'!AF117/$C$120*$C$122</f>
        <v>325354.52047270705</v>
      </c>
      <c r="AG117" s="39">
        <v>12710544</v>
      </c>
      <c r="AH117" s="39">
        <v>1261904</v>
      </c>
      <c r="AI117" s="39">
        <f>'FY23 DCPS orig'!AI117/$C$120*$C$122</f>
        <v>216903.01047270704</v>
      </c>
      <c r="AJ117" s="39">
        <f>'FY23 DCPS orig'!AJ117/$C$120*$C$122</f>
        <v>542257.5309454141</v>
      </c>
      <c r="AK117" s="39">
        <f>'FY23 DCPS orig'!AK117/$C$120*$C$122</f>
        <v>1952127.1133089494</v>
      </c>
      <c r="AL117" s="39">
        <f>'FY23 DCPS orig'!AL117/$C$120*$C$122</f>
        <v>759160.54141812108</v>
      </c>
      <c r="AM117" s="39">
        <v>391664.27</v>
      </c>
      <c r="AO117" s="39">
        <v>57558.06</v>
      </c>
      <c r="AQ117" s="39">
        <v>426472.2</v>
      </c>
      <c r="AS117" s="39">
        <f>'FY23 DCPS orig'!AS117/$C$120*$C$122</f>
        <v>867612.05141812109</v>
      </c>
      <c r="AT117" s="39">
        <f>'FY23 DCPS orig'!AT117/$C$120*$C$122</f>
        <v>0</v>
      </c>
      <c r="AV117" s="39">
        <v>311790.59999999998</v>
      </c>
      <c r="AZ117" s="39">
        <v>85000</v>
      </c>
      <c r="BF117" s="39">
        <v>53200</v>
      </c>
      <c r="BG117" s="39">
        <f>'FY23 DCPS orig'!BG117/$C$120*$C$122</f>
        <v>0</v>
      </c>
      <c r="BR117" s="39">
        <f>'FY23 DCPS orig'!BR117/$C$120*$C$122</f>
        <v>0</v>
      </c>
      <c r="BX117" s="39">
        <v>132208</v>
      </c>
      <c r="BY117" s="39">
        <v>147878.60999999999</v>
      </c>
      <c r="BZ117" s="39">
        <v>119483.41</v>
      </c>
      <c r="CB117" s="39">
        <v>1710096.3</v>
      </c>
      <c r="CH117" s="39">
        <f t="shared" si="41"/>
        <v>25318520.005431816</v>
      </c>
      <c r="CI117" s="39">
        <f t="shared" si="42"/>
        <v>17545108.307868503</v>
      </c>
      <c r="CJ117" s="39">
        <f t="shared" si="28"/>
        <v>0</v>
      </c>
      <c r="CK117" s="39">
        <f t="shared" si="43"/>
        <v>399570.02</v>
      </c>
      <c r="CL117" s="39">
        <f t="shared" si="44"/>
        <v>0</v>
      </c>
      <c r="CM117" s="39">
        <f t="shared" si="54"/>
        <v>4346142.726145192</v>
      </c>
      <c r="CN117" s="39">
        <f t="shared" si="30"/>
        <v>1179402.6514181211</v>
      </c>
      <c r="CO117" s="39">
        <f t="shared" si="45"/>
        <v>1710096.3</v>
      </c>
      <c r="CP117" s="39">
        <f t="shared" si="31"/>
        <v>53200</v>
      </c>
      <c r="CQ117" s="39">
        <f t="shared" si="32"/>
        <v>85000</v>
      </c>
      <c r="CR117" s="39">
        <f t="shared" si="33"/>
        <v>25318520.005431816</v>
      </c>
      <c r="CS117" s="39">
        <f t="shared" si="46"/>
        <v>17944678.327868503</v>
      </c>
      <c r="CT117" s="39">
        <f t="shared" si="47"/>
        <v>8432.64959016377</v>
      </c>
      <c r="CU117" s="39">
        <f t="shared" si="34"/>
        <v>8244.8817236224168</v>
      </c>
      <c r="CV117" s="39">
        <f t="shared" si="55"/>
        <v>187.76786654135338</v>
      </c>
      <c r="CW117" s="39">
        <f t="shared" si="55"/>
        <v>0</v>
      </c>
      <c r="CX117" s="39">
        <f t="shared" si="48"/>
        <v>8432.64959016377</v>
      </c>
      <c r="CY117" s="39">
        <f t="shared" si="36"/>
        <v>3166.8450000000003</v>
      </c>
      <c r="CZ117" s="39">
        <f t="shared" si="56"/>
        <v>8432.64959016377</v>
      </c>
      <c r="DA117" s="39">
        <f t="shared" si="49"/>
        <v>5234134.3278685026</v>
      </c>
      <c r="DB117" s="39">
        <f t="shared" si="53"/>
        <v>12710544</v>
      </c>
      <c r="DC117" s="39">
        <f t="shared" si="50"/>
        <v>0</v>
      </c>
      <c r="DD117" s="39">
        <f t="shared" si="51"/>
        <v>23887255.035431817</v>
      </c>
    </row>
    <row r="118" spans="1:108" x14ac:dyDescent="0.25">
      <c r="A118" t="s">
        <v>533</v>
      </c>
      <c r="B118" s="35">
        <v>464</v>
      </c>
      <c r="C118" s="36">
        <v>7</v>
      </c>
      <c r="D118" s="36" t="s">
        <v>425</v>
      </c>
      <c r="E118" s="36">
        <v>506</v>
      </c>
      <c r="F118" s="36">
        <v>1</v>
      </c>
      <c r="G118" s="37">
        <f t="shared" si="37"/>
        <v>506</v>
      </c>
      <c r="H118" s="36">
        <v>371</v>
      </c>
      <c r="I118" s="38">
        <f t="shared" si="38"/>
        <v>0.73320158102766797</v>
      </c>
      <c r="J118" s="37">
        <f t="shared" si="39"/>
        <v>130.99268973214285</v>
      </c>
      <c r="K118" s="37">
        <f t="shared" si="40"/>
        <v>10.999386160714286</v>
      </c>
      <c r="L118" s="39">
        <v>198942.26</v>
      </c>
      <c r="M118" s="39">
        <f>'FY23 DCPS orig'!M118/$C$120*$C$122</f>
        <v>0</v>
      </c>
      <c r="N118" s="39">
        <f>'FY23 DCPS orig'!N118/128425*(128425-5380.94)</f>
        <v>307609.98712291068</v>
      </c>
      <c r="O118" s="39">
        <v>71961.03</v>
      </c>
      <c r="P118" s="39">
        <v>22922.81</v>
      </c>
      <c r="Q118" s="39">
        <v>79024.509999999995</v>
      </c>
      <c r="R118" s="39">
        <v>60058.83</v>
      </c>
      <c r="S118" s="39">
        <v>358310.85</v>
      </c>
      <c r="T118" s="39">
        <f>'FY23 DCPS orig'!T118/$C$120*$C$122</f>
        <v>108451.51</v>
      </c>
      <c r="U118" s="39">
        <f>'FY23 DCPS orig'!U118/$C$120*$C$122</f>
        <v>0</v>
      </c>
      <c r="V118" s="39">
        <f>'FY23 DCPS orig'!V118/$C$120*$C$122</f>
        <v>0</v>
      </c>
      <c r="W118" s="39">
        <f>'FY23 DCPS orig'!W118/$C$120*$C$122</f>
        <v>0</v>
      </c>
      <c r="AC118" s="39">
        <f>'FY23 DCPS orig'!AC118/$C$120*$C$122</f>
        <v>542257.5309454141</v>
      </c>
      <c r="AD118" s="39">
        <f>'FY23 DCPS orig'!AD118/$C$120*$C$122</f>
        <v>0</v>
      </c>
      <c r="AE118" s="39">
        <f>'FY23 DCPS orig'!AE118/$C$120*$C$122</f>
        <v>99334.548016329267</v>
      </c>
      <c r="AF118" s="39">
        <f>'FY23 DCPS orig'!AF118/$C$120*$C$122</f>
        <v>108451.51</v>
      </c>
      <c r="AG118" s="39">
        <v>3022338</v>
      </c>
      <c r="AH118" s="39">
        <v>300058</v>
      </c>
      <c r="AI118" s="39">
        <f>'FY23 DCPS orig'!AI118/$C$120*$C$122</f>
        <v>216903.01047270704</v>
      </c>
      <c r="AJ118" s="39">
        <f>'FY23 DCPS orig'!AJ118/$C$120*$C$122</f>
        <v>433806.02094541409</v>
      </c>
      <c r="AK118" s="39">
        <f>'FY23 DCPS orig'!AK118/$C$120*$C$122</f>
        <v>867612.05141812109</v>
      </c>
      <c r="AL118" s="39">
        <f>'FY23 DCPS orig'!AL118/$C$120*$C$122</f>
        <v>976063.56141812098</v>
      </c>
      <c r="AM118" s="39">
        <v>430830.69</v>
      </c>
      <c r="AO118" s="39">
        <v>115116.11</v>
      </c>
      <c r="AQ118" s="39">
        <v>234738.9</v>
      </c>
      <c r="AS118" s="39">
        <f>'FY23 DCPS orig'!AS118/$C$120*$C$122</f>
        <v>108451.51</v>
      </c>
      <c r="AT118" s="39">
        <f>'FY23 DCPS orig'!AT118/$C$120*$C$122</f>
        <v>0</v>
      </c>
      <c r="AV118" s="39">
        <v>19710.900000000001</v>
      </c>
      <c r="AZ118" s="39">
        <v>60000</v>
      </c>
      <c r="BD118" s="39">
        <v>270157.64</v>
      </c>
      <c r="BE118" s="39">
        <v>4351.57</v>
      </c>
      <c r="BG118" s="39">
        <f>'FY23 DCPS orig'!BG118/$C$120*$C$122</f>
        <v>0</v>
      </c>
      <c r="BH118" s="39">
        <v>158559.82</v>
      </c>
      <c r="BI118" s="39">
        <v>26216.09</v>
      </c>
      <c r="BJ118" s="39">
        <v>9000</v>
      </c>
      <c r="BK118" s="39">
        <v>17200</v>
      </c>
      <c r="BR118" s="39">
        <f>'FY23 DCPS orig'!BR118/$C$120*$C$122</f>
        <v>108451.51</v>
      </c>
      <c r="BT118" s="39">
        <v>140941</v>
      </c>
      <c r="BU118" s="39">
        <v>5000</v>
      </c>
      <c r="BY118" s="39">
        <v>443635.82</v>
      </c>
      <c r="BZ118" s="39">
        <v>238966.82</v>
      </c>
      <c r="CB118" s="39">
        <v>1109215.3999999999</v>
      </c>
      <c r="CC118" s="39">
        <v>221478.84</v>
      </c>
      <c r="CH118" s="39">
        <f t="shared" si="41"/>
        <v>11496128.640339019</v>
      </c>
      <c r="CI118" s="39">
        <f t="shared" si="42"/>
        <v>5279721.3760846537</v>
      </c>
      <c r="CJ118" s="39">
        <f t="shared" si="28"/>
        <v>0</v>
      </c>
      <c r="CK118" s="39">
        <f t="shared" si="43"/>
        <v>936995.15000000014</v>
      </c>
      <c r="CL118" s="39">
        <f t="shared" si="44"/>
        <v>0</v>
      </c>
      <c r="CM118" s="39">
        <f t="shared" si="54"/>
        <v>3275070.3442543629</v>
      </c>
      <c r="CN118" s="39">
        <f t="shared" si="30"/>
        <v>128162.41</v>
      </c>
      <c r="CO118" s="39">
        <f t="shared" si="45"/>
        <v>1330694.24</v>
      </c>
      <c r="CP118" s="39">
        <f t="shared" si="31"/>
        <v>485485.12000000005</v>
      </c>
      <c r="CQ118" s="39">
        <f t="shared" si="32"/>
        <v>60000</v>
      </c>
      <c r="CR118" s="39">
        <f t="shared" si="33"/>
        <v>11496128.640339017</v>
      </c>
      <c r="CS118" s="39">
        <f t="shared" si="46"/>
        <v>6216716.526084654</v>
      </c>
      <c r="CT118" s="39">
        <f t="shared" si="47"/>
        <v>12286.001039692992</v>
      </c>
      <c r="CU118" s="39">
        <f t="shared" si="34"/>
        <v>10434.231968546746</v>
      </c>
      <c r="CV118" s="39">
        <f t="shared" si="55"/>
        <v>1851.7690711462453</v>
      </c>
      <c r="CW118" s="39">
        <f t="shared" si="55"/>
        <v>0</v>
      </c>
      <c r="CX118" s="39">
        <f t="shared" si="48"/>
        <v>12286.001039692992</v>
      </c>
      <c r="CY118" s="39">
        <f t="shared" si="36"/>
        <v>3586.7769272237197</v>
      </c>
      <c r="CZ118" s="39">
        <f t="shared" si="56"/>
        <v>12286.001039692992</v>
      </c>
      <c r="DA118" s="39">
        <f t="shared" si="49"/>
        <v>3194378.5260846531</v>
      </c>
      <c r="DB118" s="39">
        <f t="shared" si="53"/>
        <v>3022338</v>
      </c>
      <c r="DC118" s="39">
        <f t="shared" si="50"/>
        <v>0</v>
      </c>
      <c r="DD118" s="39">
        <f t="shared" si="51"/>
        <v>10481721.710339019</v>
      </c>
    </row>
    <row r="119" spans="1:108" x14ac:dyDescent="0.25">
      <c r="A119" t="s">
        <v>302</v>
      </c>
      <c r="E119" s="37">
        <f>SUM(E3:E118)</f>
        <v>50499</v>
      </c>
      <c r="F119" s="37">
        <f>SUM(F3:F118)</f>
        <v>-1075</v>
      </c>
      <c r="G119" s="37">
        <f>SUM(G3:G118)</f>
        <v>44666</v>
      </c>
      <c r="H119" s="37">
        <f>SUM(H3:H118)</f>
        <v>23707</v>
      </c>
      <c r="I119" s="38">
        <f t="shared" si="38"/>
        <v>0.46945484068991467</v>
      </c>
      <c r="J119" s="37">
        <f t="shared" ref="J119:BU119" si="57">SUM(J3:J118)</f>
        <v>7912.5584263392839</v>
      </c>
      <c r="K119" s="37">
        <f t="shared" si="57"/>
        <v>8392.5316406250058</v>
      </c>
      <c r="L119" s="39">
        <f t="shared" si="57"/>
        <v>22480475.380000032</v>
      </c>
      <c r="M119" s="39">
        <f t="shared" si="57"/>
        <v>2873964.9340180089</v>
      </c>
      <c r="N119" s="39">
        <f t="shared" si="57"/>
        <v>6828941.670055992</v>
      </c>
      <c r="O119" s="39">
        <f t="shared" si="57"/>
        <v>8347479.4800000098</v>
      </c>
      <c r="P119" s="39">
        <f t="shared" si="57"/>
        <v>1070685.5300000003</v>
      </c>
      <c r="Q119" s="39">
        <f t="shared" si="57"/>
        <v>9245867.6699999813</v>
      </c>
      <c r="R119" s="39">
        <f t="shared" si="57"/>
        <v>6966824.2800000068</v>
      </c>
      <c r="S119" s="39">
        <f>SUM(S3:S118)</f>
        <v>17864355.149999976</v>
      </c>
      <c r="T119" s="39">
        <f t="shared" si="57"/>
        <v>12797278.160945393</v>
      </c>
      <c r="U119" s="39">
        <f t="shared" si="57"/>
        <v>14749404.816944314</v>
      </c>
      <c r="V119" s="39">
        <f t="shared" si="57"/>
        <v>8567669.0613449663</v>
      </c>
      <c r="W119" s="39">
        <f t="shared" si="57"/>
        <v>17894498.502144095</v>
      </c>
      <c r="X119" s="39">
        <f t="shared" si="57"/>
        <v>14883242.100000015</v>
      </c>
      <c r="Y119" s="39">
        <f t="shared" si="57"/>
        <v>10452152.699999999</v>
      </c>
      <c r="Z119" s="39">
        <f>SUM(Z3:Z118)</f>
        <v>380778.75</v>
      </c>
      <c r="AA119" s="39">
        <f t="shared" si="57"/>
        <v>335085.3</v>
      </c>
      <c r="AB119" s="39">
        <f>SUM(AB3:AB118)</f>
        <v>4767947.25</v>
      </c>
      <c r="AC119" s="39">
        <f t="shared" si="57"/>
        <v>6723993.4103995543</v>
      </c>
      <c r="AD119" s="39">
        <f t="shared" si="57"/>
        <v>818488.78583822108</v>
      </c>
      <c r="AE119" s="39">
        <f t="shared" si="57"/>
        <v>198669.09603265853</v>
      </c>
      <c r="AF119" s="39">
        <f t="shared" si="57"/>
        <v>2277481.6242543631</v>
      </c>
      <c r="AG119" s="39">
        <f t="shared" si="57"/>
        <v>266790018</v>
      </c>
      <c r="AH119" s="39">
        <f>SUM(AH3:AH118)</f>
        <v>20449995</v>
      </c>
      <c r="AI119" s="39">
        <f t="shared" si="57"/>
        <v>14152921.926381528</v>
      </c>
      <c r="AJ119" s="39">
        <f t="shared" si="57"/>
        <v>26841747.843725428</v>
      </c>
      <c r="AK119" s="39">
        <f t="shared" si="57"/>
        <v>59539877.008322969</v>
      </c>
      <c r="AL119" s="39">
        <f t="shared" si="57"/>
        <v>38608736.20712439</v>
      </c>
      <c r="AM119" s="39">
        <f t="shared" si="57"/>
        <v>20327375.460000008</v>
      </c>
      <c r="AN119" s="39">
        <f t="shared" si="57"/>
        <v>1048434.09</v>
      </c>
      <c r="AO119" s="39">
        <f t="shared" si="57"/>
        <v>2129648.1400000011</v>
      </c>
      <c r="AP119" s="39">
        <f t="shared" si="57"/>
        <v>716900.46000000008</v>
      </c>
      <c r="AQ119" s="39">
        <f t="shared" si="57"/>
        <v>14179304.699999996</v>
      </c>
      <c r="AR119" s="39">
        <f t="shared" si="57"/>
        <v>284912.09999999998</v>
      </c>
      <c r="AS119" s="39">
        <f t="shared" si="57"/>
        <v>43434828.36877887</v>
      </c>
      <c r="AT119" s="39">
        <f t="shared" si="57"/>
        <v>644201.89985076175</v>
      </c>
      <c r="AU119" s="39">
        <f t="shared" si="57"/>
        <v>939994.26000000024</v>
      </c>
      <c r="AV119" s="39">
        <f t="shared" si="57"/>
        <v>15039416.700000009</v>
      </c>
      <c r="AW119" s="39">
        <f>SUM(AW3:AW118)</f>
        <v>1128800</v>
      </c>
      <c r="AX119" s="39">
        <f t="shared" si="57"/>
        <v>1026800</v>
      </c>
      <c r="AY119" s="39">
        <f t="shared" si="57"/>
        <v>367200</v>
      </c>
      <c r="AZ119" s="39">
        <f t="shared" si="57"/>
        <v>1030000</v>
      </c>
      <c r="BA119" s="39">
        <f>SUM(BA3:BA118)</f>
        <v>1298800</v>
      </c>
      <c r="BB119" s="39">
        <f>SUM(BB3:BB118)</f>
        <v>193800</v>
      </c>
      <c r="BC119" s="39">
        <f>SUM(BC3:BC118)</f>
        <v>1176400</v>
      </c>
      <c r="BD119" s="39">
        <f t="shared" si="57"/>
        <v>14234039.090000004</v>
      </c>
      <c r="BE119" s="39">
        <f t="shared" si="57"/>
        <v>226499.71000000002</v>
      </c>
      <c r="BF119" s="39">
        <f t="shared" si="57"/>
        <v>402100</v>
      </c>
      <c r="BG119" s="39">
        <f>SUM(BG3:BG118)</f>
        <v>650709.05999999994</v>
      </c>
      <c r="BH119" s="39">
        <f>SUM(BH3:BH118)</f>
        <v>1427038.3800000004</v>
      </c>
      <c r="BI119" s="39">
        <f>SUM(BI3:BI118)</f>
        <v>159214.81</v>
      </c>
      <c r="BJ119" s="39">
        <f>SUM(BJ3:BJ118)</f>
        <v>157730</v>
      </c>
      <c r="BK119" s="39">
        <f>SUM(BK3:BK118)</f>
        <v>320000</v>
      </c>
      <c r="BL119" s="39">
        <f t="shared" si="57"/>
        <v>836383.87000000011</v>
      </c>
      <c r="BM119" s="39">
        <f t="shared" si="57"/>
        <v>158908</v>
      </c>
      <c r="BN119" s="39">
        <f t="shared" si="57"/>
        <v>358450.23</v>
      </c>
      <c r="BO119" s="39">
        <f t="shared" si="57"/>
        <v>9000</v>
      </c>
      <c r="BP119" s="39">
        <f t="shared" si="57"/>
        <v>147878.60999999999</v>
      </c>
      <c r="BQ119" s="39">
        <f t="shared" si="57"/>
        <v>1558627</v>
      </c>
      <c r="BR119" s="39">
        <f t="shared" si="57"/>
        <v>650709.05999999994</v>
      </c>
      <c r="BS119" s="39">
        <f t="shared" si="57"/>
        <v>74970.559999999998</v>
      </c>
      <c r="BT119" s="39">
        <f t="shared" si="57"/>
        <v>802305</v>
      </c>
      <c r="BU119" s="39">
        <f t="shared" si="57"/>
        <v>30000</v>
      </c>
      <c r="BV119" s="39">
        <f t="shared" ref="BV119:CG119" si="58">SUM(BV3:BV118)</f>
        <v>613000</v>
      </c>
      <c r="BW119" s="39">
        <f t="shared" si="58"/>
        <v>7199537.9800000004</v>
      </c>
      <c r="BX119" s="39">
        <f t="shared" si="58"/>
        <v>2054708</v>
      </c>
      <c r="BY119" s="39">
        <f t="shared" si="58"/>
        <v>2957572.1499999994</v>
      </c>
      <c r="BZ119" s="39">
        <f t="shared" si="58"/>
        <v>836383.87000000011</v>
      </c>
      <c r="CA119" s="39">
        <f t="shared" si="58"/>
        <v>131776.46</v>
      </c>
      <c r="CB119" s="39">
        <f t="shared" si="58"/>
        <v>66104275.470000014</v>
      </c>
      <c r="CC119" s="39">
        <f t="shared" si="58"/>
        <v>9757492.8000000026</v>
      </c>
      <c r="CD119" s="39">
        <f t="shared" si="58"/>
        <v>13564857.819999997</v>
      </c>
      <c r="CE119" s="39">
        <f t="shared" si="58"/>
        <v>9559089.1799999978</v>
      </c>
      <c r="CF119" s="39">
        <f t="shared" si="58"/>
        <v>11982756.629999999</v>
      </c>
      <c r="CG119" s="39">
        <f t="shared" si="58"/>
        <v>9464334.5199999977</v>
      </c>
      <c r="CH119" s="39">
        <f>SUM(CH3:CH118)</f>
        <v>858305744.07616138</v>
      </c>
      <c r="CI119" s="39">
        <f t="shared" ref="CI119:CQ119" si="59">SUM(CI3:CI118)</f>
        <v>391218329.47154433</v>
      </c>
      <c r="CJ119" s="39">
        <f>SUM(CJ3:CJ118)</f>
        <v>66546967.180433355</v>
      </c>
      <c r="CK119" s="39">
        <f>SUM(CK3:CK118)</f>
        <v>18420210.789999995</v>
      </c>
      <c r="CL119" s="39">
        <f t="shared" si="59"/>
        <v>44571038.150000006</v>
      </c>
      <c r="CM119" s="39">
        <f t="shared" si="59"/>
        <v>177829857.93555439</v>
      </c>
      <c r="CN119" s="39">
        <f t="shared" si="59"/>
        <v>60058441.228629634</v>
      </c>
      <c r="CO119" s="39">
        <f>SUM(CO3:CO118)</f>
        <v>75861768.270000011</v>
      </c>
      <c r="CP119" s="39">
        <f t="shared" si="59"/>
        <v>20246331.049999997</v>
      </c>
      <c r="CQ119" s="39">
        <f t="shared" si="59"/>
        <v>4946800</v>
      </c>
      <c r="CR119" s="39">
        <f t="shared" si="33"/>
        <v>859699744.07616162</v>
      </c>
      <c r="CS119" s="39">
        <f>SUM(CS3:CS118)</f>
        <v>520756545.59197742</v>
      </c>
      <c r="CT119" s="39">
        <f t="shared" si="47"/>
        <v>10312.215006078881</v>
      </c>
      <c r="CU119" s="39">
        <f t="shared" si="34"/>
        <v>7747.0510202488031</v>
      </c>
      <c r="CV119" s="39">
        <f t="shared" si="55"/>
        <v>364.76387235390791</v>
      </c>
      <c r="CW119" s="39">
        <f t="shared" si="55"/>
        <v>882.61229232262042</v>
      </c>
      <c r="CX119" s="39">
        <f t="shared" si="48"/>
        <v>9429.6027137562596</v>
      </c>
      <c r="CY119" s="39">
        <f t="shared" si="36"/>
        <v>3199.9733525962802</v>
      </c>
      <c r="CZ119" s="39">
        <f t="shared" si="56"/>
        <v>10169.02293492912</v>
      </c>
      <c r="DA119" s="39">
        <f>SUM(DA3:DA118)</f>
        <v>186259987.46197757</v>
      </c>
      <c r="DB119" s="39">
        <f>SUM(DB3:DB118)</f>
        <v>289925519.97999984</v>
      </c>
      <c r="DC119" s="39">
        <f>SUM(DC3:DC118)</f>
        <v>44571038.150000006</v>
      </c>
    </row>
    <row r="120" spans="1:108" x14ac:dyDescent="0.25">
      <c r="A120" t="s">
        <v>544</v>
      </c>
      <c r="C120" s="47">
        <v>113832.45</v>
      </c>
      <c r="X120" s="39">
        <f>SUM(U119:X119)</f>
        <v>56094814.480433397</v>
      </c>
      <c r="Y120" s="39">
        <f>SUM(U119:Y119)</f>
        <v>66546967.180433393</v>
      </c>
      <c r="AA120" s="39">
        <f>SUM(Z119:AA119)</f>
        <v>715864.05</v>
      </c>
      <c r="AJ120" s="39">
        <f>SUM(AI119:AQ119)</f>
        <v>177544945.83555433</v>
      </c>
      <c r="AU120" s="39">
        <f>SUBTOTAL(9,AS119:AU119)</f>
        <v>45019024.528629631</v>
      </c>
      <c r="BV120" s="39">
        <f>SUM(BR119:BV119)</f>
        <v>2170984.62</v>
      </c>
      <c r="CA120" s="39">
        <f>SUBTOTAL(9,BY119:CA119)</f>
        <v>3925732.4799999995</v>
      </c>
      <c r="CI120" s="39"/>
      <c r="CJ120" s="39"/>
      <c r="CK120" s="39"/>
      <c r="CL120" s="39"/>
      <c r="CM120" s="39"/>
      <c r="CN120" s="39"/>
      <c r="CO120" s="39"/>
      <c r="CP120" s="39"/>
      <c r="CQ120" s="39"/>
      <c r="CR120" s="39">
        <f>SUM(CR3:CR118)</f>
        <v>859699744.07616138</v>
      </c>
      <c r="CS120" s="39">
        <f>SUM(CI119:CL119)</f>
        <v>520756545.59197772</v>
      </c>
      <c r="DC120" s="39">
        <f>SUM(DA119:DC119)</f>
        <v>520756545.59197736</v>
      </c>
    </row>
    <row r="121" spans="1:108" x14ac:dyDescent="0.25">
      <c r="A121" t="s">
        <v>545</v>
      </c>
      <c r="C121" s="48">
        <v>5380.94</v>
      </c>
      <c r="CI121" s="39"/>
      <c r="CJ121" s="39"/>
      <c r="CK121" s="39"/>
      <c r="CL121" s="39"/>
      <c r="CM121" s="39"/>
      <c r="CN121" s="39"/>
      <c r="CO121" s="39"/>
      <c r="CP121" s="39"/>
      <c r="CQ121" s="39"/>
      <c r="CR121" s="39"/>
      <c r="CS121" s="39"/>
      <c r="DC121" s="39"/>
    </row>
    <row r="122" spans="1:108" x14ac:dyDescent="0.25">
      <c r="A122" t="s">
        <v>542</v>
      </c>
      <c r="C122" s="47">
        <f>C120-C121</f>
        <v>108451.51</v>
      </c>
      <c r="CI122" s="39"/>
      <c r="CJ122" s="39"/>
      <c r="CK122" s="39"/>
      <c r="CL122" s="39"/>
      <c r="CM122" s="39"/>
      <c r="CN122" s="39"/>
      <c r="CO122" s="39"/>
      <c r="CP122" s="39"/>
      <c r="CQ122" s="39"/>
      <c r="CR122" s="39"/>
      <c r="CS122" s="39"/>
      <c r="DC122" s="39"/>
    </row>
    <row r="123" spans="1:108" x14ac:dyDescent="0.25">
      <c r="K123" s="40"/>
      <c r="CI123" s="39"/>
      <c r="CJ123" s="39"/>
      <c r="CK123">
        <f>COUNTIF(CK3:CK118,"&gt;0")</f>
        <v>75</v>
      </c>
      <c r="CL123" s="39"/>
      <c r="CM123" s="41">
        <f>CM119/CH119</f>
        <v>0.20718707659001143</v>
      </c>
      <c r="CN123" s="39"/>
      <c r="CO123" s="39"/>
      <c r="CP123" s="39"/>
      <c r="CQ123" s="39"/>
      <c r="DC123" s="39"/>
    </row>
    <row r="124" spans="1:108" x14ac:dyDescent="0.25">
      <c r="CH124" s="42"/>
      <c r="CI124" s="42"/>
      <c r="CJ124" s="42"/>
      <c r="CK124" s="42"/>
      <c r="CL124" s="42"/>
      <c r="CM124" s="42"/>
      <c r="CN124" s="42"/>
      <c r="CO124" s="42"/>
      <c r="CP124" s="42"/>
    </row>
    <row r="125" spans="1:108" x14ac:dyDescent="0.25">
      <c r="P125" s="39">
        <f>P66-P30</f>
        <v>3959.75</v>
      </c>
      <c r="S125" s="39">
        <f>S66-S30</f>
        <v>102374.53</v>
      </c>
    </row>
    <row r="134" spans="1:108" s="35" customFormat="1" x14ac:dyDescent="0.25">
      <c r="A134" t="s">
        <v>534</v>
      </c>
      <c r="E134" s="43">
        <f>SUMIF($L$2:$CG$2,"SBB",$L$119:$CG$119)</f>
        <v>321987108.30000001</v>
      </c>
      <c r="G134" s="44">
        <f>E134/E$142</f>
        <v>0.37514266975641791</v>
      </c>
      <c r="H134"/>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c r="CJ134"/>
      <c r="CK134"/>
      <c r="CL134"/>
      <c r="CM134"/>
      <c r="CN134"/>
      <c r="CO134"/>
      <c r="CP134"/>
      <c r="CQ134"/>
      <c r="CR134"/>
      <c r="CS134"/>
      <c r="CT134"/>
      <c r="CU134"/>
      <c r="CV134"/>
      <c r="CW134"/>
      <c r="CX134"/>
      <c r="CY134"/>
      <c r="CZ134"/>
      <c r="DA134"/>
      <c r="DB134"/>
      <c r="DC134"/>
      <c r="DD134"/>
    </row>
    <row r="135" spans="1:108" s="35" customFormat="1" x14ac:dyDescent="0.25">
      <c r="A135" t="s">
        <v>535</v>
      </c>
      <c r="E135" s="43">
        <f>SUMIF($L$2:$CG$2,"Staffing Ratio",$L$119:$CG$119)</f>
        <v>343537187.38963675</v>
      </c>
      <c r="G135" s="44">
        <f>E135/E$142</f>
        <v>0.40025036504841693</v>
      </c>
      <c r="H135"/>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c r="CJ135"/>
      <c r="CK135"/>
      <c r="CL135"/>
      <c r="CM135"/>
      <c r="CN135"/>
      <c r="CO135"/>
      <c r="CP135"/>
      <c r="CQ135"/>
      <c r="CR135"/>
      <c r="CS135"/>
      <c r="CT135"/>
      <c r="CU135"/>
      <c r="CV135"/>
      <c r="CW135"/>
      <c r="CX135"/>
      <c r="CY135"/>
      <c r="CZ135"/>
      <c r="DA135"/>
      <c r="DB135"/>
      <c r="DC135"/>
      <c r="DD135"/>
    </row>
    <row r="136" spans="1:108" s="35" customFormat="1" x14ac:dyDescent="0.25">
      <c r="A136" t="s">
        <v>536</v>
      </c>
      <c r="E136" s="43">
        <f>SUMIF($L$2:$CG$2,"Prog Grant",$L$119:$CG$119)</f>
        <v>148210410.23652482</v>
      </c>
      <c r="G136" s="44">
        <f>E136/E$142</f>
        <v>0.17267787296012016</v>
      </c>
      <c r="H136"/>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c r="CJ136"/>
      <c r="CK136"/>
      <c r="CL136"/>
      <c r="CM136"/>
      <c r="CN136"/>
      <c r="CO136"/>
      <c r="CP136"/>
      <c r="CQ136"/>
      <c r="CR136"/>
      <c r="CS136"/>
      <c r="CT136"/>
      <c r="CU136"/>
      <c r="CV136"/>
      <c r="CW136"/>
      <c r="CX136"/>
      <c r="CY136"/>
      <c r="CZ136"/>
      <c r="DA136"/>
      <c r="DB136"/>
      <c r="DC136"/>
      <c r="DD136"/>
    </row>
    <row r="137" spans="1:108" s="35" customFormat="1" x14ac:dyDescent="0.25">
      <c r="A137" s="45" t="s">
        <v>537</v>
      </c>
      <c r="E137"/>
      <c r="F137" s="46">
        <f>CP119</f>
        <v>20246331.049999997</v>
      </c>
      <c r="G137"/>
      <c r="H137" s="44">
        <f>F137/E$142</f>
        <v>2.3588716712821447E-2</v>
      </c>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c r="CJ137"/>
      <c r="CK137"/>
      <c r="CL137"/>
      <c r="CM137"/>
      <c r="CN137"/>
      <c r="CO137"/>
      <c r="CP137"/>
      <c r="CQ137"/>
      <c r="CR137"/>
      <c r="CS137"/>
      <c r="CT137"/>
      <c r="CU137"/>
      <c r="CV137"/>
      <c r="CW137"/>
      <c r="CX137"/>
      <c r="CY137"/>
      <c r="CZ137"/>
      <c r="DA137"/>
      <c r="DB137"/>
      <c r="DC137"/>
      <c r="DD137"/>
    </row>
    <row r="138" spans="1:108" s="35" customFormat="1" x14ac:dyDescent="0.25">
      <c r="A138" s="45" t="s">
        <v>538</v>
      </c>
      <c r="E138"/>
      <c r="F138" s="46">
        <v>32467167.65000001</v>
      </c>
      <c r="G138"/>
      <c r="H138" s="44">
        <f>F138/E$142</f>
        <v>3.7827042256307029E-2</v>
      </c>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c r="CJ138"/>
      <c r="CK138"/>
      <c r="CL138"/>
      <c r="CM138"/>
      <c r="CN138"/>
      <c r="CO138"/>
      <c r="CP138"/>
      <c r="CQ138"/>
      <c r="CR138"/>
      <c r="CS138"/>
      <c r="CT138"/>
      <c r="CU138"/>
      <c r="CV138"/>
      <c r="CW138"/>
      <c r="CX138"/>
      <c r="CY138"/>
      <c r="CZ138"/>
      <c r="DA138"/>
      <c r="DB138"/>
      <c r="DC138"/>
      <c r="DD138"/>
    </row>
    <row r="139" spans="1:108" s="35" customFormat="1" x14ac:dyDescent="0.25">
      <c r="A139" s="45" t="s">
        <v>539</v>
      </c>
      <c r="E139"/>
      <c r="F139" s="46">
        <v>22443474.630000003</v>
      </c>
      <c r="G139"/>
      <c r="H139" s="44">
        <f>F139/E$142</f>
        <v>2.6148577922144825E-2</v>
      </c>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c r="CJ139"/>
      <c r="CK139"/>
      <c r="CL139"/>
      <c r="CM139"/>
      <c r="CN139"/>
      <c r="CO139"/>
      <c r="CP139"/>
      <c r="CQ139"/>
      <c r="CR139"/>
      <c r="CS139"/>
      <c r="CT139"/>
      <c r="CU139"/>
      <c r="CV139"/>
      <c r="CW139"/>
      <c r="CX139"/>
      <c r="CY139"/>
      <c r="CZ139"/>
      <c r="DA139"/>
      <c r="DB139"/>
      <c r="DC139"/>
      <c r="DD139"/>
    </row>
    <row r="140" spans="1:108" s="35" customFormat="1" x14ac:dyDescent="0.25">
      <c r="A140" s="45" t="s">
        <v>540</v>
      </c>
      <c r="E140"/>
      <c r="F140" s="46">
        <v>73582807.950000018</v>
      </c>
      <c r="G140"/>
      <c r="H140" s="44">
        <f>F140/E$142</f>
        <v>8.5730298856616607E-2</v>
      </c>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c r="CJ140"/>
      <c r="CK140"/>
      <c r="CL140"/>
      <c r="CM140"/>
      <c r="CN140"/>
      <c r="CO140"/>
      <c r="CP140"/>
      <c r="CQ140"/>
      <c r="CR140"/>
      <c r="CS140"/>
      <c r="CT140"/>
      <c r="CU140"/>
      <c r="CV140"/>
      <c r="CW140"/>
      <c r="CX140"/>
      <c r="CY140"/>
      <c r="CZ140"/>
      <c r="DA140"/>
      <c r="DB140"/>
      <c r="DC140"/>
      <c r="DD140"/>
    </row>
    <row r="141" spans="1:108" s="35" customFormat="1" x14ac:dyDescent="0.25">
      <c r="A141" t="s">
        <v>541</v>
      </c>
      <c r="E141" s="43">
        <f>SUMIF($L$2:$CG$2,"Stability",$L$119:$CG$119)</f>
        <v>44571038.149999991</v>
      </c>
      <c r="G141" s="44">
        <f>E141/E$142</f>
        <v>5.1929092235045084E-2</v>
      </c>
      <c r="H141"/>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c r="CJ141"/>
      <c r="CK141"/>
      <c r="CL141"/>
      <c r="CM141"/>
      <c r="CN141"/>
      <c r="CO141"/>
      <c r="CP141"/>
      <c r="CQ141"/>
      <c r="CR141"/>
      <c r="CS141"/>
      <c r="CT141"/>
      <c r="CU141"/>
      <c r="CV141"/>
      <c r="CW141"/>
      <c r="CX141"/>
      <c r="CY141"/>
      <c r="CZ141"/>
      <c r="DA141"/>
      <c r="DB141"/>
      <c r="DC141"/>
      <c r="DD141"/>
    </row>
    <row r="142" spans="1:108" s="35" customFormat="1" x14ac:dyDescent="0.25">
      <c r="A142"/>
      <c r="E142" s="39">
        <f>SUM(E134:E141)</f>
        <v>858305744.0761615</v>
      </c>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c r="CJ142"/>
      <c r="CK142"/>
      <c r="CL142"/>
      <c r="CM142"/>
      <c r="CN142"/>
      <c r="CO142"/>
      <c r="CP142"/>
      <c r="CQ142"/>
      <c r="CR142"/>
      <c r="CS142"/>
      <c r="CT142"/>
      <c r="CU142"/>
      <c r="CV142"/>
      <c r="CW142"/>
      <c r="CX142"/>
      <c r="CY142"/>
      <c r="CZ142"/>
      <c r="DA142"/>
      <c r="DB142"/>
      <c r="DC142"/>
      <c r="DD142"/>
    </row>
    <row r="143" spans="1:108" s="35" customFormat="1" x14ac:dyDescent="0.25">
      <c r="A143"/>
      <c r="E143" s="47"/>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c r="CJ143"/>
      <c r="CK143"/>
      <c r="CL143"/>
      <c r="CM143"/>
      <c r="CN143"/>
      <c r="CO143"/>
      <c r="CP143"/>
      <c r="CQ143"/>
      <c r="CR143"/>
      <c r="CS143"/>
      <c r="CT143"/>
      <c r="CU143"/>
      <c r="CV143"/>
      <c r="CW143"/>
      <c r="CX143"/>
      <c r="CY143"/>
      <c r="CZ143"/>
      <c r="DA143"/>
      <c r="DB143"/>
      <c r="DC143"/>
      <c r="DD143"/>
    </row>
  </sheetData>
  <autoFilter ref="A1:DA123" xr:uid="{F601D055-2441-4CE1-B58D-1B94190FC616}"/>
  <pageMargins left="0.7" right="0.7" top="0.75" bottom="0.75" header="0.3" footer="0.3"/>
  <pageSetup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1912D-41EE-4A9C-8B2D-D0CEA4B06F9D}">
  <dimension ref="A1:DD141"/>
  <sheetViews>
    <sheetView zoomScale="80" zoomScaleNormal="80" workbookViewId="0">
      <pane xSplit="4" ySplit="2" topLeftCell="E91" activePane="bottomRight" state="frozen"/>
      <selection pane="topRight" activeCell="E1" sqref="E1"/>
      <selection pane="bottomLeft" activeCell="A3" sqref="A3"/>
      <selection pane="bottomRight" activeCell="D121" sqref="D121"/>
    </sheetView>
  </sheetViews>
  <sheetFormatPr defaultRowHeight="15" x14ac:dyDescent="0.25"/>
  <cols>
    <col min="1" max="1" width="29.7109375" customWidth="1"/>
    <col min="2" max="2" width="11.140625" style="35" customWidth="1"/>
    <col min="3" max="4" width="9.140625" style="35"/>
    <col min="5" max="5" width="15.5703125" style="35" customWidth="1"/>
    <col min="6" max="6" width="13.28515625" style="35" customWidth="1"/>
    <col min="7" max="7" width="12.140625" style="35" customWidth="1"/>
    <col min="8" max="8" width="12" style="35" customWidth="1"/>
    <col min="9" max="9" width="9.140625" style="35"/>
    <col min="10" max="10" width="11.7109375" style="35" customWidth="1"/>
    <col min="11" max="11" width="12" style="35" customWidth="1"/>
    <col min="12" max="49" width="13.85546875" style="39" customWidth="1"/>
    <col min="50" max="50" width="12.7109375" style="39" customWidth="1"/>
    <col min="51" max="51" width="12.5703125" style="39" customWidth="1"/>
    <col min="52" max="52" width="13.85546875" style="39" customWidth="1"/>
    <col min="53" max="54" width="12.7109375" style="39" customWidth="1"/>
    <col min="55" max="58" width="13.85546875" style="39" customWidth="1"/>
    <col min="59" max="59" width="15.140625" style="39" customWidth="1"/>
    <col min="60" max="63" width="13.85546875" style="39" customWidth="1"/>
    <col min="64" max="64" width="16.5703125" style="39" customWidth="1"/>
    <col min="65" max="80" width="13.85546875" style="39" customWidth="1"/>
    <col min="81" max="81" width="15.140625" style="39" customWidth="1"/>
    <col min="82" max="86" width="13.85546875" style="39" customWidth="1"/>
    <col min="87" max="87" width="14.7109375" customWidth="1"/>
    <col min="88" max="88" width="12.7109375" customWidth="1"/>
    <col min="89" max="89" width="14.140625" customWidth="1"/>
    <col min="90" max="90" width="13.85546875" customWidth="1"/>
    <col min="91" max="91" width="15" customWidth="1"/>
    <col min="92" max="92" width="14" customWidth="1"/>
    <col min="93" max="93" width="12.5703125" customWidth="1"/>
    <col min="94" max="94" width="11.7109375" customWidth="1"/>
    <col min="95" max="95" width="12" customWidth="1"/>
    <col min="96" max="96" width="12.7109375" customWidth="1"/>
    <col min="97" max="97" width="14.42578125" customWidth="1"/>
    <col min="98" max="98" width="12" customWidth="1"/>
    <col min="104" max="104" width="10.85546875" bestFit="1" customWidth="1"/>
    <col min="105" max="105" width="14" customWidth="1"/>
    <col min="106" max="106" width="13.7109375" customWidth="1"/>
    <col min="107" max="107" width="12.85546875" customWidth="1"/>
    <col min="108" max="108" width="12.42578125" customWidth="1"/>
  </cols>
  <sheetData>
    <row r="1" spans="1:108" s="10" customFormat="1" ht="60" customHeight="1" x14ac:dyDescent="0.25">
      <c r="A1" s="13" t="s">
        <v>352</v>
      </c>
      <c r="B1" s="14" t="s">
        <v>314</v>
      </c>
      <c r="C1" s="14" t="s">
        <v>353</v>
      </c>
      <c r="D1" s="14" t="s">
        <v>354</v>
      </c>
      <c r="E1" s="14" t="s">
        <v>355</v>
      </c>
      <c r="F1" s="14" t="s">
        <v>356</v>
      </c>
      <c r="G1" s="14" t="s">
        <v>357</v>
      </c>
      <c r="H1" s="14" t="s">
        <v>358</v>
      </c>
      <c r="I1" s="14" t="s">
        <v>359</v>
      </c>
      <c r="J1" s="14" t="s">
        <v>360</v>
      </c>
      <c r="K1" s="14" t="s">
        <v>361</v>
      </c>
      <c r="L1" s="15" t="s">
        <v>98</v>
      </c>
      <c r="M1" s="15" t="s">
        <v>109</v>
      </c>
      <c r="N1" s="15" t="s">
        <v>110</v>
      </c>
      <c r="O1" s="15" t="s">
        <v>362</v>
      </c>
      <c r="P1" s="15" t="s">
        <v>48</v>
      </c>
      <c r="Q1" s="15" t="s">
        <v>49</v>
      </c>
      <c r="R1" s="15" t="s">
        <v>52</v>
      </c>
      <c r="S1" s="15" t="s">
        <v>51</v>
      </c>
      <c r="T1" s="15" t="s">
        <v>112</v>
      </c>
      <c r="U1" s="16" t="s">
        <v>148</v>
      </c>
      <c r="V1" s="16" t="s">
        <v>149</v>
      </c>
      <c r="W1" s="16" t="s">
        <v>150</v>
      </c>
      <c r="X1" s="16" t="s">
        <v>11</v>
      </c>
      <c r="Y1" s="16" t="s">
        <v>363</v>
      </c>
      <c r="Z1" s="15" t="s">
        <v>364</v>
      </c>
      <c r="AA1" s="15" t="s">
        <v>365</v>
      </c>
      <c r="AB1" s="15" t="s">
        <v>366</v>
      </c>
      <c r="AC1" s="15" t="s">
        <v>129</v>
      </c>
      <c r="AD1" s="15" t="s">
        <v>163</v>
      </c>
      <c r="AE1" s="15" t="s">
        <v>140</v>
      </c>
      <c r="AF1" s="15" t="s">
        <v>141</v>
      </c>
      <c r="AG1" s="15" t="s">
        <v>367</v>
      </c>
      <c r="AH1" s="15" t="s">
        <v>368</v>
      </c>
      <c r="AI1" s="17" t="s">
        <v>102</v>
      </c>
      <c r="AJ1" s="17" t="s">
        <v>115</v>
      </c>
      <c r="AK1" s="17" t="s">
        <v>369</v>
      </c>
      <c r="AL1" s="17" t="s">
        <v>370</v>
      </c>
      <c r="AM1" s="17" t="s">
        <v>17</v>
      </c>
      <c r="AN1" s="17" t="s">
        <v>14</v>
      </c>
      <c r="AO1" s="17" t="s">
        <v>31</v>
      </c>
      <c r="AP1" s="17" t="s">
        <v>37</v>
      </c>
      <c r="AQ1" s="17" t="s">
        <v>371</v>
      </c>
      <c r="AR1" s="17" t="s">
        <v>372</v>
      </c>
      <c r="AS1" s="18" t="s">
        <v>134</v>
      </c>
      <c r="AT1" s="18" t="s">
        <v>78</v>
      </c>
      <c r="AU1" s="18" t="s">
        <v>12</v>
      </c>
      <c r="AV1" s="18" t="s">
        <v>373</v>
      </c>
      <c r="AW1" s="19" t="s">
        <v>374</v>
      </c>
      <c r="AX1" s="19" t="s">
        <v>375</v>
      </c>
      <c r="AY1" s="19" t="s">
        <v>376</v>
      </c>
      <c r="AZ1" s="19" t="s">
        <v>377</v>
      </c>
      <c r="BA1" s="20" t="s">
        <v>6</v>
      </c>
      <c r="BB1" s="20" t="s">
        <v>7</v>
      </c>
      <c r="BC1" s="20" t="s">
        <v>8</v>
      </c>
      <c r="BD1" s="21" t="s">
        <v>378</v>
      </c>
      <c r="BE1" s="21" t="s">
        <v>379</v>
      </c>
      <c r="BF1" s="21" t="s">
        <v>380</v>
      </c>
      <c r="BG1" s="21" t="s">
        <v>381</v>
      </c>
      <c r="BH1" s="21" t="s">
        <v>382</v>
      </c>
      <c r="BI1" s="21" t="s">
        <v>383</v>
      </c>
      <c r="BJ1" s="21" t="s">
        <v>384</v>
      </c>
      <c r="BK1" s="21" t="s">
        <v>385</v>
      </c>
      <c r="BL1" s="22" t="s">
        <v>41</v>
      </c>
      <c r="BM1" s="22" t="s">
        <v>386</v>
      </c>
      <c r="BN1" s="22" t="s">
        <v>39</v>
      </c>
      <c r="BO1" s="22" t="s">
        <v>387</v>
      </c>
      <c r="BP1" s="22" t="s">
        <v>54</v>
      </c>
      <c r="BQ1" s="22" t="s">
        <v>388</v>
      </c>
      <c r="BR1" s="22" t="s">
        <v>165</v>
      </c>
      <c r="BS1" s="22" t="s">
        <v>104</v>
      </c>
      <c r="BT1" s="22" t="s">
        <v>95</v>
      </c>
      <c r="BU1" s="22" t="s">
        <v>96</v>
      </c>
      <c r="BV1" s="22" t="s">
        <v>0</v>
      </c>
      <c r="BW1" s="22" t="s">
        <v>389</v>
      </c>
      <c r="BX1" s="22" t="s">
        <v>390</v>
      </c>
      <c r="BY1" s="22" t="s">
        <v>55</v>
      </c>
      <c r="BZ1" s="22" t="s">
        <v>42</v>
      </c>
      <c r="CA1" s="22" t="s">
        <v>83</v>
      </c>
      <c r="CB1" s="23" t="s">
        <v>391</v>
      </c>
      <c r="CC1" s="23" t="s">
        <v>392</v>
      </c>
      <c r="CD1" s="24" t="s">
        <v>393</v>
      </c>
      <c r="CE1" s="24" t="s">
        <v>394</v>
      </c>
      <c r="CF1" s="24" t="s">
        <v>395</v>
      </c>
      <c r="CG1" s="24" t="s">
        <v>396</v>
      </c>
      <c r="CH1" s="15" t="s">
        <v>302</v>
      </c>
      <c r="CI1" s="25" t="s">
        <v>397</v>
      </c>
      <c r="CJ1" s="26" t="s">
        <v>398</v>
      </c>
      <c r="CK1" s="27" t="s">
        <v>399</v>
      </c>
      <c r="CL1" s="28" t="s">
        <v>400</v>
      </c>
      <c r="CM1" s="29" t="s">
        <v>401</v>
      </c>
      <c r="CN1" s="30" t="s">
        <v>402</v>
      </c>
      <c r="CO1" s="31" t="s">
        <v>403</v>
      </c>
      <c r="CP1" s="32" t="s">
        <v>404</v>
      </c>
      <c r="CQ1" s="33" t="s">
        <v>405</v>
      </c>
      <c r="CR1" s="34" t="s">
        <v>406</v>
      </c>
      <c r="CS1" s="34" t="s">
        <v>407</v>
      </c>
      <c r="CT1" s="34" t="s">
        <v>408</v>
      </c>
      <c r="CU1" s="34" t="s">
        <v>409</v>
      </c>
      <c r="CV1" s="34" t="s">
        <v>410</v>
      </c>
      <c r="CW1" s="34" t="s">
        <v>411</v>
      </c>
      <c r="CX1" s="34" t="s">
        <v>412</v>
      </c>
      <c r="CY1" s="34" t="s">
        <v>413</v>
      </c>
      <c r="CZ1" s="34" t="s">
        <v>414</v>
      </c>
      <c r="DA1" s="10" t="s">
        <v>415</v>
      </c>
      <c r="DB1" s="10" t="s">
        <v>416</v>
      </c>
      <c r="DC1" s="10" t="s">
        <v>400</v>
      </c>
      <c r="DD1" s="10" t="s">
        <v>417</v>
      </c>
    </row>
    <row r="2" spans="1:108" s="10" customFormat="1" x14ac:dyDescent="0.25">
      <c r="A2" s="10" t="s">
        <v>418</v>
      </c>
      <c r="B2" s="14"/>
      <c r="C2" s="14"/>
      <c r="D2" s="14"/>
      <c r="E2" s="14"/>
      <c r="F2" s="14"/>
      <c r="G2" s="14"/>
      <c r="H2" s="14"/>
      <c r="I2" s="14"/>
      <c r="J2" s="14"/>
      <c r="K2" s="14"/>
      <c r="L2" s="15" t="s">
        <v>419</v>
      </c>
      <c r="M2" s="15" t="s">
        <v>419</v>
      </c>
      <c r="N2" s="15" t="s">
        <v>419</v>
      </c>
      <c r="O2" s="15" t="s">
        <v>420</v>
      </c>
      <c r="P2" s="15" t="s">
        <v>420</v>
      </c>
      <c r="Q2" s="15" t="s">
        <v>419</v>
      </c>
      <c r="R2" s="15" t="s">
        <v>419</v>
      </c>
      <c r="S2" s="15" t="s">
        <v>419</v>
      </c>
      <c r="T2" s="15" t="s">
        <v>419</v>
      </c>
      <c r="U2" s="16" t="s">
        <v>419</v>
      </c>
      <c r="V2" s="16" t="s">
        <v>419</v>
      </c>
      <c r="W2" s="16" t="s">
        <v>419</v>
      </c>
      <c r="X2" s="16" t="s">
        <v>419</v>
      </c>
      <c r="Y2" s="16" t="s">
        <v>421</v>
      </c>
      <c r="Z2" s="15" t="s">
        <v>421</v>
      </c>
      <c r="AA2" s="15" t="s">
        <v>421</v>
      </c>
      <c r="AB2" s="15" t="s">
        <v>421</v>
      </c>
      <c r="AC2" s="15" t="s">
        <v>420</v>
      </c>
      <c r="AD2" s="15" t="s">
        <v>420</v>
      </c>
      <c r="AE2" s="15" t="s">
        <v>420</v>
      </c>
      <c r="AF2" s="15" t="s">
        <v>420</v>
      </c>
      <c r="AG2" s="15" t="s">
        <v>421</v>
      </c>
      <c r="AH2" s="15" t="s">
        <v>420</v>
      </c>
      <c r="AI2" s="17" t="s">
        <v>419</v>
      </c>
      <c r="AJ2" s="17" t="s">
        <v>419</v>
      </c>
      <c r="AK2" s="17" t="s">
        <v>419</v>
      </c>
      <c r="AL2" s="17" t="s">
        <v>419</v>
      </c>
      <c r="AM2" s="17" t="s">
        <v>419</v>
      </c>
      <c r="AN2" s="17" t="s">
        <v>419</v>
      </c>
      <c r="AO2" s="17" t="s">
        <v>419</v>
      </c>
      <c r="AP2" s="17" t="s">
        <v>419</v>
      </c>
      <c r="AQ2" s="17" t="s">
        <v>421</v>
      </c>
      <c r="AR2" s="17" t="s">
        <v>421</v>
      </c>
      <c r="AS2" s="18" t="s">
        <v>419</v>
      </c>
      <c r="AT2" s="18" t="s">
        <v>419</v>
      </c>
      <c r="AU2" s="18" t="s">
        <v>419</v>
      </c>
      <c r="AV2" s="18" t="s">
        <v>421</v>
      </c>
      <c r="AW2" s="19" t="s">
        <v>420</v>
      </c>
      <c r="AX2" s="19" t="s">
        <v>420</v>
      </c>
      <c r="AY2" s="19" t="s">
        <v>420</v>
      </c>
      <c r="AZ2" s="19" t="s">
        <v>420</v>
      </c>
      <c r="BA2" s="20" t="s">
        <v>420</v>
      </c>
      <c r="BB2" s="20" t="s">
        <v>420</v>
      </c>
      <c r="BC2" s="20" t="s">
        <v>420</v>
      </c>
      <c r="BD2" s="20" t="s">
        <v>420</v>
      </c>
      <c r="BE2" s="20" t="s">
        <v>420</v>
      </c>
      <c r="BF2" s="20" t="s">
        <v>420</v>
      </c>
      <c r="BG2" s="21" t="s">
        <v>420</v>
      </c>
      <c r="BH2" s="21" t="s">
        <v>420</v>
      </c>
      <c r="BI2" s="21" t="s">
        <v>420</v>
      </c>
      <c r="BJ2" s="21" t="s">
        <v>420</v>
      </c>
      <c r="BK2" s="21" t="s">
        <v>420</v>
      </c>
      <c r="BL2" s="22" t="s">
        <v>420</v>
      </c>
      <c r="BM2" s="22" t="s">
        <v>420</v>
      </c>
      <c r="BN2" s="22" t="s">
        <v>420</v>
      </c>
      <c r="BO2" s="22" t="s">
        <v>420</v>
      </c>
      <c r="BP2" s="22" t="s">
        <v>420</v>
      </c>
      <c r="BQ2" s="22" t="s">
        <v>420</v>
      </c>
      <c r="BR2" s="22" t="s">
        <v>420</v>
      </c>
      <c r="BS2" s="22" t="s">
        <v>420</v>
      </c>
      <c r="BT2" s="22" t="s">
        <v>420</v>
      </c>
      <c r="BU2" s="22" t="s">
        <v>420</v>
      </c>
      <c r="BV2" s="22" t="s">
        <v>420</v>
      </c>
      <c r="BW2" s="22" t="s">
        <v>420</v>
      </c>
      <c r="BX2" s="22" t="s">
        <v>420</v>
      </c>
      <c r="BY2" s="22" t="s">
        <v>420</v>
      </c>
      <c r="BZ2" s="22" t="s">
        <v>420</v>
      </c>
      <c r="CA2" s="22" t="s">
        <v>420</v>
      </c>
      <c r="CB2" s="23" t="s">
        <v>420</v>
      </c>
      <c r="CC2" s="23" t="s">
        <v>421</v>
      </c>
      <c r="CD2" s="24" t="s">
        <v>400</v>
      </c>
      <c r="CE2" s="24" t="s">
        <v>400</v>
      </c>
      <c r="CF2" s="24" t="s">
        <v>400</v>
      </c>
      <c r="CG2" s="24" t="s">
        <v>400</v>
      </c>
      <c r="CH2" s="15"/>
    </row>
    <row r="3" spans="1:108" x14ac:dyDescent="0.25">
      <c r="A3" t="s">
        <v>422</v>
      </c>
      <c r="B3" s="35">
        <v>202</v>
      </c>
      <c r="C3" s="36">
        <v>7</v>
      </c>
      <c r="D3" s="36" t="s">
        <v>350</v>
      </c>
      <c r="E3" s="36">
        <v>204</v>
      </c>
      <c r="F3" s="49">
        <v>-22</v>
      </c>
      <c r="G3" s="37">
        <f>AG3/5973</f>
        <v>153</v>
      </c>
      <c r="H3" s="36">
        <v>177</v>
      </c>
      <c r="I3" s="38">
        <f>H3/E3</f>
        <v>0.86764705882352944</v>
      </c>
      <c r="J3" s="37">
        <f>AQ3/1792</f>
        <v>32.998158482142856</v>
      </c>
      <c r="K3" s="37">
        <f>AV3/1792</f>
        <v>5.9996651785714281</v>
      </c>
      <c r="L3" s="39">
        <v>198942.26</v>
      </c>
      <c r="O3" s="39">
        <v>71961.03</v>
      </c>
      <c r="P3" s="39">
        <v>5561.1</v>
      </c>
      <c r="Q3" s="39">
        <v>79024.509999999995</v>
      </c>
      <c r="R3" s="39">
        <v>60058.83</v>
      </c>
      <c r="S3" s="39">
        <v>51187.26</v>
      </c>
      <c r="T3" s="39">
        <v>113832.45</v>
      </c>
      <c r="U3" s="39">
        <v>227664.89</v>
      </c>
      <c r="W3" s="39">
        <v>227664.89</v>
      </c>
      <c r="X3" s="39">
        <v>156665.71</v>
      </c>
      <c r="Y3" s="39">
        <v>91386.9</v>
      </c>
      <c r="AG3" s="39">
        <v>913869</v>
      </c>
      <c r="AH3" s="39">
        <v>66300</v>
      </c>
      <c r="AI3" s="39">
        <v>113832.45</v>
      </c>
      <c r="AJ3" s="39">
        <v>113832.45</v>
      </c>
      <c r="AK3" s="39">
        <v>341497.34</v>
      </c>
      <c r="AL3" s="39">
        <v>113832.45</v>
      </c>
      <c r="AM3" s="39">
        <v>39166.43</v>
      </c>
      <c r="AO3" s="39">
        <v>57558.06</v>
      </c>
      <c r="AQ3" s="39">
        <v>59132.7</v>
      </c>
      <c r="AT3" s="39">
        <v>30734.76</v>
      </c>
      <c r="AV3" s="39">
        <v>10751.4</v>
      </c>
      <c r="AW3" s="39">
        <v>6800</v>
      </c>
      <c r="AX3" s="39">
        <v>6800</v>
      </c>
      <c r="AY3" s="39">
        <v>10200</v>
      </c>
      <c r="BA3" s="39">
        <v>13600</v>
      </c>
      <c r="BC3" s="39">
        <v>13600</v>
      </c>
      <c r="BD3" s="39">
        <v>110400.96000000001</v>
      </c>
      <c r="BE3" s="39">
        <v>1778.29</v>
      </c>
      <c r="BV3" s="39">
        <v>15325</v>
      </c>
      <c r="CB3" s="39">
        <v>474803.21</v>
      </c>
      <c r="CC3" s="39">
        <v>113964.84</v>
      </c>
      <c r="CD3" s="39">
        <v>191148.65</v>
      </c>
      <c r="CE3" s="39">
        <v>48742.239999999998</v>
      </c>
      <c r="CF3" s="39">
        <v>230513.44</v>
      </c>
      <c r="CH3" s="39">
        <v>4382133.5</v>
      </c>
      <c r="CI3" s="39">
        <f>SUM(L3:T3,Z3:AH3)</f>
        <v>1560736.44</v>
      </c>
      <c r="CJ3" s="39">
        <f t="shared" ref="CJ3:CJ66" si="0">SUM(U3:Y3)</f>
        <v>703382.39</v>
      </c>
      <c r="CK3" s="39">
        <f>SUM(BL3:CA3)</f>
        <v>15325</v>
      </c>
      <c r="CL3" s="39">
        <f>SUM(CD3:CG3)</f>
        <v>470404.32999999996</v>
      </c>
      <c r="CM3" s="39">
        <f t="shared" ref="CM3:CM66" si="1">SUM(AI3:AR3)</f>
        <v>838851.87999999989</v>
      </c>
      <c r="CN3" s="39">
        <f t="shared" ref="CN3:CN66" si="2">SUM(AS3:AV3)</f>
        <v>41486.159999999996</v>
      </c>
      <c r="CO3" s="39">
        <f>SUM(CB3:CC3)</f>
        <v>588768.05000000005</v>
      </c>
      <c r="CP3" s="39">
        <f t="shared" ref="CP3:CP66" si="3">SUM(BA3,BB3,BC3,BD3:BK3)</f>
        <v>139379.25000000003</v>
      </c>
      <c r="CQ3" s="39">
        <f t="shared" ref="CQ3:CQ66" si="4">SUM(AX3,AY3,AW3:AZ3)</f>
        <v>40800</v>
      </c>
      <c r="CR3" s="39">
        <f t="shared" ref="CR3:CR66" si="5">SUM(CI3:CQ3)</f>
        <v>4399133.5</v>
      </c>
      <c r="CS3" s="39">
        <f>SUM(CI3:CL3)</f>
        <v>2749848.16</v>
      </c>
      <c r="CT3" s="39">
        <f>CS3/$E3</f>
        <v>13479.647843137256</v>
      </c>
      <c r="CU3" s="39">
        <f t="shared" ref="CU3:CU66" si="6">CI3/$E3</f>
        <v>7650.6688235294114</v>
      </c>
      <c r="CV3" s="39">
        <f t="shared" ref="CV3:CW34" si="7">CK3/$E3</f>
        <v>75.122549019607845</v>
      </c>
      <c r="CW3" s="39">
        <f t="shared" si="7"/>
        <v>2305.9035784313724</v>
      </c>
      <c r="CX3" s="39">
        <f>CT3-CW3</f>
        <v>11173.744264705883</v>
      </c>
      <c r="CY3" s="39">
        <f t="shared" ref="CY3:CY66" si="8">CO3/$H3</f>
        <v>3326.373163841808</v>
      </c>
      <c r="CZ3" s="39">
        <f t="shared" ref="CZ3:CZ66" si="9">(CS3-CJ3)/G3</f>
        <v>13375.593267973856</v>
      </c>
      <c r="DA3" s="39">
        <f>SUM(L3:X3,AC3:AF3,AH3,BL3:BV3,BX3:CA3)</f>
        <v>1274187.9300000002</v>
      </c>
      <c r="DB3" s="39">
        <f t="shared" ref="DB3:DB12" si="10">SUM(Y3:AB3,AG3,BW3)</f>
        <v>1005255.9</v>
      </c>
      <c r="DC3" s="39">
        <f>CL3</f>
        <v>470404.32999999996</v>
      </c>
      <c r="DD3" s="39">
        <f>SUM(L3:O3,Q3:AG3,AI3:AV3,BL3,BN3,BP3,BR3:BS3,BW3:CC3)</f>
        <v>3661363.8200000003</v>
      </c>
    </row>
    <row r="4" spans="1:108" x14ac:dyDescent="0.25">
      <c r="A4" t="s">
        <v>423</v>
      </c>
      <c r="B4" s="35">
        <v>203</v>
      </c>
      <c r="C4" s="36">
        <v>6</v>
      </c>
      <c r="D4" s="36" t="s">
        <v>350</v>
      </c>
      <c r="E4" s="36">
        <v>360</v>
      </c>
      <c r="F4" s="49">
        <v>25</v>
      </c>
      <c r="G4" s="37">
        <f t="shared" ref="G4:G67" si="11">AG4/5973</f>
        <v>288</v>
      </c>
      <c r="H4" s="36">
        <v>223</v>
      </c>
      <c r="I4" s="38">
        <f t="shared" ref="I4:I67" si="12">H4/E4</f>
        <v>0.61944444444444446</v>
      </c>
      <c r="J4" s="37">
        <f t="shared" ref="J4:J67" si="13">AQ4/1792</f>
        <v>57.99676339285714</v>
      </c>
      <c r="K4" s="37">
        <f t="shared" ref="K4:K67" si="14">AV4/1792</f>
        <v>7.9995535714285717</v>
      </c>
      <c r="L4" s="39">
        <v>198942.26</v>
      </c>
      <c r="O4" s="39">
        <v>71961.03</v>
      </c>
      <c r="P4" s="39">
        <v>6183.55</v>
      </c>
      <c r="Q4" s="39">
        <v>79024.509999999995</v>
      </c>
      <c r="R4" s="39">
        <v>60058.83</v>
      </c>
      <c r="S4" s="39">
        <v>102374.53</v>
      </c>
      <c r="T4" s="39">
        <v>113832.45</v>
      </c>
      <c r="U4" s="39">
        <v>227664.89</v>
      </c>
      <c r="V4" s="39">
        <v>113832.45</v>
      </c>
      <c r="W4" s="39">
        <v>227664.89</v>
      </c>
      <c r="X4" s="39">
        <v>195832.13</v>
      </c>
      <c r="Y4" s="39">
        <v>129016.8</v>
      </c>
      <c r="AG4" s="39">
        <v>1720224</v>
      </c>
      <c r="AH4" s="39">
        <v>117000</v>
      </c>
      <c r="AI4" s="39">
        <v>113832.45</v>
      </c>
      <c r="AJ4" s="39">
        <v>170748.67</v>
      </c>
      <c r="AK4" s="39">
        <v>455329.78</v>
      </c>
      <c r="AL4" s="39">
        <v>455329.78</v>
      </c>
      <c r="AM4" s="39">
        <v>234998.56</v>
      </c>
      <c r="AQ4" s="39">
        <v>103930.2</v>
      </c>
      <c r="AT4" s="39">
        <v>40979.68</v>
      </c>
      <c r="AV4" s="39">
        <v>14335.2</v>
      </c>
      <c r="AW4" s="39">
        <v>13600</v>
      </c>
      <c r="AX4" s="39">
        <v>20400</v>
      </c>
      <c r="AY4" s="39">
        <v>10200</v>
      </c>
      <c r="BA4" s="39">
        <v>13600</v>
      </c>
      <c r="BC4" s="39">
        <v>20400</v>
      </c>
      <c r="BD4" s="39">
        <v>166250.85999999999</v>
      </c>
      <c r="BE4" s="39">
        <v>2677.89</v>
      </c>
      <c r="CB4" s="39">
        <v>598198.39</v>
      </c>
      <c r="CC4" s="39">
        <v>94373.4</v>
      </c>
      <c r="CH4" s="39">
        <v>5892797.1799999997</v>
      </c>
      <c r="CI4" s="39">
        <f t="shared" ref="CI4:CI67" si="15">SUM(L4:T4,Z4:AH4)</f>
        <v>2469601.16</v>
      </c>
      <c r="CJ4" s="39">
        <f t="shared" si="0"/>
        <v>894011.16</v>
      </c>
      <c r="CK4" s="39">
        <f t="shared" ref="CK4:CK67" si="16">SUM(BL4:CA4)</f>
        <v>0</v>
      </c>
      <c r="CL4" s="39">
        <f t="shared" ref="CL4:CL67" si="17">SUM(CD4:CG4)</f>
        <v>0</v>
      </c>
      <c r="CM4" s="39">
        <f t="shared" si="1"/>
        <v>1534169.4400000002</v>
      </c>
      <c r="CN4" s="39">
        <f t="shared" si="2"/>
        <v>55314.880000000005</v>
      </c>
      <c r="CO4" s="39">
        <f t="shared" ref="CO4:CO67" si="18">SUM(CB4:CC4)</f>
        <v>692571.79</v>
      </c>
      <c r="CP4" s="39">
        <f t="shared" si="3"/>
        <v>202928.75</v>
      </c>
      <c r="CQ4" s="39">
        <f t="shared" si="4"/>
        <v>74800</v>
      </c>
      <c r="CR4" s="39">
        <f t="shared" si="5"/>
        <v>5923397.1800000006</v>
      </c>
      <c r="CS4" s="39">
        <f t="shared" ref="CS4:CS67" si="19">SUM(CI4:CL4)</f>
        <v>3363612.3200000003</v>
      </c>
      <c r="CT4" s="39">
        <f t="shared" ref="CT4:CT67" si="20">CS4/$E4</f>
        <v>9343.3675555555565</v>
      </c>
      <c r="CU4" s="39">
        <f t="shared" si="6"/>
        <v>6860.0032222222226</v>
      </c>
      <c r="CV4" s="39">
        <f t="shared" si="7"/>
        <v>0</v>
      </c>
      <c r="CW4" s="39">
        <f t="shared" si="7"/>
        <v>0</v>
      </c>
      <c r="CX4" s="39">
        <f t="shared" ref="CX4:CX67" si="21">CT4-CW4</f>
        <v>9343.3675555555565</v>
      </c>
      <c r="CY4" s="39">
        <f t="shared" si="8"/>
        <v>3105.7030941704038</v>
      </c>
      <c r="CZ4" s="39">
        <f t="shared" si="9"/>
        <v>8575.0040277777789</v>
      </c>
      <c r="DA4" s="39">
        <f t="shared" ref="DA4:DA67" si="22">SUM(L4:X4,AC4:AF4,AH4,BL4:BV4,BX4:CA4)</f>
        <v>1514371.52</v>
      </c>
      <c r="DB4" s="39">
        <f t="shared" si="10"/>
        <v>1849240.8</v>
      </c>
      <c r="DC4" s="39">
        <f t="shared" ref="DC4:DC67" si="23">CL4</f>
        <v>0</v>
      </c>
      <c r="DD4" s="39">
        <f t="shared" ref="DD4:DD67" si="24">SUM(L4:O4,Q4:AG4,AI4:AV4,BL4,BN4,BP4,BR4:BS4,BW4:CC4)</f>
        <v>5522484.8799999999</v>
      </c>
    </row>
    <row r="5" spans="1:108" x14ac:dyDescent="0.25">
      <c r="A5" t="s">
        <v>424</v>
      </c>
      <c r="B5" s="35">
        <v>450</v>
      </c>
      <c r="C5" s="36">
        <v>8</v>
      </c>
      <c r="D5" s="36" t="s">
        <v>425</v>
      </c>
      <c r="E5" s="36">
        <v>341</v>
      </c>
      <c r="F5" s="49">
        <v>-16</v>
      </c>
      <c r="G5" s="37">
        <f t="shared" si="11"/>
        <v>341</v>
      </c>
      <c r="H5" s="36">
        <v>285</v>
      </c>
      <c r="I5" s="38">
        <f t="shared" si="12"/>
        <v>0.83577712609970678</v>
      </c>
      <c r="J5" s="37">
        <f t="shared" si="13"/>
        <v>92.994810267857147</v>
      </c>
      <c r="K5" s="37">
        <f t="shared" si="14"/>
        <v>4.9997209821428568</v>
      </c>
      <c r="L5" s="39">
        <v>198942.26</v>
      </c>
      <c r="N5" s="39">
        <v>192637.4</v>
      </c>
      <c r="O5" s="39">
        <v>71961.03</v>
      </c>
      <c r="P5" s="39">
        <v>16254.33</v>
      </c>
      <c r="Q5" s="39">
        <v>79024.509999999995</v>
      </c>
      <c r="R5" s="39">
        <v>60058.83</v>
      </c>
      <c r="S5" s="39">
        <v>204749.06</v>
      </c>
      <c r="T5" s="39">
        <v>113832.45</v>
      </c>
      <c r="AC5" s="39">
        <v>227664.89</v>
      </c>
      <c r="AG5" s="39">
        <v>2036793</v>
      </c>
      <c r="AH5" s="39">
        <v>202213</v>
      </c>
      <c r="AI5" s="39">
        <v>113832.45</v>
      </c>
      <c r="AJ5" s="39">
        <v>455329.78</v>
      </c>
      <c r="AK5" s="39">
        <v>682994.68</v>
      </c>
      <c r="AL5" s="39">
        <v>910659.57</v>
      </c>
      <c r="AM5" s="39">
        <v>391664.27</v>
      </c>
      <c r="AO5" s="39">
        <v>115116.11</v>
      </c>
      <c r="AQ5" s="39">
        <v>166646.70000000001</v>
      </c>
      <c r="AT5" s="39">
        <v>26181.46</v>
      </c>
      <c r="AV5" s="39">
        <v>8959.5</v>
      </c>
      <c r="AX5" s="39" t="s">
        <v>351</v>
      </c>
      <c r="AZ5" s="39">
        <v>60000</v>
      </c>
      <c r="BD5" s="39">
        <v>184542.78</v>
      </c>
      <c r="BE5" s="39">
        <v>2972.53</v>
      </c>
      <c r="BH5" s="39">
        <v>158559.82</v>
      </c>
      <c r="BI5" s="39">
        <v>9336.09</v>
      </c>
      <c r="BJ5" s="39">
        <v>25880</v>
      </c>
      <c r="BK5" s="39">
        <v>36800</v>
      </c>
      <c r="BX5" s="39">
        <v>295129</v>
      </c>
      <c r="BY5" s="39">
        <v>147878.60999999999</v>
      </c>
      <c r="CB5" s="39">
        <v>854377.52</v>
      </c>
      <c r="CC5" s="39">
        <v>232827.54</v>
      </c>
      <c r="CD5" s="39">
        <v>380968.54</v>
      </c>
      <c r="CE5" s="39">
        <v>110436.07</v>
      </c>
      <c r="CH5" s="39">
        <v>8775223.7799999993</v>
      </c>
      <c r="CI5" s="39">
        <f t="shared" si="15"/>
        <v>3404130.76</v>
      </c>
      <c r="CJ5" s="39">
        <f t="shared" si="0"/>
        <v>0</v>
      </c>
      <c r="CK5" s="39">
        <f t="shared" si="16"/>
        <v>443007.61</v>
      </c>
      <c r="CL5" s="39">
        <f t="shared" si="17"/>
        <v>491404.61</v>
      </c>
      <c r="CM5" s="39">
        <f t="shared" si="1"/>
        <v>2836243.56</v>
      </c>
      <c r="CN5" s="39">
        <f t="shared" si="2"/>
        <v>35140.959999999999</v>
      </c>
      <c r="CO5" s="39">
        <f t="shared" si="18"/>
        <v>1087205.06</v>
      </c>
      <c r="CP5" s="39">
        <f t="shared" si="3"/>
        <v>418091.22000000003</v>
      </c>
      <c r="CQ5" s="39">
        <f t="shared" si="4"/>
        <v>60000</v>
      </c>
      <c r="CR5" s="39">
        <f t="shared" si="5"/>
        <v>8775223.7799999993</v>
      </c>
      <c r="CS5" s="39">
        <f t="shared" si="19"/>
        <v>4338542.9799999995</v>
      </c>
      <c r="CT5" s="39">
        <f t="shared" si="20"/>
        <v>12722.999941348971</v>
      </c>
      <c r="CU5" s="39">
        <f t="shared" si="6"/>
        <v>9982.7881524926688</v>
      </c>
      <c r="CV5" s="39">
        <f t="shared" si="7"/>
        <v>1299.142551319648</v>
      </c>
      <c r="CW5" s="39">
        <f t="shared" si="7"/>
        <v>1441.0692375366568</v>
      </c>
      <c r="CX5" s="39">
        <f t="shared" si="21"/>
        <v>11281.930703812315</v>
      </c>
      <c r="CY5" s="39">
        <f t="shared" si="8"/>
        <v>3814.7545964912283</v>
      </c>
      <c r="CZ5" s="39">
        <f t="shared" si="9"/>
        <v>12722.999941348971</v>
      </c>
      <c r="DA5" s="39">
        <f t="shared" si="22"/>
        <v>1810345.3699999996</v>
      </c>
      <c r="DB5" s="39">
        <f t="shared" si="10"/>
        <v>2036793</v>
      </c>
      <c r="DC5" s="39">
        <f t="shared" si="23"/>
        <v>491404.61</v>
      </c>
      <c r="DD5" s="39">
        <f t="shared" si="24"/>
        <v>7587260.6200000001</v>
      </c>
    </row>
    <row r="6" spans="1:108" x14ac:dyDescent="0.25">
      <c r="A6" t="s">
        <v>426</v>
      </c>
      <c r="B6" s="35">
        <v>452</v>
      </c>
      <c r="C6" s="36">
        <v>8</v>
      </c>
      <c r="D6" s="36" t="s">
        <v>425</v>
      </c>
      <c r="E6" s="36">
        <v>672</v>
      </c>
      <c r="F6" s="49">
        <v>-26</v>
      </c>
      <c r="G6" s="37">
        <f t="shared" si="11"/>
        <v>672</v>
      </c>
      <c r="H6" s="36">
        <v>572</v>
      </c>
      <c r="I6" s="38">
        <f t="shared" si="12"/>
        <v>0.85119047619047616</v>
      </c>
      <c r="J6" s="37">
        <f t="shared" si="13"/>
        <v>162.99090401785716</v>
      </c>
      <c r="K6" s="37">
        <f t="shared" si="14"/>
        <v>10.999386160714286</v>
      </c>
      <c r="L6" s="39">
        <v>198942.26</v>
      </c>
      <c r="N6" s="39">
        <v>385274.79</v>
      </c>
      <c r="O6" s="39">
        <v>71961.03</v>
      </c>
      <c r="P6" s="39">
        <v>27396.65</v>
      </c>
      <c r="Q6" s="39">
        <v>79024.509999999995</v>
      </c>
      <c r="R6" s="39">
        <v>60058.83</v>
      </c>
      <c r="S6" s="39">
        <v>460685.38</v>
      </c>
      <c r="T6" s="39">
        <v>113832.45</v>
      </c>
      <c r="AC6" s="39">
        <v>569162.23</v>
      </c>
      <c r="AD6" s="39">
        <v>85909.9</v>
      </c>
      <c r="AG6" s="39">
        <v>4013856</v>
      </c>
      <c r="AH6" s="39">
        <v>398496</v>
      </c>
      <c r="AI6" s="39">
        <v>227664.89</v>
      </c>
      <c r="AJ6" s="39">
        <v>569162.23</v>
      </c>
      <c r="AK6" s="39">
        <v>1252156.9099999999</v>
      </c>
      <c r="AL6" s="39">
        <v>910659.57</v>
      </c>
      <c r="AM6" s="39">
        <v>391664.27</v>
      </c>
      <c r="AO6" s="39">
        <v>115116.11</v>
      </c>
      <c r="AQ6" s="39">
        <v>292079.7</v>
      </c>
      <c r="AS6" s="39">
        <v>113832.45</v>
      </c>
      <c r="AV6" s="39">
        <v>19710.900000000001</v>
      </c>
      <c r="AZ6" s="39">
        <v>70000</v>
      </c>
      <c r="BD6" s="39">
        <v>363673.75</v>
      </c>
      <c r="BE6" s="39">
        <v>5857.89</v>
      </c>
      <c r="BH6" s="39">
        <v>158559.82</v>
      </c>
      <c r="BI6" s="39">
        <v>23216.09</v>
      </c>
      <c r="BJ6" s="39">
        <v>22000</v>
      </c>
      <c r="BK6" s="39">
        <v>50800</v>
      </c>
      <c r="BR6" s="39">
        <v>113832.45</v>
      </c>
      <c r="BT6" s="39">
        <v>140941</v>
      </c>
      <c r="BU6" s="39">
        <v>5000</v>
      </c>
      <c r="BX6" s="39">
        <v>132201</v>
      </c>
      <c r="BY6" s="39">
        <v>295757.21000000002</v>
      </c>
      <c r="BZ6" s="39">
        <v>119483.41</v>
      </c>
      <c r="CB6" s="39">
        <v>1714120.06</v>
      </c>
      <c r="CC6" s="39">
        <v>483574.08</v>
      </c>
      <c r="CH6" s="39">
        <v>14055663.819999997</v>
      </c>
      <c r="CI6" s="39">
        <f t="shared" si="15"/>
        <v>6464600.0300000003</v>
      </c>
      <c r="CJ6" s="39">
        <f t="shared" si="0"/>
        <v>0</v>
      </c>
      <c r="CK6" s="39">
        <f t="shared" si="16"/>
        <v>807215.07000000007</v>
      </c>
      <c r="CL6" s="39">
        <f t="shared" si="17"/>
        <v>0</v>
      </c>
      <c r="CM6" s="39">
        <f t="shared" si="1"/>
        <v>3758503.6799999997</v>
      </c>
      <c r="CN6" s="39">
        <f t="shared" si="2"/>
        <v>133543.35</v>
      </c>
      <c r="CO6" s="39">
        <f t="shared" si="18"/>
        <v>2197694.14</v>
      </c>
      <c r="CP6" s="39">
        <f t="shared" si="3"/>
        <v>624107.54999999993</v>
      </c>
      <c r="CQ6" s="39">
        <f t="shared" si="4"/>
        <v>70000</v>
      </c>
      <c r="CR6" s="39">
        <f t="shared" si="5"/>
        <v>14055663.820000002</v>
      </c>
      <c r="CS6" s="39">
        <f t="shared" si="19"/>
        <v>7271815.1000000006</v>
      </c>
      <c r="CT6" s="39">
        <f t="shared" si="20"/>
        <v>10821.153422619049</v>
      </c>
      <c r="CU6" s="39">
        <f t="shared" si="6"/>
        <v>9619.9405208333337</v>
      </c>
      <c r="CV6" s="39">
        <f t="shared" si="7"/>
        <v>1201.2129017857144</v>
      </c>
      <c r="CW6" s="39">
        <f t="shared" si="7"/>
        <v>0</v>
      </c>
      <c r="CX6" s="39">
        <f t="shared" si="21"/>
        <v>10821.153422619049</v>
      </c>
      <c r="CY6" s="39">
        <f t="shared" si="8"/>
        <v>3842.1226223776225</v>
      </c>
      <c r="CZ6" s="39">
        <f t="shared" si="9"/>
        <v>10821.153422619049</v>
      </c>
      <c r="DA6" s="39">
        <f t="shared" si="22"/>
        <v>3257959.1000000006</v>
      </c>
      <c r="DB6" s="39">
        <f t="shared" si="10"/>
        <v>4013856</v>
      </c>
      <c r="DC6" s="39">
        <f t="shared" si="23"/>
        <v>0</v>
      </c>
      <c r="DD6" s="39">
        <f t="shared" si="24"/>
        <v>12789722.619999999</v>
      </c>
    </row>
    <row r="7" spans="1:108" x14ac:dyDescent="0.25">
      <c r="A7" t="s">
        <v>190</v>
      </c>
      <c r="B7" s="35">
        <v>462</v>
      </c>
      <c r="C7" s="36">
        <v>8</v>
      </c>
      <c r="D7" s="36" t="s">
        <v>425</v>
      </c>
      <c r="E7" s="36">
        <v>441</v>
      </c>
      <c r="F7" s="49">
        <v>-28</v>
      </c>
      <c r="G7" s="37">
        <f t="shared" si="11"/>
        <v>441</v>
      </c>
      <c r="H7" s="36">
        <v>241</v>
      </c>
      <c r="I7" s="38">
        <f t="shared" si="12"/>
        <v>0.54648526077097503</v>
      </c>
      <c r="J7" s="37">
        <f t="shared" si="13"/>
        <v>69.99609375</v>
      </c>
      <c r="K7" s="37">
        <f t="shared" si="14"/>
        <v>1.9998883928571429</v>
      </c>
      <c r="L7" s="39">
        <v>198942.26</v>
      </c>
      <c r="N7" s="39">
        <v>128424.93</v>
      </c>
      <c r="O7" s="39">
        <v>71961.03</v>
      </c>
      <c r="P7" s="39">
        <v>7706</v>
      </c>
      <c r="Q7" s="39">
        <v>79024.509999999995</v>
      </c>
      <c r="R7" s="39">
        <v>60058.83</v>
      </c>
      <c r="S7" s="39">
        <v>102374.53</v>
      </c>
      <c r="T7" s="39">
        <v>113832.45</v>
      </c>
      <c r="AC7" s="39">
        <v>227664.89</v>
      </c>
      <c r="AD7" s="39">
        <v>257729.7</v>
      </c>
      <c r="AG7" s="39">
        <v>2634093</v>
      </c>
      <c r="AH7" s="39">
        <v>261513</v>
      </c>
      <c r="AI7" s="39">
        <v>113832.45</v>
      </c>
      <c r="AJ7" s="39">
        <v>341497.34</v>
      </c>
      <c r="AK7" s="39">
        <v>796827.12</v>
      </c>
      <c r="AL7" s="39">
        <v>227664.89</v>
      </c>
      <c r="AM7" s="39">
        <v>78332.850000000006</v>
      </c>
      <c r="AO7" s="39">
        <v>57558.06</v>
      </c>
      <c r="AQ7" s="39">
        <v>125433</v>
      </c>
      <c r="AT7" s="39">
        <v>10244.92</v>
      </c>
      <c r="AV7" s="39">
        <v>3583.8</v>
      </c>
      <c r="AZ7" s="39">
        <v>70000</v>
      </c>
      <c r="BF7" s="39">
        <v>11025</v>
      </c>
      <c r="CB7" s="39">
        <v>808104.33</v>
      </c>
      <c r="CC7" s="39">
        <v>77171.16</v>
      </c>
      <c r="CH7" s="39">
        <v>6864600.0499999998</v>
      </c>
      <c r="CI7" s="39">
        <f t="shared" si="15"/>
        <v>4143325.13</v>
      </c>
      <c r="CJ7" s="39">
        <f t="shared" si="0"/>
        <v>0</v>
      </c>
      <c r="CK7" s="39">
        <f t="shared" si="16"/>
        <v>0</v>
      </c>
      <c r="CL7" s="39">
        <f t="shared" si="17"/>
        <v>0</v>
      </c>
      <c r="CM7" s="39">
        <f t="shared" si="1"/>
        <v>1741145.7100000004</v>
      </c>
      <c r="CN7" s="39">
        <f t="shared" si="2"/>
        <v>13828.720000000001</v>
      </c>
      <c r="CO7" s="39">
        <f t="shared" si="18"/>
        <v>885275.49</v>
      </c>
      <c r="CP7" s="39">
        <f t="shared" si="3"/>
        <v>11025</v>
      </c>
      <c r="CQ7" s="39">
        <f t="shared" si="4"/>
        <v>70000</v>
      </c>
      <c r="CR7" s="39">
        <f t="shared" si="5"/>
        <v>6864600.0499999998</v>
      </c>
      <c r="CS7" s="39">
        <f t="shared" si="19"/>
        <v>4143325.13</v>
      </c>
      <c r="CT7" s="39">
        <f t="shared" si="20"/>
        <v>9395.2950793650798</v>
      </c>
      <c r="CU7" s="39">
        <f t="shared" si="6"/>
        <v>9395.2950793650798</v>
      </c>
      <c r="CV7" s="39">
        <f t="shared" si="7"/>
        <v>0</v>
      </c>
      <c r="CW7" s="39">
        <f t="shared" si="7"/>
        <v>0</v>
      </c>
      <c r="CX7" s="39">
        <f t="shared" si="21"/>
        <v>9395.2950793650798</v>
      </c>
      <c r="CY7" s="39">
        <f t="shared" si="8"/>
        <v>3673.3422821576764</v>
      </c>
      <c r="CZ7" s="39">
        <f t="shared" si="9"/>
        <v>9395.2950793650798</v>
      </c>
      <c r="DA7" s="39">
        <f t="shared" si="22"/>
        <v>1509232.13</v>
      </c>
      <c r="DB7" s="39">
        <f t="shared" si="10"/>
        <v>2634093</v>
      </c>
      <c r="DC7" s="39">
        <f t="shared" si="23"/>
        <v>0</v>
      </c>
      <c r="DD7" s="39">
        <f t="shared" si="24"/>
        <v>6514356.0499999989</v>
      </c>
    </row>
    <row r="8" spans="1:108" x14ac:dyDescent="0.25">
      <c r="A8" t="s">
        <v>427</v>
      </c>
      <c r="B8" s="35">
        <v>204</v>
      </c>
      <c r="C8" s="36">
        <v>1</v>
      </c>
      <c r="D8" s="36" t="s">
        <v>350</v>
      </c>
      <c r="E8" s="36">
        <v>711</v>
      </c>
      <c r="F8" s="49">
        <v>49</v>
      </c>
      <c r="G8" s="37">
        <f t="shared" si="11"/>
        <v>609</v>
      </c>
      <c r="H8" s="36">
        <v>194</v>
      </c>
      <c r="I8" s="38">
        <f t="shared" si="12"/>
        <v>0.27285513361462727</v>
      </c>
      <c r="J8" s="37">
        <f t="shared" si="13"/>
        <v>98.994475446428581</v>
      </c>
      <c r="K8" s="37">
        <f t="shared" si="14"/>
        <v>363.97968750000001</v>
      </c>
      <c r="L8" s="39">
        <v>198942.26</v>
      </c>
      <c r="O8" s="39">
        <v>71961.03</v>
      </c>
      <c r="P8" s="39">
        <v>9077.5499999999993</v>
      </c>
      <c r="Q8" s="39">
        <v>79024.509999999995</v>
      </c>
      <c r="R8" s="39">
        <v>60058.83</v>
      </c>
      <c r="S8" s="39">
        <v>204749.06</v>
      </c>
      <c r="T8" s="39">
        <v>113832.45</v>
      </c>
      <c r="U8" s="39">
        <v>341497.34</v>
      </c>
      <c r="W8" s="39">
        <v>341497.34</v>
      </c>
      <c r="X8" s="39">
        <v>234998.56</v>
      </c>
      <c r="Y8" s="39">
        <v>182773.8</v>
      </c>
      <c r="AG8" s="39">
        <v>3637557</v>
      </c>
      <c r="AH8" s="39">
        <v>231075</v>
      </c>
      <c r="AI8" s="39">
        <v>113832.45</v>
      </c>
      <c r="AJ8" s="39">
        <v>227664.89</v>
      </c>
      <c r="AK8" s="39">
        <v>682994.68</v>
      </c>
      <c r="AL8" s="39">
        <v>341497.34</v>
      </c>
      <c r="AM8" s="39">
        <v>195832.13</v>
      </c>
      <c r="AQ8" s="39">
        <v>177398.1</v>
      </c>
      <c r="AS8" s="39">
        <v>1935151.58</v>
      </c>
      <c r="AU8" s="39">
        <v>78332.850000000006</v>
      </c>
      <c r="AV8" s="39">
        <v>652251.6</v>
      </c>
      <c r="AW8" s="39">
        <v>13600</v>
      </c>
      <c r="AX8" s="39">
        <v>13600</v>
      </c>
      <c r="AY8" s="39">
        <v>10200</v>
      </c>
      <c r="BA8" s="39">
        <v>13600</v>
      </c>
      <c r="BC8" s="39">
        <v>13600</v>
      </c>
      <c r="BD8" s="39">
        <v>90918.44</v>
      </c>
      <c r="BQ8" s="39">
        <v>103400</v>
      </c>
      <c r="CB8" s="39">
        <v>520405.78</v>
      </c>
      <c r="CH8" s="39">
        <v>10891324.569999998</v>
      </c>
      <c r="CI8" s="39">
        <f t="shared" si="15"/>
        <v>4606277.6899999995</v>
      </c>
      <c r="CJ8" s="39">
        <f t="shared" si="0"/>
        <v>1100767.04</v>
      </c>
      <c r="CK8" s="39">
        <f t="shared" si="16"/>
        <v>103400</v>
      </c>
      <c r="CL8" s="39">
        <f t="shared" si="17"/>
        <v>0</v>
      </c>
      <c r="CM8" s="39">
        <f t="shared" si="1"/>
        <v>1739219.5900000003</v>
      </c>
      <c r="CN8" s="39">
        <f t="shared" si="2"/>
        <v>2665736.0300000003</v>
      </c>
      <c r="CO8" s="39">
        <f t="shared" si="18"/>
        <v>520405.78</v>
      </c>
      <c r="CP8" s="39">
        <f t="shared" si="3"/>
        <v>118118.44</v>
      </c>
      <c r="CQ8" s="39">
        <f t="shared" si="4"/>
        <v>61200</v>
      </c>
      <c r="CR8" s="39">
        <f t="shared" si="5"/>
        <v>10915124.57</v>
      </c>
      <c r="CS8" s="39">
        <f t="shared" si="19"/>
        <v>5810444.7299999995</v>
      </c>
      <c r="CT8" s="39">
        <f t="shared" si="20"/>
        <v>8172.2148101265821</v>
      </c>
      <c r="CU8" s="39">
        <f t="shared" si="6"/>
        <v>6478.5902812939512</v>
      </c>
      <c r="CV8" s="39">
        <f t="shared" si="7"/>
        <v>145.42897327707453</v>
      </c>
      <c r="CW8" s="39">
        <f t="shared" si="7"/>
        <v>0</v>
      </c>
      <c r="CX8" s="39">
        <f t="shared" si="21"/>
        <v>8172.2148101265821</v>
      </c>
      <c r="CY8" s="39">
        <f t="shared" si="8"/>
        <v>2682.5040206185568</v>
      </c>
      <c r="CZ8" s="39">
        <f t="shared" si="9"/>
        <v>7733.4609031198679</v>
      </c>
      <c r="DA8" s="39">
        <f t="shared" si="22"/>
        <v>1990113.9300000002</v>
      </c>
      <c r="DB8" s="39">
        <f t="shared" si="10"/>
        <v>3820330.8</v>
      </c>
      <c r="DC8" s="39">
        <f t="shared" si="23"/>
        <v>0</v>
      </c>
      <c r="DD8" s="39">
        <f t="shared" si="24"/>
        <v>10392253.579999996</v>
      </c>
    </row>
    <row r="9" spans="1:108" x14ac:dyDescent="0.25">
      <c r="A9" t="s">
        <v>322</v>
      </c>
      <c r="B9" s="35">
        <v>1058</v>
      </c>
      <c r="C9" s="36">
        <v>7</v>
      </c>
      <c r="D9" s="36" t="s">
        <v>425</v>
      </c>
      <c r="E9" s="36">
        <v>500</v>
      </c>
      <c r="F9" s="49">
        <v>115</v>
      </c>
      <c r="G9" s="37">
        <f t="shared" si="11"/>
        <v>500</v>
      </c>
      <c r="H9" s="36">
        <v>276</v>
      </c>
      <c r="I9" s="38">
        <f t="shared" si="12"/>
        <v>0.55200000000000005</v>
      </c>
      <c r="J9" s="37">
        <f t="shared" si="13"/>
        <v>34.998046875</v>
      </c>
      <c r="K9" s="37">
        <f t="shared" si="14"/>
        <v>2.9998325892857141</v>
      </c>
      <c r="L9" s="39">
        <v>198942.26</v>
      </c>
      <c r="N9" s="39">
        <v>256849.86</v>
      </c>
      <c r="O9" s="39">
        <v>71961.03</v>
      </c>
      <c r="P9" s="39">
        <v>3918.72</v>
      </c>
      <c r="Q9" s="39">
        <v>79024.509999999995</v>
      </c>
      <c r="R9" s="39">
        <v>60058.83</v>
      </c>
      <c r="S9" s="39">
        <v>153561.79</v>
      </c>
      <c r="T9" s="39">
        <v>113832.45</v>
      </c>
      <c r="AG9" s="39">
        <v>2986500</v>
      </c>
      <c r="AH9" s="39">
        <v>296500</v>
      </c>
      <c r="AI9" s="39">
        <v>170748.67</v>
      </c>
      <c r="AJ9" s="39">
        <v>227664.89</v>
      </c>
      <c r="AK9" s="39">
        <v>455329.78</v>
      </c>
      <c r="AQ9" s="39">
        <v>62716.5</v>
      </c>
      <c r="AT9" s="39">
        <v>15936.54</v>
      </c>
      <c r="AV9" s="39">
        <v>5375.7</v>
      </c>
      <c r="AZ9" s="39">
        <v>25000</v>
      </c>
      <c r="BD9" s="39">
        <v>140274.16</v>
      </c>
      <c r="BE9" s="39">
        <v>2259.4699999999998</v>
      </c>
      <c r="BW9" s="39">
        <v>900000</v>
      </c>
      <c r="CB9" s="39">
        <v>782620.54</v>
      </c>
      <c r="CC9" s="39">
        <v>90789.6</v>
      </c>
      <c r="CH9" s="39">
        <v>7099865.3000000007</v>
      </c>
      <c r="CI9" s="39">
        <f t="shared" si="15"/>
        <v>4221149.45</v>
      </c>
      <c r="CJ9" s="39">
        <f t="shared" si="0"/>
        <v>0</v>
      </c>
      <c r="CK9" s="39">
        <f t="shared" si="16"/>
        <v>900000</v>
      </c>
      <c r="CL9" s="39">
        <f t="shared" si="17"/>
        <v>0</v>
      </c>
      <c r="CM9" s="39">
        <f t="shared" si="1"/>
        <v>916459.84000000008</v>
      </c>
      <c r="CN9" s="39">
        <f t="shared" si="2"/>
        <v>21312.240000000002</v>
      </c>
      <c r="CO9" s="39">
        <f t="shared" si="18"/>
        <v>873410.14</v>
      </c>
      <c r="CP9" s="39">
        <f t="shared" si="3"/>
        <v>142533.63</v>
      </c>
      <c r="CQ9" s="39">
        <f t="shared" si="4"/>
        <v>25000</v>
      </c>
      <c r="CR9" s="39">
        <f t="shared" si="5"/>
        <v>7099865.2999999998</v>
      </c>
      <c r="CS9" s="39">
        <f t="shared" si="19"/>
        <v>5121149.45</v>
      </c>
      <c r="CT9" s="39">
        <f t="shared" si="20"/>
        <v>10242.2989</v>
      </c>
      <c r="CU9" s="39">
        <f t="shared" si="6"/>
        <v>8442.2988999999998</v>
      </c>
      <c r="CV9" s="39">
        <f t="shared" si="7"/>
        <v>1800</v>
      </c>
      <c r="CW9" s="39">
        <f t="shared" si="7"/>
        <v>0</v>
      </c>
      <c r="CX9" s="39">
        <f t="shared" si="21"/>
        <v>10242.2989</v>
      </c>
      <c r="CY9" s="39">
        <f t="shared" si="8"/>
        <v>3164.5294927536233</v>
      </c>
      <c r="CZ9" s="39">
        <f t="shared" si="9"/>
        <v>10242.2989</v>
      </c>
      <c r="DA9" s="39">
        <f t="shared" si="22"/>
        <v>1234649.45</v>
      </c>
      <c r="DB9" s="39">
        <f t="shared" si="10"/>
        <v>3886500</v>
      </c>
      <c r="DC9" s="39">
        <f t="shared" si="23"/>
        <v>0</v>
      </c>
      <c r="DD9" s="39">
        <f t="shared" si="24"/>
        <v>6631912.9500000002</v>
      </c>
    </row>
    <row r="10" spans="1:108" x14ac:dyDescent="0.25">
      <c r="A10" t="s">
        <v>428</v>
      </c>
      <c r="B10" s="35">
        <v>205</v>
      </c>
      <c r="C10" s="36">
        <v>4</v>
      </c>
      <c r="D10" s="36" t="s">
        <v>350</v>
      </c>
      <c r="E10" s="36">
        <v>601</v>
      </c>
      <c r="F10" s="49">
        <v>-39</v>
      </c>
      <c r="G10" s="37">
        <f t="shared" si="11"/>
        <v>465</v>
      </c>
      <c r="H10" s="36">
        <v>260</v>
      </c>
      <c r="I10" s="38">
        <f t="shared" si="12"/>
        <v>0.43261231281198004</v>
      </c>
      <c r="J10" s="37">
        <f t="shared" si="13"/>
        <v>87.995089285714286</v>
      </c>
      <c r="K10" s="37">
        <f t="shared" si="14"/>
        <v>300.98320312499999</v>
      </c>
      <c r="L10" s="39">
        <v>198942.26</v>
      </c>
      <c r="O10" s="39">
        <v>71961.03</v>
      </c>
      <c r="P10" s="39">
        <v>6801.95</v>
      </c>
      <c r="Q10" s="39">
        <v>79024.509999999995</v>
      </c>
      <c r="R10" s="39">
        <v>60058.83</v>
      </c>
      <c r="S10" s="39">
        <v>153561.79</v>
      </c>
      <c r="T10" s="39">
        <v>113832.45</v>
      </c>
      <c r="U10" s="39">
        <v>455329.78</v>
      </c>
      <c r="W10" s="39">
        <v>455329.78</v>
      </c>
      <c r="X10" s="39">
        <v>313331.40999999997</v>
      </c>
      <c r="Y10" s="39">
        <v>243698.4</v>
      </c>
      <c r="AG10" s="39">
        <v>2777445</v>
      </c>
      <c r="AH10" s="39">
        <v>195325</v>
      </c>
      <c r="AI10" s="39">
        <v>113832.45</v>
      </c>
      <c r="AJ10" s="39">
        <v>227664.89</v>
      </c>
      <c r="AK10" s="39">
        <v>569162.23</v>
      </c>
      <c r="AL10" s="39">
        <v>341497.34</v>
      </c>
      <c r="AM10" s="39">
        <v>234998.56</v>
      </c>
      <c r="AQ10" s="39">
        <v>157687.20000000001</v>
      </c>
      <c r="AS10" s="39">
        <v>1593654.25</v>
      </c>
      <c r="AU10" s="39">
        <v>39166.43</v>
      </c>
      <c r="AV10" s="39">
        <v>539361.9</v>
      </c>
      <c r="AW10" s="39">
        <v>34000</v>
      </c>
      <c r="AX10" s="39">
        <v>54400</v>
      </c>
      <c r="BA10" s="39">
        <v>54400</v>
      </c>
      <c r="BB10" s="39">
        <v>10200</v>
      </c>
      <c r="BC10" s="39">
        <v>74800</v>
      </c>
      <c r="BD10" s="39">
        <v>185300.43</v>
      </c>
      <c r="BE10" s="39">
        <v>2984.73</v>
      </c>
      <c r="BV10" s="39">
        <v>15325</v>
      </c>
      <c r="CB10" s="39">
        <v>697451.04</v>
      </c>
      <c r="CC10" s="39">
        <v>23414.16</v>
      </c>
      <c r="CH10" s="39">
        <v>10093942.800000001</v>
      </c>
      <c r="CI10" s="39">
        <f t="shared" si="15"/>
        <v>3656952.8200000003</v>
      </c>
      <c r="CJ10" s="39">
        <f t="shared" si="0"/>
        <v>1467689.3699999999</v>
      </c>
      <c r="CK10" s="39">
        <f t="shared" si="16"/>
        <v>15325</v>
      </c>
      <c r="CL10" s="39">
        <f t="shared" si="17"/>
        <v>0</v>
      </c>
      <c r="CM10" s="39">
        <f t="shared" si="1"/>
        <v>1644842.6700000002</v>
      </c>
      <c r="CN10" s="39">
        <f t="shared" si="2"/>
        <v>2172182.58</v>
      </c>
      <c r="CO10" s="39">
        <f t="shared" si="18"/>
        <v>720865.20000000007</v>
      </c>
      <c r="CP10" s="39">
        <f t="shared" si="3"/>
        <v>327685.15999999997</v>
      </c>
      <c r="CQ10" s="39">
        <f t="shared" si="4"/>
        <v>142800</v>
      </c>
      <c r="CR10" s="39">
        <f t="shared" si="5"/>
        <v>10148342.800000001</v>
      </c>
      <c r="CS10" s="39">
        <f t="shared" si="19"/>
        <v>5139967.1900000004</v>
      </c>
      <c r="CT10" s="39">
        <f t="shared" si="20"/>
        <v>8552.3580532445922</v>
      </c>
      <c r="CU10" s="39">
        <f t="shared" si="6"/>
        <v>6084.7800665557406</v>
      </c>
      <c r="CV10" s="39">
        <f t="shared" si="7"/>
        <v>25.499168053244592</v>
      </c>
      <c r="CW10" s="39">
        <f t="shared" si="7"/>
        <v>0</v>
      </c>
      <c r="CX10" s="39">
        <f t="shared" si="21"/>
        <v>8552.3580532445922</v>
      </c>
      <c r="CY10" s="39">
        <f t="shared" si="8"/>
        <v>2772.5584615384619</v>
      </c>
      <c r="CZ10" s="39">
        <f t="shared" si="9"/>
        <v>7897.3716559139793</v>
      </c>
      <c r="DA10" s="39">
        <f t="shared" si="22"/>
        <v>2118823.79</v>
      </c>
      <c r="DB10" s="39">
        <f t="shared" si="10"/>
        <v>3021143.4</v>
      </c>
      <c r="DC10" s="39">
        <f t="shared" si="23"/>
        <v>0</v>
      </c>
      <c r="DD10" s="39">
        <f t="shared" si="24"/>
        <v>9460405.6900000013</v>
      </c>
    </row>
    <row r="11" spans="1:108" x14ac:dyDescent="0.25">
      <c r="A11" t="s">
        <v>429</v>
      </c>
      <c r="B11" s="35">
        <v>206</v>
      </c>
      <c r="C11" s="36">
        <v>7</v>
      </c>
      <c r="D11" s="36" t="s">
        <v>350</v>
      </c>
      <c r="E11" s="36">
        <v>367</v>
      </c>
      <c r="F11" s="49">
        <v>-89</v>
      </c>
      <c r="G11" s="37">
        <f t="shared" si="11"/>
        <v>288</v>
      </c>
      <c r="H11" s="36">
        <v>205</v>
      </c>
      <c r="I11" s="38">
        <f t="shared" si="12"/>
        <v>0.55858310626703001</v>
      </c>
      <c r="J11" s="37">
        <f t="shared" si="13"/>
        <v>81.995424107142853</v>
      </c>
      <c r="K11" s="37">
        <f t="shared" si="14"/>
        <v>0.99994419642857146</v>
      </c>
      <c r="L11" s="39">
        <v>198942.26</v>
      </c>
      <c r="O11" s="39">
        <v>71961.03</v>
      </c>
      <c r="P11" s="39">
        <v>6421.55</v>
      </c>
      <c r="Q11" s="39">
        <v>79024.509999999995</v>
      </c>
      <c r="R11" s="39">
        <v>60058.83</v>
      </c>
      <c r="S11" s="39">
        <v>102374.53</v>
      </c>
      <c r="T11" s="39">
        <v>113832.45</v>
      </c>
      <c r="U11" s="39">
        <v>227664.89</v>
      </c>
      <c r="V11" s="39">
        <v>113832.45</v>
      </c>
      <c r="W11" s="39">
        <v>227664.89</v>
      </c>
      <c r="X11" s="39">
        <v>195832.13</v>
      </c>
      <c r="Y11" s="39">
        <v>141560.1</v>
      </c>
      <c r="AG11" s="39">
        <v>1720224</v>
      </c>
      <c r="AH11" s="39">
        <v>119275</v>
      </c>
      <c r="AI11" s="39">
        <v>113832.45</v>
      </c>
      <c r="AJ11" s="39">
        <v>227664.89</v>
      </c>
      <c r="AK11" s="39">
        <v>341497.34</v>
      </c>
      <c r="AL11" s="39">
        <v>682994.68</v>
      </c>
      <c r="AM11" s="39">
        <v>469997.12</v>
      </c>
      <c r="AP11" s="39">
        <v>119483.41</v>
      </c>
      <c r="AQ11" s="39">
        <v>146935.79999999999</v>
      </c>
      <c r="AT11" s="39">
        <v>5691.62</v>
      </c>
      <c r="AV11" s="39">
        <v>1791.9</v>
      </c>
      <c r="AW11" s="39">
        <v>27200</v>
      </c>
      <c r="AX11" s="39">
        <v>20400</v>
      </c>
      <c r="AY11" s="39">
        <v>10200</v>
      </c>
      <c r="BA11" s="39">
        <v>47600</v>
      </c>
      <c r="BC11" s="39">
        <v>40800</v>
      </c>
      <c r="BD11" s="39">
        <v>180105.1</v>
      </c>
      <c r="BE11" s="39">
        <v>2901.05</v>
      </c>
      <c r="BV11" s="39">
        <v>15325</v>
      </c>
      <c r="CB11" s="39">
        <v>549913.31999999995</v>
      </c>
      <c r="CC11" s="39">
        <v>69525.72</v>
      </c>
      <c r="CD11" s="39">
        <v>357831.96</v>
      </c>
      <c r="CE11" s="39">
        <v>92197.09</v>
      </c>
      <c r="CG11" s="39">
        <v>346279.26</v>
      </c>
      <c r="CH11" s="39">
        <v>7248836.3299999982</v>
      </c>
      <c r="CI11" s="39">
        <f t="shared" si="15"/>
        <v>2472114.16</v>
      </c>
      <c r="CJ11" s="39">
        <f t="shared" si="0"/>
        <v>906554.46</v>
      </c>
      <c r="CK11" s="39">
        <f t="shared" si="16"/>
        <v>15325</v>
      </c>
      <c r="CL11" s="39">
        <f t="shared" si="17"/>
        <v>796308.31</v>
      </c>
      <c r="CM11" s="39">
        <f t="shared" si="1"/>
        <v>2102405.69</v>
      </c>
      <c r="CN11" s="39">
        <f t="shared" si="2"/>
        <v>7483.52</v>
      </c>
      <c r="CO11" s="39">
        <f t="shared" si="18"/>
        <v>619439.03999999992</v>
      </c>
      <c r="CP11" s="39">
        <f t="shared" si="3"/>
        <v>271406.14999999997</v>
      </c>
      <c r="CQ11" s="39">
        <f t="shared" si="4"/>
        <v>88400</v>
      </c>
      <c r="CR11" s="39">
        <f t="shared" si="5"/>
        <v>7279436.3300000001</v>
      </c>
      <c r="CS11" s="39">
        <f t="shared" si="19"/>
        <v>4190301.93</v>
      </c>
      <c r="CT11" s="39">
        <f t="shared" si="20"/>
        <v>11417.716430517712</v>
      </c>
      <c r="CU11" s="39">
        <f t="shared" si="6"/>
        <v>6736.0058855585839</v>
      </c>
      <c r="CV11" s="39">
        <f t="shared" si="7"/>
        <v>41.757493188010898</v>
      </c>
      <c r="CW11" s="39">
        <f t="shared" si="7"/>
        <v>2169.7774114441418</v>
      </c>
      <c r="CX11" s="39">
        <f t="shared" si="21"/>
        <v>9247.9390190735703</v>
      </c>
      <c r="CY11" s="39">
        <f t="shared" si="8"/>
        <v>3021.6538536585363</v>
      </c>
      <c r="CZ11" s="39">
        <f t="shared" si="9"/>
        <v>11401.900937500001</v>
      </c>
      <c r="DA11" s="39">
        <f t="shared" si="22"/>
        <v>1532209.52</v>
      </c>
      <c r="DB11" s="39">
        <f t="shared" si="10"/>
        <v>1861784.1</v>
      </c>
      <c r="DC11" s="39">
        <f t="shared" si="23"/>
        <v>796308.31</v>
      </c>
      <c r="DD11" s="39">
        <f t="shared" si="24"/>
        <v>5982300.3200000003</v>
      </c>
    </row>
    <row r="12" spans="1:108" x14ac:dyDescent="0.25">
      <c r="A12" t="s">
        <v>430</v>
      </c>
      <c r="B12" s="35">
        <v>402</v>
      </c>
      <c r="C12" s="36">
        <v>1</v>
      </c>
      <c r="D12" s="36" t="s">
        <v>425</v>
      </c>
      <c r="E12" s="36">
        <v>564</v>
      </c>
      <c r="F12" s="49">
        <v>-8</v>
      </c>
      <c r="G12" s="37">
        <f t="shared" si="11"/>
        <v>564</v>
      </c>
      <c r="H12" s="36">
        <v>145</v>
      </c>
      <c r="I12" s="38">
        <f t="shared" si="12"/>
        <v>0.25709219858156029</v>
      </c>
      <c r="J12" s="37">
        <f t="shared" si="13"/>
        <v>3.9997767857142859</v>
      </c>
      <c r="K12" s="37">
        <f t="shared" si="14"/>
        <v>6.9996093749999995</v>
      </c>
      <c r="L12" s="39">
        <v>198942.26</v>
      </c>
      <c r="N12" s="39">
        <v>321062.33</v>
      </c>
      <c r="O12" s="39">
        <v>71961.03</v>
      </c>
      <c r="P12" s="39">
        <v>14706</v>
      </c>
      <c r="Q12" s="39">
        <v>79024.509999999995</v>
      </c>
      <c r="R12" s="39">
        <v>60058.83</v>
      </c>
      <c r="S12" s="39">
        <v>255936.32</v>
      </c>
      <c r="T12" s="39">
        <v>113832.45</v>
      </c>
      <c r="AG12" s="39">
        <v>3368772</v>
      </c>
      <c r="AH12" s="39">
        <v>334452</v>
      </c>
      <c r="AI12" s="39">
        <v>113832.45</v>
      </c>
      <c r="AJ12" s="39">
        <v>113832.45</v>
      </c>
      <c r="AK12" s="39">
        <v>113832.45</v>
      </c>
      <c r="AQ12" s="39">
        <v>7167.6</v>
      </c>
      <c r="AT12" s="39">
        <v>36426.379999999997</v>
      </c>
      <c r="AV12" s="39">
        <v>12543.3</v>
      </c>
      <c r="BF12" s="39">
        <v>14100</v>
      </c>
      <c r="BL12" s="39">
        <v>119483.41</v>
      </c>
      <c r="BM12" s="39">
        <v>29430</v>
      </c>
      <c r="BW12" s="39">
        <v>690480</v>
      </c>
      <c r="CB12" s="39">
        <v>398351.84</v>
      </c>
      <c r="CE12" s="39">
        <v>181663.35</v>
      </c>
      <c r="CH12" s="39">
        <v>6649890.9600000009</v>
      </c>
      <c r="CI12" s="39">
        <f t="shared" si="15"/>
        <v>4818747.7300000004</v>
      </c>
      <c r="CJ12" s="39">
        <f t="shared" si="0"/>
        <v>0</v>
      </c>
      <c r="CK12" s="39">
        <f t="shared" si="16"/>
        <v>839393.41</v>
      </c>
      <c r="CL12" s="39">
        <f t="shared" si="17"/>
        <v>181663.35</v>
      </c>
      <c r="CM12" s="39">
        <f t="shared" si="1"/>
        <v>348664.94999999995</v>
      </c>
      <c r="CN12" s="39">
        <f t="shared" si="2"/>
        <v>48969.679999999993</v>
      </c>
      <c r="CO12" s="39">
        <f t="shared" si="18"/>
        <v>398351.84</v>
      </c>
      <c r="CP12" s="39">
        <f t="shared" si="3"/>
        <v>14100</v>
      </c>
      <c r="CQ12" s="39">
        <f t="shared" si="4"/>
        <v>0</v>
      </c>
      <c r="CR12" s="39">
        <f t="shared" si="5"/>
        <v>6649890.96</v>
      </c>
      <c r="CS12" s="39">
        <f t="shared" si="19"/>
        <v>5839804.4900000002</v>
      </c>
      <c r="CT12" s="39">
        <f t="shared" si="20"/>
        <v>10354.263280141844</v>
      </c>
      <c r="CU12" s="39">
        <f t="shared" si="6"/>
        <v>8543.8789539007103</v>
      </c>
      <c r="CV12" s="39">
        <f t="shared" si="7"/>
        <v>1488.2861879432626</v>
      </c>
      <c r="CW12" s="39">
        <f t="shared" si="7"/>
        <v>322.09813829787237</v>
      </c>
      <c r="CX12" s="39">
        <f t="shared" si="21"/>
        <v>10032.165141843972</v>
      </c>
      <c r="CY12" s="39">
        <f t="shared" si="8"/>
        <v>2747.2540689655175</v>
      </c>
      <c r="CZ12" s="39">
        <f t="shared" si="9"/>
        <v>10354.263280141844</v>
      </c>
      <c r="DA12" s="39">
        <f t="shared" si="22"/>
        <v>1598889.14</v>
      </c>
      <c r="DB12" s="39">
        <f t="shared" si="10"/>
        <v>4059252</v>
      </c>
      <c r="DC12" s="39">
        <f t="shared" si="23"/>
        <v>181663.35</v>
      </c>
      <c r="DD12" s="39">
        <f t="shared" si="24"/>
        <v>6075539.6100000003</v>
      </c>
    </row>
    <row r="13" spans="1:108" x14ac:dyDescent="0.25">
      <c r="A13" t="s">
        <v>431</v>
      </c>
      <c r="B13" s="35">
        <v>291</v>
      </c>
      <c r="C13" s="36">
        <v>8</v>
      </c>
      <c r="D13" s="36" t="s">
        <v>350</v>
      </c>
      <c r="E13" s="36">
        <v>437</v>
      </c>
      <c r="F13" s="49">
        <v>3</v>
      </c>
      <c r="G13" s="37">
        <f t="shared" si="11"/>
        <v>337</v>
      </c>
      <c r="H13" s="36">
        <v>329</v>
      </c>
      <c r="I13" s="38">
        <f t="shared" si="12"/>
        <v>0.75286041189931352</v>
      </c>
      <c r="J13" s="37">
        <f t="shared" si="13"/>
        <v>63.996428571428574</v>
      </c>
      <c r="K13" s="37">
        <f t="shared" si="14"/>
        <v>2.9998325892857141</v>
      </c>
      <c r="L13" s="39">
        <v>198942.26</v>
      </c>
      <c r="O13" s="39">
        <v>71961.03</v>
      </c>
      <c r="P13" s="39">
        <v>6251</v>
      </c>
      <c r="Q13" s="39">
        <v>79024.509999999995</v>
      </c>
      <c r="R13" s="39">
        <v>60058.83</v>
      </c>
      <c r="S13" s="39">
        <v>102374.53</v>
      </c>
      <c r="T13" s="39">
        <v>113832.45</v>
      </c>
      <c r="U13" s="39">
        <v>341497.34</v>
      </c>
      <c r="W13" s="39">
        <v>341497.34</v>
      </c>
      <c r="X13" s="39">
        <v>234998.56</v>
      </c>
      <c r="Y13" s="39">
        <v>179190</v>
      </c>
      <c r="AG13" s="39">
        <v>2012901</v>
      </c>
      <c r="AH13" s="39">
        <v>142025</v>
      </c>
      <c r="AI13" s="39">
        <v>113832.45</v>
      </c>
      <c r="AJ13" s="39">
        <v>227664.89</v>
      </c>
      <c r="AK13" s="39">
        <v>341497.34</v>
      </c>
      <c r="AL13" s="39">
        <v>341497.34</v>
      </c>
      <c r="AM13" s="39">
        <v>234998.56</v>
      </c>
      <c r="AQ13" s="39">
        <v>114681.60000000001</v>
      </c>
      <c r="AT13" s="39">
        <v>15936.54</v>
      </c>
      <c r="AV13" s="39">
        <v>5375.7</v>
      </c>
      <c r="AW13" s="39">
        <v>20400</v>
      </c>
      <c r="AX13" s="39">
        <v>20400</v>
      </c>
      <c r="AY13" s="39">
        <v>10200</v>
      </c>
      <c r="BA13" s="39">
        <v>20400</v>
      </c>
      <c r="BC13" s="39">
        <v>20400</v>
      </c>
      <c r="BD13" s="39">
        <v>236496.17</v>
      </c>
      <c r="BE13" s="39">
        <v>3809.37</v>
      </c>
      <c r="CB13" s="39">
        <v>882543.82</v>
      </c>
      <c r="CC13" s="39">
        <v>184207.32</v>
      </c>
      <c r="CF13" s="39">
        <v>49398.27</v>
      </c>
      <c r="CH13" s="39">
        <v>6728293.2199999988</v>
      </c>
      <c r="CI13" s="39">
        <f t="shared" si="15"/>
        <v>2787370.61</v>
      </c>
      <c r="CJ13" s="39">
        <f t="shared" si="0"/>
        <v>1097183.24</v>
      </c>
      <c r="CK13" s="39">
        <f t="shared" si="16"/>
        <v>0</v>
      </c>
      <c r="CL13" s="39">
        <f t="shared" si="17"/>
        <v>49398.27</v>
      </c>
      <c r="CM13" s="39">
        <f t="shared" si="1"/>
        <v>1374172.1800000002</v>
      </c>
      <c r="CN13" s="39">
        <f t="shared" si="2"/>
        <v>21312.240000000002</v>
      </c>
      <c r="CO13" s="39">
        <f t="shared" si="18"/>
        <v>1066751.1399999999</v>
      </c>
      <c r="CP13" s="39">
        <f t="shared" si="3"/>
        <v>281105.54000000004</v>
      </c>
      <c r="CQ13" s="39">
        <f t="shared" si="4"/>
        <v>81600</v>
      </c>
      <c r="CR13" s="39">
        <f t="shared" si="5"/>
        <v>6758893.2199999997</v>
      </c>
      <c r="CS13" s="39">
        <f t="shared" si="19"/>
        <v>3933952.1199999996</v>
      </c>
      <c r="CT13" s="39">
        <f t="shared" si="20"/>
        <v>9002.178764302058</v>
      </c>
      <c r="CU13" s="39">
        <f t="shared" si="6"/>
        <v>6378.4224485125851</v>
      </c>
      <c r="CV13" s="39">
        <f t="shared" si="7"/>
        <v>0</v>
      </c>
      <c r="CW13" s="39">
        <f t="shared" si="7"/>
        <v>113.03951945080091</v>
      </c>
      <c r="CX13" s="39">
        <f t="shared" si="21"/>
        <v>8889.1392448512579</v>
      </c>
      <c r="CY13" s="39">
        <f t="shared" si="8"/>
        <v>3242.4046808510634</v>
      </c>
      <c r="CZ13" s="39">
        <f t="shared" si="9"/>
        <v>8417.7118100890202</v>
      </c>
      <c r="DA13" s="39">
        <f t="shared" si="22"/>
        <v>1692462.85</v>
      </c>
      <c r="DB13" s="39">
        <f>SUM(Y13:AB13,AG13,BW13)</f>
        <v>2192091</v>
      </c>
      <c r="DC13" s="39">
        <f t="shared" si="23"/>
        <v>49398.27</v>
      </c>
      <c r="DD13" s="39">
        <f t="shared" si="24"/>
        <v>6198513.4100000001</v>
      </c>
    </row>
    <row r="14" spans="1:108" x14ac:dyDescent="0.25">
      <c r="A14" t="s">
        <v>432</v>
      </c>
      <c r="B14" s="35">
        <v>212</v>
      </c>
      <c r="C14" s="36">
        <v>6</v>
      </c>
      <c r="D14" s="36" t="s">
        <v>350</v>
      </c>
      <c r="E14" s="36">
        <v>428</v>
      </c>
      <c r="F14" s="49">
        <v>-18</v>
      </c>
      <c r="G14" s="37">
        <f t="shared" si="11"/>
        <v>364</v>
      </c>
      <c r="H14" s="36">
        <v>22</v>
      </c>
      <c r="I14" s="38">
        <f t="shared" si="12"/>
        <v>5.1401869158878503E-2</v>
      </c>
      <c r="J14" s="37">
        <f t="shared" si="13"/>
        <v>48.997265625000004</v>
      </c>
      <c r="K14" s="37">
        <f t="shared" si="14"/>
        <v>16.999051339285714</v>
      </c>
      <c r="L14" s="39">
        <v>198942.26</v>
      </c>
      <c r="O14" s="39">
        <v>71961.03</v>
      </c>
      <c r="P14" s="39">
        <v>4794.3999999999996</v>
      </c>
      <c r="Q14" s="39">
        <v>79024.509999999995</v>
      </c>
      <c r="R14" s="39">
        <v>60058.83</v>
      </c>
      <c r="S14" s="39">
        <v>102374.53</v>
      </c>
      <c r="T14" s="39">
        <v>113832.45</v>
      </c>
      <c r="V14" s="39">
        <v>455329.78</v>
      </c>
      <c r="X14" s="39">
        <v>156665.71</v>
      </c>
      <c r="Y14" s="39">
        <v>114681.60000000001</v>
      </c>
      <c r="AG14" s="39">
        <v>2174172</v>
      </c>
      <c r="AH14" s="39">
        <v>139100</v>
      </c>
      <c r="AI14" s="39">
        <v>113832.45</v>
      </c>
      <c r="AJ14" s="39">
        <v>113832.45</v>
      </c>
      <c r="AK14" s="39">
        <v>341497.34</v>
      </c>
      <c r="AQ14" s="39">
        <v>87803.1</v>
      </c>
      <c r="AS14" s="39">
        <v>113832.45</v>
      </c>
      <c r="AV14" s="39">
        <v>30462.3</v>
      </c>
      <c r="BF14" s="39">
        <v>10700</v>
      </c>
      <c r="CB14" s="39">
        <v>59015.09</v>
      </c>
      <c r="CD14" s="39">
        <v>262206.31</v>
      </c>
      <c r="CE14" s="39">
        <v>271874.07</v>
      </c>
      <c r="CF14" s="39">
        <v>366299.78</v>
      </c>
      <c r="CG14" s="39">
        <v>73707.88</v>
      </c>
      <c r="CH14" s="39">
        <v>5516000.3200000003</v>
      </c>
      <c r="CI14" s="39">
        <f t="shared" si="15"/>
        <v>2944260.01</v>
      </c>
      <c r="CJ14" s="39">
        <f t="shared" si="0"/>
        <v>726677.09</v>
      </c>
      <c r="CK14" s="39">
        <f t="shared" si="16"/>
        <v>0</v>
      </c>
      <c r="CL14" s="39">
        <f t="shared" si="17"/>
        <v>974088.04</v>
      </c>
      <c r="CM14" s="39">
        <f t="shared" si="1"/>
        <v>656965.34</v>
      </c>
      <c r="CN14" s="39">
        <f t="shared" si="2"/>
        <v>144294.75</v>
      </c>
      <c r="CO14" s="39">
        <f t="shared" si="18"/>
        <v>59015.09</v>
      </c>
      <c r="CP14" s="39">
        <f t="shared" si="3"/>
        <v>10700</v>
      </c>
      <c r="CQ14" s="39">
        <f t="shared" si="4"/>
        <v>0</v>
      </c>
      <c r="CR14" s="39">
        <f t="shared" si="5"/>
        <v>5516000.3199999994</v>
      </c>
      <c r="CS14" s="39">
        <f t="shared" si="19"/>
        <v>4645025.1399999997</v>
      </c>
      <c r="CT14" s="39">
        <f t="shared" si="20"/>
        <v>10852.862476635513</v>
      </c>
      <c r="CU14" s="39">
        <f t="shared" si="6"/>
        <v>6879.1121728971957</v>
      </c>
      <c r="CV14" s="39">
        <f t="shared" si="7"/>
        <v>0</v>
      </c>
      <c r="CW14" s="39">
        <f t="shared" si="7"/>
        <v>2275.9066355140189</v>
      </c>
      <c r="CX14" s="39">
        <f t="shared" si="21"/>
        <v>8576.9558411214948</v>
      </c>
      <c r="CY14" s="39">
        <f t="shared" si="8"/>
        <v>2682.5040909090908</v>
      </c>
      <c r="CZ14" s="39">
        <f t="shared" si="9"/>
        <v>10764.692445054945</v>
      </c>
      <c r="DA14" s="39">
        <f t="shared" si="22"/>
        <v>1382083.5</v>
      </c>
      <c r="DB14" s="39">
        <f t="shared" ref="DB14:DB77" si="25">SUM(Y14:AB14,AG14,BW14)</f>
        <v>2288853.6</v>
      </c>
      <c r="DC14" s="39">
        <f t="shared" si="23"/>
        <v>974088.04</v>
      </c>
      <c r="DD14" s="39">
        <f t="shared" si="24"/>
        <v>4387317.88</v>
      </c>
    </row>
    <row r="15" spans="1:108" x14ac:dyDescent="0.25">
      <c r="A15" t="s">
        <v>433</v>
      </c>
      <c r="B15" s="35">
        <v>213</v>
      </c>
      <c r="C15" s="36">
        <v>4</v>
      </c>
      <c r="D15" s="36" t="s">
        <v>350</v>
      </c>
      <c r="E15" s="36">
        <v>596</v>
      </c>
      <c r="F15" s="49">
        <v>28</v>
      </c>
      <c r="G15" s="37">
        <f t="shared" si="11"/>
        <v>495</v>
      </c>
      <c r="H15" s="36">
        <v>242</v>
      </c>
      <c r="I15" s="38">
        <f t="shared" si="12"/>
        <v>0.40604026845637586</v>
      </c>
      <c r="J15" s="37">
        <f t="shared" si="13"/>
        <v>111.99374999999999</v>
      </c>
      <c r="K15" s="37">
        <f t="shared" si="14"/>
        <v>525.9706473214286</v>
      </c>
      <c r="L15" s="39">
        <v>198942.26</v>
      </c>
      <c r="O15" s="39">
        <v>71961.03</v>
      </c>
      <c r="P15" s="39">
        <v>6877.6</v>
      </c>
      <c r="Q15" s="39">
        <v>79024.509999999995</v>
      </c>
      <c r="R15" s="39">
        <v>60058.83</v>
      </c>
      <c r="S15" s="39">
        <v>153561.79</v>
      </c>
      <c r="T15" s="39">
        <v>113832.45</v>
      </c>
      <c r="U15" s="39">
        <v>341497.34</v>
      </c>
      <c r="W15" s="39">
        <v>341497.34</v>
      </c>
      <c r="X15" s="39">
        <v>234998.56</v>
      </c>
      <c r="Y15" s="39">
        <v>180981.9</v>
      </c>
      <c r="AG15" s="39">
        <v>2956635</v>
      </c>
      <c r="AH15" s="39">
        <v>193700</v>
      </c>
      <c r="AI15" s="39">
        <v>113832.45</v>
      </c>
      <c r="AJ15" s="39">
        <v>341497.34</v>
      </c>
      <c r="AK15" s="39">
        <v>910659.57</v>
      </c>
      <c r="AL15" s="39">
        <v>341497.34</v>
      </c>
      <c r="AM15" s="39">
        <v>234998.56</v>
      </c>
      <c r="AQ15" s="39">
        <v>200692.8</v>
      </c>
      <c r="AS15" s="39">
        <v>2731978.71</v>
      </c>
      <c r="AU15" s="39">
        <v>117499.28</v>
      </c>
      <c r="AV15" s="39">
        <v>942539.4</v>
      </c>
      <c r="AW15" s="39">
        <v>34000</v>
      </c>
      <c r="AX15" s="39">
        <v>34000</v>
      </c>
      <c r="AY15" s="39">
        <v>10200</v>
      </c>
      <c r="BA15" s="39">
        <v>27200</v>
      </c>
      <c r="BC15" s="39">
        <v>27200</v>
      </c>
      <c r="BD15" s="39">
        <v>166250.85999999999</v>
      </c>
      <c r="BE15" s="39">
        <v>2677.89</v>
      </c>
      <c r="BV15" s="39">
        <v>15325</v>
      </c>
      <c r="CB15" s="39">
        <v>649165.97</v>
      </c>
      <c r="CC15" s="39">
        <v>4300.5600000000004</v>
      </c>
      <c r="CH15" s="39">
        <v>11839084.34</v>
      </c>
      <c r="CI15" s="39">
        <f t="shared" si="15"/>
        <v>3834593.4699999997</v>
      </c>
      <c r="CJ15" s="39">
        <f t="shared" si="0"/>
        <v>1098975.1399999999</v>
      </c>
      <c r="CK15" s="39">
        <f t="shared" si="16"/>
        <v>15325</v>
      </c>
      <c r="CL15" s="39">
        <f t="shared" si="17"/>
        <v>0</v>
      </c>
      <c r="CM15" s="39">
        <f t="shared" si="1"/>
        <v>2143178.06</v>
      </c>
      <c r="CN15" s="39">
        <f t="shared" si="2"/>
        <v>3792017.3899999997</v>
      </c>
      <c r="CO15" s="39">
        <f t="shared" si="18"/>
        <v>653466.53</v>
      </c>
      <c r="CP15" s="39">
        <f t="shared" si="3"/>
        <v>223328.75</v>
      </c>
      <c r="CQ15" s="39">
        <f t="shared" si="4"/>
        <v>122400</v>
      </c>
      <c r="CR15" s="39">
        <f t="shared" si="5"/>
        <v>11883284.339999998</v>
      </c>
      <c r="CS15" s="39">
        <f t="shared" si="19"/>
        <v>4948893.6099999994</v>
      </c>
      <c r="CT15" s="39">
        <f t="shared" si="20"/>
        <v>8303.512768456374</v>
      </c>
      <c r="CU15" s="39">
        <f t="shared" si="6"/>
        <v>6433.8816610738249</v>
      </c>
      <c r="CV15" s="39">
        <f t="shared" si="7"/>
        <v>25.713087248322147</v>
      </c>
      <c r="CW15" s="39">
        <f t="shared" si="7"/>
        <v>0</v>
      </c>
      <c r="CX15" s="39">
        <f t="shared" si="21"/>
        <v>8303.512768456374</v>
      </c>
      <c r="CY15" s="39">
        <f t="shared" si="8"/>
        <v>2700.2749173553721</v>
      </c>
      <c r="CZ15" s="39">
        <f t="shared" si="9"/>
        <v>7777.6130707070706</v>
      </c>
      <c r="DA15" s="39">
        <f t="shared" si="22"/>
        <v>1811276.7100000002</v>
      </c>
      <c r="DB15" s="39">
        <f t="shared" si="25"/>
        <v>3137616.9</v>
      </c>
      <c r="DC15" s="39">
        <f t="shared" si="23"/>
        <v>0</v>
      </c>
      <c r="DD15" s="39">
        <f t="shared" si="24"/>
        <v>11321652.99</v>
      </c>
    </row>
    <row r="16" spans="1:108" x14ac:dyDescent="0.25">
      <c r="A16" t="s">
        <v>434</v>
      </c>
      <c r="B16" s="35">
        <v>347</v>
      </c>
      <c r="C16" s="36">
        <v>5</v>
      </c>
      <c r="D16" s="36" t="s">
        <v>435</v>
      </c>
      <c r="E16" s="36">
        <v>329</v>
      </c>
      <c r="F16" s="49">
        <v>-30</v>
      </c>
      <c r="G16" s="37">
        <f t="shared" si="11"/>
        <v>329</v>
      </c>
      <c r="H16" s="36">
        <v>179</v>
      </c>
      <c r="I16" s="38">
        <f t="shared" si="12"/>
        <v>0.54407294832826747</v>
      </c>
      <c r="J16" s="37">
        <f t="shared" si="13"/>
        <v>68.996149553571428</v>
      </c>
      <c r="K16" s="37">
        <f t="shared" si="14"/>
        <v>44.997488839285715</v>
      </c>
      <c r="L16" s="39">
        <v>198942.26</v>
      </c>
      <c r="M16" s="39">
        <v>113832.45</v>
      </c>
      <c r="O16" s="39">
        <v>71961.03</v>
      </c>
      <c r="P16" s="39">
        <v>8948.1</v>
      </c>
      <c r="Q16" s="39">
        <v>79024.509999999995</v>
      </c>
      <c r="R16" s="39">
        <v>60058.83</v>
      </c>
      <c r="S16" s="39">
        <v>153561.79</v>
      </c>
      <c r="T16" s="39">
        <v>113832.45</v>
      </c>
      <c r="AG16" s="39">
        <v>1965117</v>
      </c>
      <c r="AH16" s="39">
        <v>112518</v>
      </c>
      <c r="AI16" s="39">
        <v>113832.45</v>
      </c>
      <c r="AJ16" s="39">
        <v>227664.89</v>
      </c>
      <c r="AK16" s="39">
        <v>682994.68</v>
      </c>
      <c r="AL16" s="39">
        <v>455329.78</v>
      </c>
      <c r="AM16" s="39">
        <v>234998.56</v>
      </c>
      <c r="AQ16" s="39">
        <v>123641.1</v>
      </c>
      <c r="AS16" s="39">
        <v>284581.12</v>
      </c>
      <c r="AV16" s="39">
        <v>80635.5</v>
      </c>
      <c r="BD16" s="39">
        <v>147201.28</v>
      </c>
      <c r="BE16" s="39">
        <v>2371.0500000000002</v>
      </c>
      <c r="BW16" s="39">
        <v>200000</v>
      </c>
      <c r="BX16" s="39">
        <v>55921</v>
      </c>
      <c r="CB16" s="39">
        <v>480168.22</v>
      </c>
      <c r="CC16" s="39">
        <v>56624.04</v>
      </c>
      <c r="CH16" s="39">
        <v>6023760.0899999989</v>
      </c>
      <c r="CI16" s="39">
        <f t="shared" si="15"/>
        <v>2877796.42</v>
      </c>
      <c r="CJ16" s="39">
        <f t="shared" si="0"/>
        <v>0</v>
      </c>
      <c r="CK16" s="39">
        <f t="shared" si="16"/>
        <v>255921</v>
      </c>
      <c r="CL16" s="39">
        <f t="shared" si="17"/>
        <v>0</v>
      </c>
      <c r="CM16" s="39">
        <f t="shared" si="1"/>
        <v>1838461.4600000002</v>
      </c>
      <c r="CN16" s="39">
        <f t="shared" si="2"/>
        <v>365216.62</v>
      </c>
      <c r="CO16" s="39">
        <f t="shared" si="18"/>
        <v>536792.26</v>
      </c>
      <c r="CP16" s="39">
        <f t="shared" si="3"/>
        <v>149572.32999999999</v>
      </c>
      <c r="CQ16" s="39">
        <f t="shared" si="4"/>
        <v>0</v>
      </c>
      <c r="CR16" s="39">
        <f t="shared" si="5"/>
        <v>6023760.0899999999</v>
      </c>
      <c r="CS16" s="39">
        <f t="shared" si="19"/>
        <v>3133717.42</v>
      </c>
      <c r="CT16" s="39">
        <f t="shared" si="20"/>
        <v>9524.9769604863213</v>
      </c>
      <c r="CU16" s="39">
        <f t="shared" si="6"/>
        <v>8747.1015805471125</v>
      </c>
      <c r="CV16" s="39">
        <f t="shared" si="7"/>
        <v>777.87537993920978</v>
      </c>
      <c r="CW16" s="39">
        <f t="shared" si="7"/>
        <v>0</v>
      </c>
      <c r="CX16" s="39">
        <f t="shared" si="21"/>
        <v>9524.9769604863213</v>
      </c>
      <c r="CY16" s="39">
        <f t="shared" si="8"/>
        <v>2998.8394413407823</v>
      </c>
      <c r="CZ16" s="39">
        <f t="shared" si="9"/>
        <v>9524.9769604863213</v>
      </c>
      <c r="DA16" s="39">
        <f t="shared" si="22"/>
        <v>968600.41999999993</v>
      </c>
      <c r="DB16" s="39">
        <f t="shared" si="25"/>
        <v>2165117</v>
      </c>
      <c r="DC16" s="39">
        <f t="shared" si="23"/>
        <v>0</v>
      </c>
      <c r="DD16" s="39">
        <f t="shared" si="24"/>
        <v>5752721.6599999992</v>
      </c>
    </row>
    <row r="17" spans="1:108" x14ac:dyDescent="0.25">
      <c r="A17" t="s">
        <v>436</v>
      </c>
      <c r="B17" s="35">
        <v>404</v>
      </c>
      <c r="C17" s="36">
        <v>5</v>
      </c>
      <c r="D17" s="36" t="s">
        <v>437</v>
      </c>
      <c r="E17" s="36">
        <v>413</v>
      </c>
      <c r="F17" s="49">
        <v>-23</v>
      </c>
      <c r="G17" s="37">
        <f t="shared" si="11"/>
        <v>348</v>
      </c>
      <c r="H17" s="36">
        <v>269</v>
      </c>
      <c r="I17" s="38">
        <f t="shared" si="12"/>
        <v>0.65133171912832932</v>
      </c>
      <c r="J17" s="37">
        <f t="shared" si="13"/>
        <v>74.995814732142861</v>
      </c>
      <c r="K17" s="37">
        <f t="shared" si="14"/>
        <v>99.994419642857139</v>
      </c>
      <c r="L17" s="39">
        <v>198942.26</v>
      </c>
      <c r="M17" s="39">
        <v>56916.22</v>
      </c>
      <c r="O17" s="39">
        <v>71961.03</v>
      </c>
      <c r="P17" s="39">
        <v>13760.4</v>
      </c>
      <c r="Q17" s="39">
        <v>79024.509999999995</v>
      </c>
      <c r="R17" s="39">
        <v>60058.83</v>
      </c>
      <c r="S17" s="39">
        <v>255936.32</v>
      </c>
      <c r="T17" s="39">
        <v>113832.45</v>
      </c>
      <c r="V17" s="39">
        <v>227664.89</v>
      </c>
      <c r="W17" s="39">
        <v>227664.89</v>
      </c>
      <c r="X17" s="39">
        <v>156665.71</v>
      </c>
      <c r="Y17" s="39">
        <v>116473.5</v>
      </c>
      <c r="AB17" s="39">
        <v>519651</v>
      </c>
      <c r="AG17" s="39">
        <v>2078604</v>
      </c>
      <c r="AH17" s="39">
        <v>136290</v>
      </c>
      <c r="AI17" s="39">
        <v>113832.45</v>
      </c>
      <c r="AJ17" s="39">
        <v>227664.89</v>
      </c>
      <c r="AK17" s="39">
        <v>682994.68</v>
      </c>
      <c r="AL17" s="39">
        <v>341497.34</v>
      </c>
      <c r="AM17" s="39">
        <v>234998.56</v>
      </c>
      <c r="AQ17" s="39">
        <v>134392.5</v>
      </c>
      <c r="AS17" s="39">
        <v>569162.23</v>
      </c>
      <c r="AV17" s="39">
        <v>179190</v>
      </c>
      <c r="AW17" s="39">
        <v>13600</v>
      </c>
      <c r="AX17" s="39">
        <v>13600</v>
      </c>
      <c r="AY17" s="39">
        <v>10200</v>
      </c>
      <c r="BA17" s="39">
        <v>13600</v>
      </c>
      <c r="BC17" s="39">
        <v>13600</v>
      </c>
      <c r="BD17" s="39">
        <v>223507.83</v>
      </c>
      <c r="BE17" s="39">
        <v>3600.16</v>
      </c>
      <c r="BV17" s="39">
        <v>15325</v>
      </c>
      <c r="CB17" s="39">
        <v>721593.58</v>
      </c>
      <c r="CC17" s="39">
        <v>123999.48</v>
      </c>
      <c r="CE17" s="39">
        <v>42721.51</v>
      </c>
      <c r="CH17" s="39">
        <v>7992526.2199999988</v>
      </c>
      <c r="CI17" s="39">
        <f t="shared" si="15"/>
        <v>3584977.02</v>
      </c>
      <c r="CJ17" s="39">
        <f t="shared" si="0"/>
        <v>728468.99</v>
      </c>
      <c r="CK17" s="39">
        <f t="shared" si="16"/>
        <v>15325</v>
      </c>
      <c r="CL17" s="39">
        <f t="shared" si="17"/>
        <v>42721.51</v>
      </c>
      <c r="CM17" s="39">
        <f t="shared" si="1"/>
        <v>1735380.4200000002</v>
      </c>
      <c r="CN17" s="39">
        <f t="shared" si="2"/>
        <v>748352.23</v>
      </c>
      <c r="CO17" s="39">
        <f t="shared" si="18"/>
        <v>845593.05999999994</v>
      </c>
      <c r="CP17" s="39">
        <f t="shared" si="3"/>
        <v>254307.99</v>
      </c>
      <c r="CQ17" s="39">
        <f t="shared" si="4"/>
        <v>61200</v>
      </c>
      <c r="CR17" s="39">
        <f t="shared" si="5"/>
        <v>8016326.2199999997</v>
      </c>
      <c r="CS17" s="39">
        <f t="shared" si="19"/>
        <v>4371492.5199999996</v>
      </c>
      <c r="CT17" s="39">
        <f t="shared" si="20"/>
        <v>10584.727651331717</v>
      </c>
      <c r="CU17" s="39">
        <f t="shared" si="6"/>
        <v>8680.3317675544786</v>
      </c>
      <c r="CV17" s="39">
        <f t="shared" si="7"/>
        <v>37.106537530266344</v>
      </c>
      <c r="CW17" s="39">
        <f t="shared" si="7"/>
        <v>103.44191283292979</v>
      </c>
      <c r="CX17" s="39">
        <f t="shared" si="21"/>
        <v>10481.285738498787</v>
      </c>
      <c r="CY17" s="39">
        <f t="shared" si="8"/>
        <v>3143.4686245353159</v>
      </c>
      <c r="CZ17" s="39">
        <f t="shared" si="9"/>
        <v>10468.458419540228</v>
      </c>
      <c r="DA17" s="39">
        <f t="shared" si="22"/>
        <v>1614042.5100000002</v>
      </c>
      <c r="DB17" s="39">
        <f t="shared" si="25"/>
        <v>2714728.5</v>
      </c>
      <c r="DC17" s="39">
        <f t="shared" si="23"/>
        <v>42721.51</v>
      </c>
      <c r="DD17" s="39">
        <f t="shared" si="24"/>
        <v>7492721.3199999984</v>
      </c>
    </row>
    <row r="18" spans="1:108" x14ac:dyDescent="0.25">
      <c r="A18" t="s">
        <v>438</v>
      </c>
      <c r="B18" s="35">
        <v>296</v>
      </c>
      <c r="C18" s="36">
        <v>1</v>
      </c>
      <c r="D18" s="36" t="s">
        <v>350</v>
      </c>
      <c r="E18" s="36">
        <v>421</v>
      </c>
      <c r="F18" s="49">
        <v>-64</v>
      </c>
      <c r="G18" s="37">
        <f t="shared" si="11"/>
        <v>328</v>
      </c>
      <c r="H18" s="36">
        <v>140</v>
      </c>
      <c r="I18" s="38">
        <f t="shared" si="12"/>
        <v>0.33254156769596199</v>
      </c>
      <c r="J18" s="37">
        <f t="shared" si="13"/>
        <v>44.997488839285715</v>
      </c>
      <c r="K18" s="37">
        <f t="shared" si="14"/>
        <v>289.98381696428572</v>
      </c>
      <c r="L18" s="39">
        <v>198942.26</v>
      </c>
      <c r="O18" s="39">
        <v>71961.03</v>
      </c>
      <c r="P18" s="39">
        <v>7194.25</v>
      </c>
      <c r="Q18" s="39">
        <v>79024.509999999995</v>
      </c>
      <c r="R18" s="39">
        <v>60058.83</v>
      </c>
      <c r="S18" s="39">
        <v>102374.53</v>
      </c>
      <c r="T18" s="39">
        <v>113832.45</v>
      </c>
      <c r="V18" s="39">
        <v>682994.68</v>
      </c>
      <c r="X18" s="39">
        <v>234998.56</v>
      </c>
      <c r="Y18" s="39">
        <v>166646.70000000001</v>
      </c>
      <c r="AG18" s="39">
        <v>1959144</v>
      </c>
      <c r="AH18" s="39">
        <v>136825</v>
      </c>
      <c r="AI18" s="39">
        <v>113832.45</v>
      </c>
      <c r="AJ18" s="39">
        <v>227664.89</v>
      </c>
      <c r="AK18" s="39">
        <v>341497.34</v>
      </c>
      <c r="AQ18" s="39">
        <v>80635.5</v>
      </c>
      <c r="AS18" s="39">
        <v>1536738.02</v>
      </c>
      <c r="AV18" s="39">
        <v>519651</v>
      </c>
      <c r="BD18" s="39">
        <v>91784.33</v>
      </c>
      <c r="BE18" s="39">
        <v>1478.42</v>
      </c>
      <c r="BQ18" s="39">
        <v>70200</v>
      </c>
      <c r="CB18" s="39">
        <v>375550.56</v>
      </c>
      <c r="CD18" s="39">
        <v>395435.26</v>
      </c>
      <c r="CG18" s="39">
        <v>340240.68</v>
      </c>
      <c r="CH18" s="39">
        <v>7908705.25</v>
      </c>
      <c r="CI18" s="39">
        <f t="shared" si="15"/>
        <v>2729356.86</v>
      </c>
      <c r="CJ18" s="39">
        <f t="shared" si="0"/>
        <v>1084639.94</v>
      </c>
      <c r="CK18" s="39">
        <f t="shared" si="16"/>
        <v>70200</v>
      </c>
      <c r="CL18" s="39">
        <f t="shared" si="17"/>
        <v>735675.94</v>
      </c>
      <c r="CM18" s="39">
        <f t="shared" si="1"/>
        <v>763630.18</v>
      </c>
      <c r="CN18" s="39">
        <f t="shared" si="2"/>
        <v>2056389.02</v>
      </c>
      <c r="CO18" s="39">
        <f t="shared" si="18"/>
        <v>375550.56</v>
      </c>
      <c r="CP18" s="39">
        <f t="shared" si="3"/>
        <v>93262.75</v>
      </c>
      <c r="CQ18" s="39">
        <f t="shared" si="4"/>
        <v>0</v>
      </c>
      <c r="CR18" s="39">
        <f t="shared" si="5"/>
        <v>7908705.2499999991</v>
      </c>
      <c r="CS18" s="39">
        <f t="shared" si="19"/>
        <v>4619872.74</v>
      </c>
      <c r="CT18" s="39">
        <f t="shared" si="20"/>
        <v>10973.56945368171</v>
      </c>
      <c r="CU18" s="39">
        <f t="shared" si="6"/>
        <v>6483.0329216152013</v>
      </c>
      <c r="CV18" s="39">
        <f t="shared" si="7"/>
        <v>166.74584323040381</v>
      </c>
      <c r="CW18" s="39">
        <f t="shared" si="7"/>
        <v>1747.4487885985748</v>
      </c>
      <c r="CX18" s="39">
        <f t="shared" si="21"/>
        <v>9226.1206650831355</v>
      </c>
      <c r="CY18" s="39">
        <f t="shared" si="8"/>
        <v>2682.5039999999999</v>
      </c>
      <c r="CZ18" s="39">
        <f t="shared" si="9"/>
        <v>10778.148780487805</v>
      </c>
      <c r="DA18" s="39">
        <f t="shared" si="22"/>
        <v>1758406.1</v>
      </c>
      <c r="DB18" s="39">
        <f t="shared" si="25"/>
        <v>2125790.7000000002</v>
      </c>
      <c r="DC18" s="39">
        <f t="shared" si="23"/>
        <v>735675.94</v>
      </c>
      <c r="DD18" s="39">
        <f t="shared" si="24"/>
        <v>6865547.3099999996</v>
      </c>
    </row>
    <row r="19" spans="1:108" x14ac:dyDescent="0.25">
      <c r="A19" t="s">
        <v>439</v>
      </c>
      <c r="B19" s="35">
        <v>219</v>
      </c>
      <c r="C19" s="36">
        <v>5</v>
      </c>
      <c r="D19" s="36" t="s">
        <v>350</v>
      </c>
      <c r="E19" s="36">
        <v>210</v>
      </c>
      <c r="F19" s="49">
        <v>-21</v>
      </c>
      <c r="G19" s="37">
        <f t="shared" si="11"/>
        <v>154</v>
      </c>
      <c r="H19" s="36">
        <v>96</v>
      </c>
      <c r="I19" s="38">
        <f t="shared" si="12"/>
        <v>0.45714285714285713</v>
      </c>
      <c r="J19" s="37">
        <f t="shared" si="13"/>
        <v>41.997656249999999</v>
      </c>
      <c r="K19" s="37">
        <f t="shared" si="14"/>
        <v>25.998549107142857</v>
      </c>
      <c r="L19" s="39">
        <v>198942.26</v>
      </c>
      <c r="O19" s="39">
        <v>71961.03</v>
      </c>
      <c r="P19" s="39">
        <v>7255</v>
      </c>
      <c r="Q19" s="39">
        <v>79024.509999999995</v>
      </c>
      <c r="R19" s="39">
        <v>60058.83</v>
      </c>
      <c r="S19" s="39">
        <v>51187.26</v>
      </c>
      <c r="T19" s="39">
        <v>113832.45</v>
      </c>
      <c r="U19" s="39">
        <v>227664.89</v>
      </c>
      <c r="W19" s="39">
        <v>341497.34</v>
      </c>
      <c r="X19" s="39">
        <v>195832.13</v>
      </c>
      <c r="Y19" s="39">
        <v>100346.4</v>
      </c>
      <c r="AG19" s="39">
        <v>919842</v>
      </c>
      <c r="AH19" s="39">
        <v>68250</v>
      </c>
      <c r="AI19" s="39">
        <v>113832.45</v>
      </c>
      <c r="AJ19" s="39">
        <v>113832.45</v>
      </c>
      <c r="AK19" s="39">
        <v>341497.34</v>
      </c>
      <c r="AL19" s="39">
        <v>341497.34</v>
      </c>
      <c r="AM19" s="39">
        <v>234998.56</v>
      </c>
      <c r="AQ19" s="39">
        <v>75259.8</v>
      </c>
      <c r="AS19" s="39">
        <v>170748.67</v>
      </c>
      <c r="AV19" s="39">
        <v>46589.4</v>
      </c>
      <c r="AW19" s="39">
        <v>13600</v>
      </c>
      <c r="AX19" s="39">
        <v>13600</v>
      </c>
      <c r="AY19" s="39">
        <v>10200</v>
      </c>
      <c r="BA19" s="39">
        <v>13600</v>
      </c>
      <c r="BC19" s="39">
        <v>13600</v>
      </c>
      <c r="BD19" s="39">
        <v>71868.86</v>
      </c>
      <c r="BE19" s="39">
        <v>1157.6300000000001</v>
      </c>
      <c r="CB19" s="39">
        <v>257520.38</v>
      </c>
      <c r="CC19" s="39">
        <v>14335.2</v>
      </c>
      <c r="CF19" s="39">
        <v>263245.48</v>
      </c>
      <c r="CH19" s="39">
        <v>4546677.66</v>
      </c>
      <c r="CI19" s="39">
        <f t="shared" si="15"/>
        <v>1570353.34</v>
      </c>
      <c r="CJ19" s="39">
        <f t="shared" si="0"/>
        <v>865340.76</v>
      </c>
      <c r="CK19" s="39">
        <f t="shared" si="16"/>
        <v>0</v>
      </c>
      <c r="CL19" s="39">
        <f t="shared" si="17"/>
        <v>263245.48</v>
      </c>
      <c r="CM19" s="39">
        <f t="shared" si="1"/>
        <v>1220917.9400000002</v>
      </c>
      <c r="CN19" s="39">
        <f t="shared" si="2"/>
        <v>217338.07</v>
      </c>
      <c r="CO19" s="39">
        <f t="shared" si="18"/>
        <v>271855.58</v>
      </c>
      <c r="CP19" s="39">
        <f t="shared" si="3"/>
        <v>100226.49</v>
      </c>
      <c r="CQ19" s="39">
        <f t="shared" si="4"/>
        <v>61200</v>
      </c>
      <c r="CR19" s="39">
        <f t="shared" si="5"/>
        <v>4570477.66</v>
      </c>
      <c r="CS19" s="39">
        <f t="shared" si="19"/>
        <v>2698939.58</v>
      </c>
      <c r="CT19" s="39">
        <f t="shared" si="20"/>
        <v>12852.093238095238</v>
      </c>
      <c r="CU19" s="39">
        <f t="shared" si="6"/>
        <v>7477.8730476190476</v>
      </c>
      <c r="CV19" s="39">
        <f t="shared" si="7"/>
        <v>0</v>
      </c>
      <c r="CW19" s="39">
        <f t="shared" si="7"/>
        <v>1253.5499047619046</v>
      </c>
      <c r="CX19" s="39">
        <f t="shared" si="21"/>
        <v>11598.543333333333</v>
      </c>
      <c r="CY19" s="39">
        <f t="shared" si="8"/>
        <v>2831.8289583333335</v>
      </c>
      <c r="CZ19" s="39">
        <f t="shared" si="9"/>
        <v>11906.485844155844</v>
      </c>
      <c r="DA19" s="39">
        <f t="shared" si="22"/>
        <v>1415505.7000000002</v>
      </c>
      <c r="DB19" s="39">
        <f t="shared" si="25"/>
        <v>1020188.4</v>
      </c>
      <c r="DC19" s="39">
        <f t="shared" si="23"/>
        <v>263245.48</v>
      </c>
      <c r="DD19" s="39">
        <f t="shared" si="24"/>
        <v>4070300.69</v>
      </c>
    </row>
    <row r="20" spans="1:108" x14ac:dyDescent="0.25">
      <c r="A20" t="s">
        <v>440</v>
      </c>
      <c r="B20" s="35">
        <v>220</v>
      </c>
      <c r="C20" s="36">
        <v>5</v>
      </c>
      <c r="D20" s="36" t="s">
        <v>350</v>
      </c>
      <c r="E20" s="36">
        <v>233</v>
      </c>
      <c r="F20" s="49">
        <v>-46</v>
      </c>
      <c r="G20" s="37">
        <f t="shared" si="11"/>
        <v>166</v>
      </c>
      <c r="H20" s="36">
        <v>99</v>
      </c>
      <c r="I20" s="38">
        <f t="shared" si="12"/>
        <v>0.42489270386266093</v>
      </c>
      <c r="J20" s="37">
        <f t="shared" si="13"/>
        <v>43.997544642857143</v>
      </c>
      <c r="K20" s="37">
        <f t="shared" si="14"/>
        <v>25.998549107142857</v>
      </c>
      <c r="L20" s="39">
        <v>198942.26</v>
      </c>
      <c r="O20" s="39">
        <v>71961.03</v>
      </c>
      <c r="P20" s="39">
        <v>5974.95</v>
      </c>
      <c r="Q20" s="39">
        <v>79024.509999999995</v>
      </c>
      <c r="R20" s="39">
        <v>60058.83</v>
      </c>
      <c r="S20" s="39">
        <v>51187.26</v>
      </c>
      <c r="T20" s="39">
        <v>113832.45</v>
      </c>
      <c r="U20" s="39">
        <v>227664.89</v>
      </c>
      <c r="V20" s="39">
        <v>113832.45</v>
      </c>
      <c r="W20" s="39">
        <v>227664.89</v>
      </c>
      <c r="X20" s="39">
        <v>195832.13</v>
      </c>
      <c r="Y20" s="39">
        <v>120057.3</v>
      </c>
      <c r="AG20" s="39">
        <v>991518</v>
      </c>
      <c r="AH20" s="39">
        <v>75725</v>
      </c>
      <c r="AI20" s="39">
        <v>113832.45</v>
      </c>
      <c r="AJ20" s="39">
        <v>113832.45</v>
      </c>
      <c r="AK20" s="39">
        <v>341497.34</v>
      </c>
      <c r="AL20" s="39">
        <v>455329.78</v>
      </c>
      <c r="AM20" s="39">
        <v>234998.56</v>
      </c>
      <c r="AQ20" s="39">
        <v>78843.600000000006</v>
      </c>
      <c r="AS20" s="39">
        <v>170748.67</v>
      </c>
      <c r="AV20" s="39">
        <v>46589.4</v>
      </c>
      <c r="AW20" s="39">
        <v>20400</v>
      </c>
      <c r="AX20" s="39">
        <v>20400</v>
      </c>
      <c r="AY20" s="39">
        <v>10200</v>
      </c>
      <c r="BA20" s="39">
        <v>20400</v>
      </c>
      <c r="BC20" s="39">
        <v>20400</v>
      </c>
      <c r="BD20" s="39">
        <v>90052.55</v>
      </c>
      <c r="BE20" s="39">
        <v>1450.52</v>
      </c>
      <c r="BV20" s="39">
        <v>15325</v>
      </c>
      <c r="CB20" s="39">
        <v>265567.90000000002</v>
      </c>
      <c r="CC20" s="39">
        <v>6928.68</v>
      </c>
      <c r="CD20" s="39">
        <v>93694.21</v>
      </c>
      <c r="CF20" s="39">
        <v>403346.19</v>
      </c>
      <c r="CH20" s="39">
        <v>5057113.2499999991</v>
      </c>
      <c r="CI20" s="39">
        <f t="shared" si="15"/>
        <v>1648224.29</v>
      </c>
      <c r="CJ20" s="39">
        <f t="shared" si="0"/>
        <v>885051.66</v>
      </c>
      <c r="CK20" s="39">
        <f t="shared" si="16"/>
        <v>15325</v>
      </c>
      <c r="CL20" s="39">
        <f t="shared" si="17"/>
        <v>497040.4</v>
      </c>
      <c r="CM20" s="39">
        <f t="shared" si="1"/>
        <v>1338334.1800000002</v>
      </c>
      <c r="CN20" s="39">
        <f t="shared" si="2"/>
        <v>217338.07</v>
      </c>
      <c r="CO20" s="39">
        <f t="shared" si="18"/>
        <v>272496.58</v>
      </c>
      <c r="CP20" s="39">
        <f t="shared" si="3"/>
        <v>132303.07</v>
      </c>
      <c r="CQ20" s="39">
        <f t="shared" si="4"/>
        <v>81600</v>
      </c>
      <c r="CR20" s="39">
        <f t="shared" si="5"/>
        <v>5087713.2500000009</v>
      </c>
      <c r="CS20" s="39">
        <f t="shared" si="19"/>
        <v>3045641.35</v>
      </c>
      <c r="CT20" s="39">
        <f t="shared" si="20"/>
        <v>13071.422103004292</v>
      </c>
      <c r="CU20" s="39">
        <f t="shared" si="6"/>
        <v>7073.923991416309</v>
      </c>
      <c r="CV20" s="39">
        <f t="shared" si="7"/>
        <v>65.772532188841197</v>
      </c>
      <c r="CW20" s="39">
        <f t="shared" si="7"/>
        <v>2133.2206008583694</v>
      </c>
      <c r="CX20" s="39">
        <f t="shared" si="21"/>
        <v>10938.201502145923</v>
      </c>
      <c r="CY20" s="39">
        <f t="shared" si="8"/>
        <v>2752.4907070707072</v>
      </c>
      <c r="CZ20" s="39">
        <f t="shared" si="9"/>
        <v>13015.600542168675</v>
      </c>
      <c r="DA20" s="39">
        <f t="shared" si="22"/>
        <v>1437025.65</v>
      </c>
      <c r="DB20" s="39">
        <f t="shared" si="25"/>
        <v>1111575.3</v>
      </c>
      <c r="DC20" s="39">
        <f t="shared" si="23"/>
        <v>497040.4</v>
      </c>
      <c r="DD20" s="39">
        <f t="shared" si="24"/>
        <v>4279744.83</v>
      </c>
    </row>
    <row r="21" spans="1:108" x14ac:dyDescent="0.25">
      <c r="A21" t="s">
        <v>441</v>
      </c>
      <c r="B21" s="35">
        <v>221</v>
      </c>
      <c r="C21" s="36">
        <v>7</v>
      </c>
      <c r="D21" s="36" t="s">
        <v>350</v>
      </c>
      <c r="E21" s="36">
        <v>257</v>
      </c>
      <c r="F21" s="49">
        <v>-48</v>
      </c>
      <c r="G21" s="37">
        <f t="shared" si="11"/>
        <v>185</v>
      </c>
      <c r="H21" s="36">
        <v>182</v>
      </c>
      <c r="I21" s="38">
        <f t="shared" si="12"/>
        <v>0.70817120622568097</v>
      </c>
      <c r="J21" s="37">
        <f t="shared" si="13"/>
        <v>24.998604910714285</v>
      </c>
      <c r="K21" s="37">
        <f t="shared" si="14"/>
        <v>3.9997767857142859</v>
      </c>
      <c r="L21" s="39">
        <v>198942.26</v>
      </c>
      <c r="O21" s="39">
        <v>71961.03</v>
      </c>
      <c r="P21" s="39">
        <v>7117.95</v>
      </c>
      <c r="Q21" s="39">
        <v>79024.509999999995</v>
      </c>
      <c r="R21" s="39">
        <v>60058.83</v>
      </c>
      <c r="S21" s="39">
        <v>51187.26</v>
      </c>
      <c r="T21" s="39">
        <v>113832.45</v>
      </c>
      <c r="U21" s="39">
        <v>227664.89</v>
      </c>
      <c r="V21" s="39">
        <v>113832.45</v>
      </c>
      <c r="W21" s="39">
        <v>341497.34</v>
      </c>
      <c r="X21" s="39">
        <v>234998.56</v>
      </c>
      <c r="Y21" s="39">
        <v>129016.8</v>
      </c>
      <c r="AG21" s="39">
        <v>1105005</v>
      </c>
      <c r="AH21" s="39">
        <v>83525</v>
      </c>
      <c r="AI21" s="39">
        <v>113832.45</v>
      </c>
      <c r="AJ21" s="39">
        <v>113832.45</v>
      </c>
      <c r="AK21" s="39">
        <v>341497.34</v>
      </c>
      <c r="AQ21" s="39">
        <v>44797.5</v>
      </c>
      <c r="AT21" s="39">
        <v>20489.84</v>
      </c>
      <c r="AV21" s="39">
        <v>7167.6</v>
      </c>
      <c r="AW21" s="39">
        <v>13600</v>
      </c>
      <c r="AX21" s="39">
        <v>13600</v>
      </c>
      <c r="AY21" s="39">
        <v>10200</v>
      </c>
      <c r="BA21" s="39">
        <v>13600</v>
      </c>
      <c r="BC21" s="39">
        <v>13600</v>
      </c>
      <c r="BD21" s="39">
        <v>139083.56</v>
      </c>
      <c r="BE21" s="39">
        <v>2240.29</v>
      </c>
      <c r="BV21" s="39">
        <v>15325</v>
      </c>
      <c r="CB21" s="39">
        <v>488215.73</v>
      </c>
      <c r="CC21" s="39">
        <v>94612.32</v>
      </c>
      <c r="CF21" s="39">
        <v>380516.39</v>
      </c>
      <c r="CH21" s="39">
        <v>4643874.8</v>
      </c>
      <c r="CI21" s="39">
        <f t="shared" si="15"/>
        <v>1770654.29</v>
      </c>
      <c r="CJ21" s="39">
        <f t="shared" si="0"/>
        <v>1047010.04</v>
      </c>
      <c r="CK21" s="39">
        <f t="shared" si="16"/>
        <v>15325</v>
      </c>
      <c r="CL21" s="39">
        <f t="shared" si="17"/>
        <v>380516.39</v>
      </c>
      <c r="CM21" s="39">
        <f t="shared" si="1"/>
        <v>613959.74</v>
      </c>
      <c r="CN21" s="39">
        <f t="shared" si="2"/>
        <v>27657.440000000002</v>
      </c>
      <c r="CO21" s="39">
        <f t="shared" si="18"/>
        <v>582828.05000000005</v>
      </c>
      <c r="CP21" s="39">
        <f t="shared" si="3"/>
        <v>168523.85</v>
      </c>
      <c r="CQ21" s="39">
        <f t="shared" si="4"/>
        <v>61200</v>
      </c>
      <c r="CR21" s="39">
        <f t="shared" si="5"/>
        <v>4667674.8</v>
      </c>
      <c r="CS21" s="39">
        <f t="shared" si="19"/>
        <v>3213505.72</v>
      </c>
      <c r="CT21" s="39">
        <f t="shared" si="20"/>
        <v>12503.913307392997</v>
      </c>
      <c r="CU21" s="39">
        <f t="shared" si="6"/>
        <v>6889.7054085603113</v>
      </c>
      <c r="CV21" s="39">
        <f t="shared" si="7"/>
        <v>59.630350194552527</v>
      </c>
      <c r="CW21" s="39">
        <f t="shared" si="7"/>
        <v>1480.6085214007783</v>
      </c>
      <c r="CX21" s="39">
        <f t="shared" si="21"/>
        <v>11023.304785992219</v>
      </c>
      <c r="CY21" s="39">
        <f t="shared" si="8"/>
        <v>3202.3519230769234</v>
      </c>
      <c r="CZ21" s="39">
        <f t="shared" si="9"/>
        <v>11710.78745945946</v>
      </c>
      <c r="DA21" s="39">
        <f t="shared" si="22"/>
        <v>1598967.53</v>
      </c>
      <c r="DB21" s="39">
        <f t="shared" si="25"/>
        <v>1234021.8</v>
      </c>
      <c r="DC21" s="39">
        <f t="shared" si="23"/>
        <v>380516.39</v>
      </c>
      <c r="DD21" s="39">
        <f t="shared" si="24"/>
        <v>3951466.61</v>
      </c>
    </row>
    <row r="22" spans="1:108" x14ac:dyDescent="0.25">
      <c r="A22" t="s">
        <v>442</v>
      </c>
      <c r="B22" s="35">
        <v>247</v>
      </c>
      <c r="C22" s="36">
        <v>7</v>
      </c>
      <c r="D22" s="36" t="s">
        <v>350</v>
      </c>
      <c r="E22" s="36">
        <v>238</v>
      </c>
      <c r="F22" s="49">
        <v>6</v>
      </c>
      <c r="G22" s="37">
        <f t="shared" si="11"/>
        <v>190</v>
      </c>
      <c r="H22" s="36">
        <v>186</v>
      </c>
      <c r="I22" s="38">
        <f t="shared" si="12"/>
        <v>0.78151260504201681</v>
      </c>
      <c r="J22" s="37">
        <f t="shared" si="13"/>
        <v>45.99743303571428</v>
      </c>
      <c r="K22" s="37">
        <f t="shared" si="14"/>
        <v>2.9998325892857141</v>
      </c>
      <c r="L22" s="39">
        <v>198942.26</v>
      </c>
      <c r="O22" s="39">
        <v>71961.03</v>
      </c>
      <c r="P22" s="39">
        <v>6031.15</v>
      </c>
      <c r="Q22" s="39">
        <v>79024.509999999995</v>
      </c>
      <c r="R22" s="39">
        <v>60058.83</v>
      </c>
      <c r="S22" s="39">
        <v>51187.26</v>
      </c>
      <c r="T22" s="39">
        <v>113832.45</v>
      </c>
      <c r="V22" s="39">
        <v>341497.34</v>
      </c>
      <c r="X22" s="39">
        <v>117499.28</v>
      </c>
      <c r="Y22" s="39">
        <v>86011.199999999997</v>
      </c>
      <c r="AG22" s="39">
        <v>1134870</v>
      </c>
      <c r="AH22" s="39">
        <v>77350</v>
      </c>
      <c r="AI22" s="39">
        <v>113832.45</v>
      </c>
      <c r="AJ22" s="39">
        <v>227664.89</v>
      </c>
      <c r="AK22" s="39">
        <v>341497.34</v>
      </c>
      <c r="AL22" s="39">
        <v>455329.78</v>
      </c>
      <c r="AM22" s="39">
        <v>234998.56</v>
      </c>
      <c r="AQ22" s="39">
        <v>82427.399999999994</v>
      </c>
      <c r="AT22" s="39">
        <v>15936.54</v>
      </c>
      <c r="AV22" s="39">
        <v>5375.7</v>
      </c>
      <c r="AW22" s="39">
        <v>13600</v>
      </c>
      <c r="AX22" s="39">
        <v>6800</v>
      </c>
      <c r="AY22" s="39">
        <v>10200</v>
      </c>
      <c r="BA22" s="39">
        <v>13600</v>
      </c>
      <c r="BC22" s="39">
        <v>6800</v>
      </c>
      <c r="BD22" s="39">
        <v>128801.12</v>
      </c>
      <c r="BE22" s="39">
        <v>2074.67</v>
      </c>
      <c r="BG22" s="39">
        <v>113832.45</v>
      </c>
      <c r="BV22" s="39">
        <v>15325</v>
      </c>
      <c r="CB22" s="39">
        <v>498945.74</v>
      </c>
      <c r="CC22" s="39">
        <v>108469.68</v>
      </c>
      <c r="CF22" s="39">
        <v>343961.63</v>
      </c>
      <c r="CH22" s="39">
        <v>5077738.26</v>
      </c>
      <c r="CI22" s="39">
        <f t="shared" si="15"/>
        <v>1793257.4900000002</v>
      </c>
      <c r="CJ22" s="39">
        <f t="shared" si="0"/>
        <v>545007.81999999995</v>
      </c>
      <c r="CK22" s="39">
        <f t="shared" si="16"/>
        <v>15325</v>
      </c>
      <c r="CL22" s="39">
        <f t="shared" si="17"/>
        <v>343961.63</v>
      </c>
      <c r="CM22" s="39">
        <f t="shared" si="1"/>
        <v>1455750.42</v>
      </c>
      <c r="CN22" s="39">
        <f t="shared" si="2"/>
        <v>21312.240000000002</v>
      </c>
      <c r="CO22" s="39">
        <f t="shared" si="18"/>
        <v>607415.41999999993</v>
      </c>
      <c r="CP22" s="39">
        <f t="shared" si="3"/>
        <v>265108.24</v>
      </c>
      <c r="CQ22" s="39">
        <f t="shared" si="4"/>
        <v>47600</v>
      </c>
      <c r="CR22" s="39">
        <f t="shared" si="5"/>
        <v>5094738.26</v>
      </c>
      <c r="CS22" s="39">
        <f t="shared" si="19"/>
        <v>2697551.94</v>
      </c>
      <c r="CT22" s="39">
        <f t="shared" si="20"/>
        <v>11334.251848739495</v>
      </c>
      <c r="CU22" s="39">
        <f t="shared" si="6"/>
        <v>7534.6953361344549</v>
      </c>
      <c r="CV22" s="39">
        <f t="shared" si="7"/>
        <v>64.390756302521012</v>
      </c>
      <c r="CW22" s="39">
        <f t="shared" si="7"/>
        <v>1445.2169327731092</v>
      </c>
      <c r="CX22" s="39">
        <f t="shared" si="21"/>
        <v>9889.0349159663856</v>
      </c>
      <c r="CY22" s="39">
        <f t="shared" si="8"/>
        <v>3265.6743010752684</v>
      </c>
      <c r="CZ22" s="39">
        <f t="shared" si="9"/>
        <v>11329.179578947369</v>
      </c>
      <c r="DA22" s="39">
        <f t="shared" si="22"/>
        <v>1132709.1100000001</v>
      </c>
      <c r="DB22" s="39">
        <f t="shared" si="25"/>
        <v>1220881.2</v>
      </c>
      <c r="DC22" s="39">
        <f t="shared" si="23"/>
        <v>343961.63</v>
      </c>
      <c r="DD22" s="39">
        <f t="shared" si="24"/>
        <v>4339362.24</v>
      </c>
    </row>
    <row r="23" spans="1:108" x14ac:dyDescent="0.25">
      <c r="A23" t="s">
        <v>443</v>
      </c>
      <c r="B23" s="35">
        <v>360</v>
      </c>
      <c r="C23" s="36">
        <v>6</v>
      </c>
      <c r="D23" s="36" t="s">
        <v>437</v>
      </c>
      <c r="E23" s="36">
        <v>396</v>
      </c>
      <c r="F23" s="49">
        <v>41</v>
      </c>
      <c r="G23" s="37">
        <f t="shared" si="11"/>
        <v>288</v>
      </c>
      <c r="H23" s="36">
        <v>79</v>
      </c>
      <c r="I23" s="38">
        <f t="shared" si="12"/>
        <v>0.1994949494949495</v>
      </c>
      <c r="J23" s="37">
        <f t="shared" si="13"/>
        <v>42.997600446428571</v>
      </c>
      <c r="K23" s="37">
        <f t="shared" si="14"/>
        <v>10.999386160714286</v>
      </c>
      <c r="L23" s="39">
        <v>198942.26</v>
      </c>
      <c r="M23" s="39">
        <v>56916.22</v>
      </c>
      <c r="O23" s="39">
        <v>71961.03</v>
      </c>
      <c r="P23" s="39">
        <v>7633.55</v>
      </c>
      <c r="Q23" s="39">
        <v>79024.509999999995</v>
      </c>
      <c r="R23" s="39">
        <v>60058.83</v>
      </c>
      <c r="S23" s="39">
        <v>153561.79</v>
      </c>
      <c r="T23" s="39">
        <v>113832.45</v>
      </c>
      <c r="V23" s="39">
        <v>910659.57</v>
      </c>
      <c r="X23" s="39">
        <v>313331.40999999997</v>
      </c>
      <c r="Y23" s="39">
        <v>193525.2</v>
      </c>
      <c r="AB23" s="39">
        <v>430056</v>
      </c>
      <c r="AG23" s="39">
        <v>1720224</v>
      </c>
      <c r="AH23" s="39">
        <v>130680</v>
      </c>
      <c r="AI23" s="39">
        <v>113832.45</v>
      </c>
      <c r="AJ23" s="39">
        <v>113832.45</v>
      </c>
      <c r="AK23" s="39">
        <v>341497.34</v>
      </c>
      <c r="AQ23" s="39">
        <v>77051.7</v>
      </c>
      <c r="AS23" s="39">
        <v>56916.22</v>
      </c>
      <c r="AV23" s="39">
        <v>19710.900000000001</v>
      </c>
      <c r="BF23" s="39">
        <v>9900</v>
      </c>
      <c r="BV23" s="39">
        <v>15325</v>
      </c>
      <c r="CB23" s="39">
        <v>211917.82</v>
      </c>
      <c r="CD23" s="39">
        <v>190026.03</v>
      </c>
      <c r="CE23" s="39">
        <v>69580.41</v>
      </c>
      <c r="CH23" s="39">
        <v>5659997.1400000006</v>
      </c>
      <c r="CI23" s="39">
        <f t="shared" si="15"/>
        <v>3022890.64</v>
      </c>
      <c r="CJ23" s="39">
        <f t="shared" si="0"/>
        <v>1417516.18</v>
      </c>
      <c r="CK23" s="39">
        <f t="shared" si="16"/>
        <v>15325</v>
      </c>
      <c r="CL23" s="39">
        <f t="shared" si="17"/>
        <v>259606.44</v>
      </c>
      <c r="CM23" s="39">
        <f t="shared" si="1"/>
        <v>646213.93999999994</v>
      </c>
      <c r="CN23" s="39">
        <f t="shared" si="2"/>
        <v>76627.12</v>
      </c>
      <c r="CO23" s="39">
        <f t="shared" si="18"/>
        <v>211917.82</v>
      </c>
      <c r="CP23" s="39">
        <f t="shared" si="3"/>
        <v>9900</v>
      </c>
      <c r="CQ23" s="39">
        <f t="shared" si="4"/>
        <v>0</v>
      </c>
      <c r="CR23" s="39">
        <f t="shared" si="5"/>
        <v>5659997.1400000015</v>
      </c>
      <c r="CS23" s="39">
        <f t="shared" si="19"/>
        <v>4715338.2600000007</v>
      </c>
      <c r="CT23" s="39">
        <f t="shared" si="20"/>
        <v>11907.419848484851</v>
      </c>
      <c r="CU23" s="39">
        <f t="shared" si="6"/>
        <v>7633.5622222222228</v>
      </c>
      <c r="CV23" s="39">
        <f t="shared" si="7"/>
        <v>38.699494949494948</v>
      </c>
      <c r="CW23" s="39">
        <f t="shared" si="7"/>
        <v>655.57181818181823</v>
      </c>
      <c r="CX23" s="39">
        <f t="shared" si="21"/>
        <v>11251.848030303034</v>
      </c>
      <c r="CY23" s="39">
        <f t="shared" si="8"/>
        <v>2682.5040506329115</v>
      </c>
      <c r="CZ23" s="39">
        <f t="shared" si="9"/>
        <v>11450.771111111115</v>
      </c>
      <c r="DA23" s="39">
        <f t="shared" si="22"/>
        <v>2111926.62</v>
      </c>
      <c r="DB23" s="39">
        <f t="shared" si="25"/>
        <v>2343805.2000000002</v>
      </c>
      <c r="DC23" s="39">
        <f t="shared" si="23"/>
        <v>259606.44</v>
      </c>
      <c r="DD23" s="39">
        <f t="shared" si="24"/>
        <v>5236852.1500000004</v>
      </c>
    </row>
    <row r="24" spans="1:108" x14ac:dyDescent="0.25">
      <c r="A24" t="s">
        <v>444</v>
      </c>
      <c r="B24" s="35">
        <v>454</v>
      </c>
      <c r="C24" s="36">
        <v>1</v>
      </c>
      <c r="D24" s="36" t="s">
        <v>349</v>
      </c>
      <c r="E24" s="36">
        <v>652</v>
      </c>
      <c r="F24" s="49">
        <v>12</v>
      </c>
      <c r="G24" s="37">
        <f t="shared" si="11"/>
        <v>652</v>
      </c>
      <c r="H24" s="36">
        <v>518</v>
      </c>
      <c r="I24" s="38">
        <f t="shared" si="12"/>
        <v>0.79447852760736193</v>
      </c>
      <c r="J24" s="37">
        <f t="shared" si="13"/>
        <v>191.9892857142857</v>
      </c>
      <c r="K24" s="37">
        <f t="shared" si="14"/>
        <v>299.98325892857144</v>
      </c>
      <c r="L24" s="39">
        <v>198942.26</v>
      </c>
      <c r="M24" s="39">
        <v>56916.22</v>
      </c>
      <c r="N24" s="39">
        <v>256849.86</v>
      </c>
      <c r="O24" s="39">
        <v>71961.03</v>
      </c>
      <c r="P24" s="39">
        <v>37854.019999999997</v>
      </c>
      <c r="Q24" s="39">
        <v>79024.509999999995</v>
      </c>
      <c r="R24" s="39">
        <v>60058.83</v>
      </c>
      <c r="S24" s="39">
        <v>614247.17000000004</v>
      </c>
      <c r="T24" s="39">
        <v>113832.45</v>
      </c>
      <c r="AC24" s="39">
        <v>341497.34</v>
      </c>
      <c r="AF24" s="39">
        <v>227664.89</v>
      </c>
      <c r="AG24" s="39">
        <v>3894396</v>
      </c>
      <c r="AH24" s="39">
        <v>386636</v>
      </c>
      <c r="AI24" s="39">
        <v>227664.89</v>
      </c>
      <c r="AJ24" s="39">
        <v>796827.12</v>
      </c>
      <c r="AK24" s="39">
        <v>1252156.9099999999</v>
      </c>
      <c r="AL24" s="39">
        <v>1252156.9099999999</v>
      </c>
      <c r="AM24" s="39">
        <v>509163.55</v>
      </c>
      <c r="AO24" s="39">
        <v>172674.17</v>
      </c>
      <c r="AQ24" s="39">
        <v>344044.79999999999</v>
      </c>
      <c r="AS24" s="39">
        <v>1593654.25</v>
      </c>
      <c r="AU24" s="39">
        <v>78332.850000000006</v>
      </c>
      <c r="AV24" s="39">
        <v>537570</v>
      </c>
      <c r="AZ24" s="39">
        <v>65000</v>
      </c>
      <c r="BD24" s="39">
        <v>239851.5</v>
      </c>
      <c r="BE24" s="39">
        <v>3863.42</v>
      </c>
      <c r="BH24" s="39">
        <v>158559.82</v>
      </c>
      <c r="BI24" s="39">
        <v>14216.09</v>
      </c>
      <c r="BJ24" s="39">
        <v>11000</v>
      </c>
      <c r="BK24" s="39">
        <v>34000</v>
      </c>
      <c r="BR24" s="39">
        <v>113832.45</v>
      </c>
      <c r="BT24" s="39">
        <v>140941</v>
      </c>
      <c r="BU24" s="39">
        <v>5000</v>
      </c>
      <c r="BX24" s="39">
        <v>110842</v>
      </c>
      <c r="BY24" s="39">
        <v>147878.60999999999</v>
      </c>
      <c r="CB24" s="39">
        <v>1519638.52</v>
      </c>
      <c r="CC24" s="39">
        <v>380838.48</v>
      </c>
      <c r="CH24" s="39">
        <v>16049587.919999998</v>
      </c>
      <c r="CI24" s="39">
        <f t="shared" si="15"/>
        <v>6339880.5800000001</v>
      </c>
      <c r="CJ24" s="39">
        <f t="shared" si="0"/>
        <v>0</v>
      </c>
      <c r="CK24" s="39">
        <f t="shared" si="16"/>
        <v>518494.06</v>
      </c>
      <c r="CL24" s="39">
        <f t="shared" si="17"/>
        <v>0</v>
      </c>
      <c r="CM24" s="39">
        <f t="shared" si="1"/>
        <v>4554688.3499999996</v>
      </c>
      <c r="CN24" s="39">
        <f t="shared" si="2"/>
        <v>2209557.1</v>
      </c>
      <c r="CO24" s="39">
        <f t="shared" si="18"/>
        <v>1900477</v>
      </c>
      <c r="CP24" s="39">
        <f t="shared" si="3"/>
        <v>461490.83</v>
      </c>
      <c r="CQ24" s="39">
        <f t="shared" si="4"/>
        <v>65000</v>
      </c>
      <c r="CR24" s="39">
        <f t="shared" si="5"/>
        <v>16049587.919999998</v>
      </c>
      <c r="CS24" s="39">
        <f t="shared" si="19"/>
        <v>6858374.6399999997</v>
      </c>
      <c r="CT24" s="39">
        <f t="shared" si="20"/>
        <v>10518.979509202454</v>
      </c>
      <c r="CU24" s="39">
        <f t="shared" si="6"/>
        <v>9723.7432208588962</v>
      </c>
      <c r="CV24" s="39">
        <f t="shared" si="7"/>
        <v>795.23628834355827</v>
      </c>
      <c r="CW24" s="39">
        <f t="shared" si="7"/>
        <v>0</v>
      </c>
      <c r="CX24" s="39">
        <f t="shared" si="21"/>
        <v>10518.979509202454</v>
      </c>
      <c r="CY24" s="39">
        <f t="shared" si="8"/>
        <v>3668.8745173745174</v>
      </c>
      <c r="CZ24" s="39">
        <f t="shared" si="9"/>
        <v>10518.979509202454</v>
      </c>
      <c r="DA24" s="39">
        <f t="shared" si="22"/>
        <v>2963978.64</v>
      </c>
      <c r="DB24" s="39">
        <f t="shared" si="25"/>
        <v>3894396</v>
      </c>
      <c r="DC24" s="39">
        <f t="shared" si="23"/>
        <v>0</v>
      </c>
      <c r="DD24" s="39">
        <f t="shared" si="24"/>
        <v>14952666.07</v>
      </c>
    </row>
    <row r="25" spans="1:108" x14ac:dyDescent="0.25">
      <c r="A25" t="s">
        <v>445</v>
      </c>
      <c r="B25" s="35">
        <v>224</v>
      </c>
      <c r="C25" s="36">
        <v>1</v>
      </c>
      <c r="D25" s="36" t="s">
        <v>350</v>
      </c>
      <c r="E25" s="36">
        <v>277</v>
      </c>
      <c r="F25" s="49">
        <v>-23</v>
      </c>
      <c r="G25" s="37">
        <f t="shared" si="11"/>
        <v>206</v>
      </c>
      <c r="H25" s="36">
        <v>129</v>
      </c>
      <c r="I25" s="38">
        <f t="shared" si="12"/>
        <v>0.46570397111913359</v>
      </c>
      <c r="J25" s="37">
        <f t="shared" si="13"/>
        <v>29.998325892857142</v>
      </c>
      <c r="K25" s="37">
        <f t="shared" si="14"/>
        <v>99.994419642857139</v>
      </c>
      <c r="L25" s="39">
        <v>198942.26</v>
      </c>
      <c r="O25" s="39">
        <v>71961.03</v>
      </c>
      <c r="P25" s="39">
        <v>4892.45</v>
      </c>
      <c r="Q25" s="39">
        <v>79024.509999999995</v>
      </c>
      <c r="R25" s="39">
        <v>60058.83</v>
      </c>
      <c r="S25" s="39">
        <v>51187.26</v>
      </c>
      <c r="T25" s="39">
        <v>113832.45</v>
      </c>
      <c r="U25" s="39">
        <v>227664.89</v>
      </c>
      <c r="V25" s="39">
        <v>113832.45</v>
      </c>
      <c r="W25" s="39">
        <v>227664.89</v>
      </c>
      <c r="X25" s="39">
        <v>195832.13</v>
      </c>
      <c r="Y25" s="39">
        <v>127224.9</v>
      </c>
      <c r="AG25" s="39">
        <v>1230438</v>
      </c>
      <c r="AH25" s="39">
        <v>90025</v>
      </c>
      <c r="AI25" s="39">
        <v>113832.45</v>
      </c>
      <c r="AJ25" s="39">
        <v>227664.89</v>
      </c>
      <c r="AK25" s="39">
        <v>227664.89</v>
      </c>
      <c r="AL25" s="39">
        <v>341497.34</v>
      </c>
      <c r="AM25" s="39">
        <v>156665.71</v>
      </c>
      <c r="AQ25" s="39">
        <v>53757</v>
      </c>
      <c r="AS25" s="39">
        <v>569162.23</v>
      </c>
      <c r="AV25" s="39">
        <v>179190</v>
      </c>
      <c r="AW25" s="39">
        <v>27200</v>
      </c>
      <c r="AX25" s="39">
        <v>27200</v>
      </c>
      <c r="AY25" s="39">
        <v>10200</v>
      </c>
      <c r="BA25" s="39">
        <v>20400</v>
      </c>
      <c r="BC25" s="39">
        <v>20400</v>
      </c>
      <c r="BD25" s="39">
        <v>109968.02</v>
      </c>
      <c r="BE25" s="39">
        <v>1771.31</v>
      </c>
      <c r="BQ25" s="39">
        <v>29400</v>
      </c>
      <c r="BV25" s="39">
        <v>15325</v>
      </c>
      <c r="CB25" s="39">
        <v>346043.02</v>
      </c>
      <c r="CC25" s="39">
        <v>21741.72</v>
      </c>
      <c r="CF25" s="39">
        <v>262596.44</v>
      </c>
      <c r="CH25" s="39">
        <v>5554261.0699999975</v>
      </c>
      <c r="CI25" s="39">
        <f t="shared" si="15"/>
        <v>1900361.79</v>
      </c>
      <c r="CJ25" s="39">
        <f t="shared" si="0"/>
        <v>892219.26</v>
      </c>
      <c r="CK25" s="39">
        <f t="shared" si="16"/>
        <v>44725</v>
      </c>
      <c r="CL25" s="39">
        <f t="shared" si="17"/>
        <v>262596.44</v>
      </c>
      <c r="CM25" s="39">
        <f t="shared" si="1"/>
        <v>1121082.28</v>
      </c>
      <c r="CN25" s="39">
        <f t="shared" si="2"/>
        <v>748352.23</v>
      </c>
      <c r="CO25" s="39">
        <f t="shared" si="18"/>
        <v>367784.74</v>
      </c>
      <c r="CP25" s="39">
        <f t="shared" si="3"/>
        <v>152539.33000000002</v>
      </c>
      <c r="CQ25" s="39">
        <f t="shared" si="4"/>
        <v>102000</v>
      </c>
      <c r="CR25" s="39">
        <f t="shared" si="5"/>
        <v>5591661.0700000003</v>
      </c>
      <c r="CS25" s="39">
        <f t="shared" si="19"/>
        <v>3099902.4899999998</v>
      </c>
      <c r="CT25" s="39">
        <f t="shared" si="20"/>
        <v>11190.983718411551</v>
      </c>
      <c r="CU25" s="39">
        <f t="shared" si="6"/>
        <v>6860.5118772563183</v>
      </c>
      <c r="CV25" s="39">
        <f t="shared" si="7"/>
        <v>161.46209386281589</v>
      </c>
      <c r="CW25" s="39">
        <f t="shared" si="7"/>
        <v>948.00158844765349</v>
      </c>
      <c r="CX25" s="39">
        <f t="shared" si="21"/>
        <v>10242.982129963897</v>
      </c>
      <c r="CY25" s="39">
        <f t="shared" si="8"/>
        <v>2851.044496124031</v>
      </c>
      <c r="CZ25" s="39">
        <f t="shared" si="9"/>
        <v>10716.908883495144</v>
      </c>
      <c r="DA25" s="39">
        <f t="shared" si="22"/>
        <v>1479643.15</v>
      </c>
      <c r="DB25" s="39">
        <f t="shared" si="25"/>
        <v>1357662.9</v>
      </c>
      <c r="DC25" s="39">
        <f t="shared" si="23"/>
        <v>262596.44</v>
      </c>
      <c r="DD25" s="39">
        <f t="shared" si="24"/>
        <v>4934882.8500000006</v>
      </c>
    </row>
    <row r="26" spans="1:108" x14ac:dyDescent="0.25">
      <c r="A26" t="s">
        <v>446</v>
      </c>
      <c r="B26" s="35">
        <v>442</v>
      </c>
      <c r="C26" s="36">
        <v>1</v>
      </c>
      <c r="D26" s="36" t="s">
        <v>349</v>
      </c>
      <c r="E26" s="36">
        <v>1562</v>
      </c>
      <c r="F26" s="49">
        <v>62</v>
      </c>
      <c r="G26" s="37">
        <f t="shared" si="11"/>
        <v>1562</v>
      </c>
      <c r="H26" s="36">
        <v>865</v>
      </c>
      <c r="I26" s="38">
        <f t="shared" si="12"/>
        <v>0.55377720870678615</v>
      </c>
      <c r="J26" s="37">
        <f t="shared" si="13"/>
        <v>247.98616071428572</v>
      </c>
      <c r="K26" s="37">
        <f t="shared" si="14"/>
        <v>634.96456473214289</v>
      </c>
      <c r="L26" s="39">
        <v>198942.26</v>
      </c>
      <c r="M26" s="39">
        <v>170748.67</v>
      </c>
      <c r="N26" s="39">
        <v>577912.18999999994</v>
      </c>
      <c r="O26" s="39">
        <v>71961.03</v>
      </c>
      <c r="P26" s="39">
        <v>23156.959999999999</v>
      </c>
      <c r="Q26" s="39">
        <v>79024.509999999995</v>
      </c>
      <c r="R26" s="39">
        <v>60058.83</v>
      </c>
      <c r="S26" s="39">
        <v>460685.38</v>
      </c>
      <c r="T26" s="39">
        <v>227664.89</v>
      </c>
      <c r="AC26" s="39">
        <v>682994.68</v>
      </c>
      <c r="AF26" s="39">
        <v>227664.89</v>
      </c>
      <c r="AG26" s="39">
        <v>9329826</v>
      </c>
      <c r="AH26" s="39">
        <v>926266</v>
      </c>
      <c r="AI26" s="39">
        <v>341497.34</v>
      </c>
      <c r="AJ26" s="39">
        <v>569162.23</v>
      </c>
      <c r="AK26" s="39">
        <v>2731978.71</v>
      </c>
      <c r="AL26" s="39">
        <v>227664.89</v>
      </c>
      <c r="AM26" s="39">
        <v>78332.850000000006</v>
      </c>
      <c r="AQ26" s="39">
        <v>444391.2</v>
      </c>
      <c r="AS26" s="39">
        <v>3301140.94</v>
      </c>
      <c r="AU26" s="39">
        <v>78332.850000000006</v>
      </c>
      <c r="AV26" s="39">
        <v>1137856.5</v>
      </c>
      <c r="AZ26" s="39">
        <v>80000</v>
      </c>
      <c r="BD26" s="39">
        <v>476239.44</v>
      </c>
      <c r="BE26" s="39">
        <v>7671.04</v>
      </c>
      <c r="BK26" s="39">
        <v>39600</v>
      </c>
      <c r="BQ26" s="39">
        <v>285400</v>
      </c>
      <c r="BX26" s="39">
        <v>137551</v>
      </c>
      <c r="BY26" s="39">
        <v>295757.21000000002</v>
      </c>
      <c r="BZ26" s="39">
        <v>119483.41</v>
      </c>
      <c r="CB26" s="39">
        <v>2532283.7799999998</v>
      </c>
      <c r="CC26" s="39">
        <v>286942.92</v>
      </c>
      <c r="CH26" s="39">
        <v>26208192.600000005</v>
      </c>
      <c r="CI26" s="39">
        <f t="shared" si="15"/>
        <v>13036906.290000001</v>
      </c>
      <c r="CJ26" s="39">
        <f t="shared" si="0"/>
        <v>0</v>
      </c>
      <c r="CK26" s="39">
        <f t="shared" si="16"/>
        <v>838191.62</v>
      </c>
      <c r="CL26" s="39">
        <f t="shared" si="17"/>
        <v>0</v>
      </c>
      <c r="CM26" s="39">
        <f t="shared" si="1"/>
        <v>4393027.2200000007</v>
      </c>
      <c r="CN26" s="39">
        <f t="shared" si="2"/>
        <v>4517330.29</v>
      </c>
      <c r="CO26" s="39">
        <f t="shared" si="18"/>
        <v>2819226.6999999997</v>
      </c>
      <c r="CP26" s="39">
        <f t="shared" si="3"/>
        <v>523510.48</v>
      </c>
      <c r="CQ26" s="39">
        <f t="shared" si="4"/>
        <v>80000</v>
      </c>
      <c r="CR26" s="39">
        <f t="shared" si="5"/>
        <v>26208192.600000001</v>
      </c>
      <c r="CS26" s="39">
        <f t="shared" si="19"/>
        <v>13875097.91</v>
      </c>
      <c r="CT26" s="39">
        <f t="shared" si="20"/>
        <v>8882.9051920614602</v>
      </c>
      <c r="CU26" s="39">
        <f t="shared" si="6"/>
        <v>8346.2908386683739</v>
      </c>
      <c r="CV26" s="39">
        <f t="shared" si="7"/>
        <v>536.61435339308582</v>
      </c>
      <c r="CW26" s="39">
        <f t="shared" si="7"/>
        <v>0</v>
      </c>
      <c r="CX26" s="39">
        <f t="shared" si="21"/>
        <v>8882.9051920614602</v>
      </c>
      <c r="CY26" s="39">
        <f t="shared" si="8"/>
        <v>3259.2216184971094</v>
      </c>
      <c r="CZ26" s="39">
        <f t="shared" si="9"/>
        <v>8882.9051920614602</v>
      </c>
      <c r="DA26" s="39">
        <f t="shared" si="22"/>
        <v>4545271.9100000011</v>
      </c>
      <c r="DB26" s="39">
        <f t="shared" si="25"/>
        <v>9329826</v>
      </c>
      <c r="DC26" s="39">
        <f t="shared" si="23"/>
        <v>0</v>
      </c>
      <c r="DD26" s="39">
        <f t="shared" si="24"/>
        <v>24369859.160000004</v>
      </c>
    </row>
    <row r="27" spans="1:108" x14ac:dyDescent="0.25">
      <c r="A27" t="s">
        <v>447</v>
      </c>
      <c r="B27" s="35">
        <v>455</v>
      </c>
      <c r="C27" s="36">
        <v>4</v>
      </c>
      <c r="D27" s="36" t="s">
        <v>425</v>
      </c>
      <c r="E27" s="36">
        <v>812</v>
      </c>
      <c r="F27" s="49">
        <v>116</v>
      </c>
      <c r="G27" s="37">
        <f t="shared" si="11"/>
        <v>812</v>
      </c>
      <c r="H27" s="36">
        <v>498</v>
      </c>
      <c r="I27" s="38">
        <f t="shared" si="12"/>
        <v>0.61330049261083741</v>
      </c>
      <c r="J27" s="37">
        <f t="shared" si="13"/>
        <v>150.99157366071429</v>
      </c>
      <c r="K27" s="37">
        <f t="shared" si="14"/>
        <v>187.98950892857144</v>
      </c>
      <c r="L27" s="39">
        <v>198942.26</v>
      </c>
      <c r="N27" s="39">
        <v>449487.26</v>
      </c>
      <c r="O27" s="39">
        <v>71961.03</v>
      </c>
      <c r="P27" s="39">
        <v>26646.74</v>
      </c>
      <c r="Q27" s="39">
        <v>79024.509999999995</v>
      </c>
      <c r="R27" s="39">
        <v>60058.83</v>
      </c>
      <c r="S27" s="39">
        <v>409498.11</v>
      </c>
      <c r="T27" s="39">
        <v>113832.45</v>
      </c>
      <c r="AC27" s="39">
        <v>341497.34</v>
      </c>
      <c r="AF27" s="39">
        <v>227664.89</v>
      </c>
      <c r="AG27" s="39">
        <v>4850076</v>
      </c>
      <c r="AH27" s="39">
        <v>481516</v>
      </c>
      <c r="AI27" s="39">
        <v>227664.89</v>
      </c>
      <c r="AJ27" s="39">
        <v>455329.78</v>
      </c>
      <c r="AK27" s="39">
        <v>1138324.46</v>
      </c>
      <c r="AL27" s="39">
        <v>569162.23</v>
      </c>
      <c r="AM27" s="39">
        <v>274164.99</v>
      </c>
      <c r="AO27" s="39">
        <v>57558.06</v>
      </c>
      <c r="AQ27" s="39">
        <v>270576.90000000002</v>
      </c>
      <c r="AS27" s="39">
        <v>1024492.02</v>
      </c>
      <c r="AU27" s="39">
        <v>39166.43</v>
      </c>
      <c r="AV27" s="39">
        <v>336877.2</v>
      </c>
      <c r="AZ27" s="39">
        <v>60000</v>
      </c>
      <c r="BD27" s="39">
        <v>299597.90000000002</v>
      </c>
      <c r="BE27" s="39">
        <v>4825.78</v>
      </c>
      <c r="BH27" s="39">
        <v>158559.82</v>
      </c>
      <c r="BI27" s="39">
        <v>8416.09</v>
      </c>
      <c r="BJ27" s="39">
        <v>16800</v>
      </c>
      <c r="BK27" s="39">
        <v>39600</v>
      </c>
      <c r="BP27" s="39">
        <v>147878.60999999999</v>
      </c>
      <c r="BW27" s="39">
        <v>1000000</v>
      </c>
      <c r="BY27" s="39">
        <v>295757.21000000002</v>
      </c>
      <c r="BZ27" s="39">
        <v>119483.41</v>
      </c>
      <c r="CB27" s="39">
        <v>1490801.6</v>
      </c>
      <c r="CC27" s="39">
        <v>206904.72</v>
      </c>
      <c r="CH27" s="39">
        <v>15552147.52</v>
      </c>
      <c r="CI27" s="39">
        <f t="shared" si="15"/>
        <v>7310205.4199999999</v>
      </c>
      <c r="CJ27" s="39">
        <f t="shared" si="0"/>
        <v>0</v>
      </c>
      <c r="CK27" s="39">
        <f t="shared" si="16"/>
        <v>1563119.2299999997</v>
      </c>
      <c r="CL27" s="39">
        <f t="shared" si="17"/>
        <v>0</v>
      </c>
      <c r="CM27" s="39">
        <f t="shared" si="1"/>
        <v>2992781.3099999996</v>
      </c>
      <c r="CN27" s="39">
        <f t="shared" si="2"/>
        <v>1400535.65</v>
      </c>
      <c r="CO27" s="39">
        <f t="shared" si="18"/>
        <v>1697706.32</v>
      </c>
      <c r="CP27" s="39">
        <f t="shared" si="3"/>
        <v>527799.59000000008</v>
      </c>
      <c r="CQ27" s="39">
        <f t="shared" si="4"/>
        <v>60000</v>
      </c>
      <c r="CR27" s="39">
        <f t="shared" si="5"/>
        <v>15552147.520000001</v>
      </c>
      <c r="CS27" s="39">
        <f t="shared" si="19"/>
        <v>8873324.6500000004</v>
      </c>
      <c r="CT27" s="39">
        <f t="shared" si="20"/>
        <v>10927.739716748769</v>
      </c>
      <c r="CU27" s="39">
        <f t="shared" si="6"/>
        <v>9002.7160344827589</v>
      </c>
      <c r="CV27" s="39">
        <f t="shared" si="7"/>
        <v>1925.0236822660095</v>
      </c>
      <c r="CW27" s="39">
        <f t="shared" si="7"/>
        <v>0</v>
      </c>
      <c r="CX27" s="39">
        <f t="shared" si="21"/>
        <v>10927.739716748769</v>
      </c>
      <c r="CY27" s="39">
        <f t="shared" si="8"/>
        <v>3409.0488353413657</v>
      </c>
      <c r="CZ27" s="39">
        <f t="shared" si="9"/>
        <v>10927.739716748769</v>
      </c>
      <c r="DA27" s="39">
        <f t="shared" si="22"/>
        <v>3023248.65</v>
      </c>
      <c r="DB27" s="39">
        <f t="shared" si="25"/>
        <v>5850076</v>
      </c>
      <c r="DC27" s="39">
        <f t="shared" si="23"/>
        <v>0</v>
      </c>
      <c r="DD27" s="39">
        <f t="shared" si="24"/>
        <v>14456185.189999999</v>
      </c>
    </row>
    <row r="28" spans="1:108" x14ac:dyDescent="0.25">
      <c r="A28" t="s">
        <v>448</v>
      </c>
      <c r="B28" s="35">
        <v>405</v>
      </c>
      <c r="C28" s="36">
        <v>3</v>
      </c>
      <c r="D28" s="36" t="s">
        <v>435</v>
      </c>
      <c r="E28" s="36">
        <v>1405</v>
      </c>
      <c r="F28" s="49">
        <v>-61</v>
      </c>
      <c r="G28" s="37">
        <f t="shared" si="11"/>
        <v>1405</v>
      </c>
      <c r="H28" s="36">
        <v>147</v>
      </c>
      <c r="I28" s="38">
        <f t="shared" si="12"/>
        <v>0.10462633451957296</v>
      </c>
      <c r="J28" s="37">
        <f t="shared" si="13"/>
        <v>163.99084821428571</v>
      </c>
      <c r="K28" s="37">
        <f t="shared" si="14"/>
        <v>139.9921875</v>
      </c>
      <c r="L28" s="39">
        <v>198942.26</v>
      </c>
      <c r="M28" s="39">
        <v>455329.78</v>
      </c>
      <c r="O28" s="39">
        <v>71961.03</v>
      </c>
      <c r="P28" s="39">
        <v>15185.75</v>
      </c>
      <c r="Q28" s="39">
        <v>79024.509999999995</v>
      </c>
      <c r="R28" s="39">
        <v>60058.83</v>
      </c>
      <c r="S28" s="39">
        <v>409498.11</v>
      </c>
      <c r="T28" s="39">
        <v>113832.45</v>
      </c>
      <c r="AG28" s="39">
        <v>8392065</v>
      </c>
      <c r="AH28" s="39">
        <v>480510</v>
      </c>
      <c r="AI28" s="39">
        <v>227664.89</v>
      </c>
      <c r="AJ28" s="39">
        <v>398413.56</v>
      </c>
      <c r="AK28" s="39">
        <v>1593654.25</v>
      </c>
      <c r="AL28" s="39">
        <v>341497.34</v>
      </c>
      <c r="AM28" s="39">
        <v>117499.28</v>
      </c>
      <c r="AO28" s="39">
        <v>57558.06</v>
      </c>
      <c r="AQ28" s="39">
        <v>293871.59999999998</v>
      </c>
      <c r="AS28" s="39">
        <v>739910.9</v>
      </c>
      <c r="AV28" s="39">
        <v>250866</v>
      </c>
      <c r="BF28" s="39">
        <v>35125</v>
      </c>
      <c r="BL28" s="39">
        <v>119483.41</v>
      </c>
      <c r="BM28" s="39">
        <v>18887</v>
      </c>
      <c r="CB28" s="39">
        <v>394328.09</v>
      </c>
      <c r="CD28" s="39">
        <v>785852.78</v>
      </c>
      <c r="CE28" s="39">
        <v>864674.04</v>
      </c>
      <c r="CG28" s="39">
        <v>66035.789999999994</v>
      </c>
      <c r="CH28" s="39">
        <v>16581729.709999997</v>
      </c>
      <c r="CI28" s="39">
        <f t="shared" si="15"/>
        <v>10276407.720000001</v>
      </c>
      <c r="CJ28" s="39">
        <f t="shared" si="0"/>
        <v>0</v>
      </c>
      <c r="CK28" s="39">
        <f t="shared" si="16"/>
        <v>138370.41</v>
      </c>
      <c r="CL28" s="39">
        <f t="shared" si="17"/>
        <v>1716562.61</v>
      </c>
      <c r="CM28" s="39">
        <f t="shared" si="1"/>
        <v>3030158.98</v>
      </c>
      <c r="CN28" s="39">
        <f t="shared" si="2"/>
        <v>990776.9</v>
      </c>
      <c r="CO28" s="39">
        <f t="shared" si="18"/>
        <v>394328.09</v>
      </c>
      <c r="CP28" s="39">
        <f t="shared" si="3"/>
        <v>35125</v>
      </c>
      <c r="CQ28" s="39">
        <f t="shared" si="4"/>
        <v>0</v>
      </c>
      <c r="CR28" s="39">
        <f t="shared" si="5"/>
        <v>16581729.710000001</v>
      </c>
      <c r="CS28" s="39">
        <f t="shared" si="19"/>
        <v>12131340.74</v>
      </c>
      <c r="CT28" s="39">
        <f t="shared" si="20"/>
        <v>8634.4062206405688</v>
      </c>
      <c r="CU28" s="39">
        <f t="shared" si="6"/>
        <v>7314.1691957295379</v>
      </c>
      <c r="CV28" s="39">
        <f t="shared" si="7"/>
        <v>98.484277580071179</v>
      </c>
      <c r="CW28" s="39">
        <f t="shared" si="7"/>
        <v>1221.752747330961</v>
      </c>
      <c r="CX28" s="39">
        <f t="shared" si="21"/>
        <v>7412.6534733096078</v>
      </c>
      <c r="CY28" s="39">
        <f t="shared" si="8"/>
        <v>2682.5040136054422</v>
      </c>
      <c r="CZ28" s="39">
        <f t="shared" si="9"/>
        <v>8634.4062206405688</v>
      </c>
      <c r="DA28" s="39">
        <f t="shared" si="22"/>
        <v>2022713.13</v>
      </c>
      <c r="DB28" s="39">
        <f t="shared" si="25"/>
        <v>8392065</v>
      </c>
      <c r="DC28" s="39">
        <f t="shared" si="23"/>
        <v>1716562.61</v>
      </c>
      <c r="DD28" s="39">
        <f t="shared" si="24"/>
        <v>14315459.350000001</v>
      </c>
    </row>
    <row r="29" spans="1:108" x14ac:dyDescent="0.25">
      <c r="A29" t="s">
        <v>449</v>
      </c>
      <c r="B29" s="35">
        <v>349</v>
      </c>
      <c r="C29" s="36">
        <v>4</v>
      </c>
      <c r="D29" s="36" t="s">
        <v>350</v>
      </c>
      <c r="E29" s="36">
        <v>435</v>
      </c>
      <c r="F29" s="49">
        <v>-17</v>
      </c>
      <c r="G29" s="37">
        <f t="shared" si="11"/>
        <v>312</v>
      </c>
      <c r="H29" s="36">
        <v>195</v>
      </c>
      <c r="I29" s="38">
        <f t="shared" si="12"/>
        <v>0.44827586206896552</v>
      </c>
      <c r="J29" s="37">
        <f t="shared" si="13"/>
        <v>59.996651785714285</v>
      </c>
      <c r="K29" s="37">
        <f t="shared" si="14"/>
        <v>219.98772321428572</v>
      </c>
      <c r="L29" s="39">
        <v>198942.26</v>
      </c>
      <c r="O29" s="39">
        <v>71961.03</v>
      </c>
      <c r="P29" s="39">
        <v>6675.95</v>
      </c>
      <c r="Q29" s="39">
        <v>79024.509999999995</v>
      </c>
      <c r="R29" s="39">
        <v>60058.83</v>
      </c>
      <c r="S29" s="39">
        <v>102374.53</v>
      </c>
      <c r="T29" s="39">
        <v>113832.45</v>
      </c>
      <c r="U29" s="39">
        <v>569162.23</v>
      </c>
      <c r="W29" s="39">
        <v>455329.78</v>
      </c>
      <c r="X29" s="39">
        <v>352497.84</v>
      </c>
      <c r="Y29" s="39">
        <v>220403.7</v>
      </c>
      <c r="AG29" s="39">
        <v>1863576</v>
      </c>
      <c r="AH29" s="39">
        <v>141375</v>
      </c>
      <c r="AI29" s="39">
        <v>113832.45</v>
      </c>
      <c r="AJ29" s="39">
        <v>227664.89</v>
      </c>
      <c r="AK29" s="39">
        <v>455329.78</v>
      </c>
      <c r="AL29" s="39">
        <v>341497.34</v>
      </c>
      <c r="AM29" s="39">
        <v>234998.56</v>
      </c>
      <c r="AQ29" s="39">
        <v>107514</v>
      </c>
      <c r="AS29" s="39">
        <v>1138324.46</v>
      </c>
      <c r="AV29" s="39">
        <v>394218</v>
      </c>
      <c r="BD29" s="39">
        <v>155860.18</v>
      </c>
      <c r="BE29" s="39">
        <v>2510.52</v>
      </c>
      <c r="BV29" s="39">
        <v>15325</v>
      </c>
      <c r="CB29" s="39">
        <v>523088.28</v>
      </c>
      <c r="CC29" s="39">
        <v>25086.6</v>
      </c>
      <c r="CD29" s="39">
        <v>423449.97</v>
      </c>
      <c r="CE29" s="39">
        <v>62617.38</v>
      </c>
      <c r="CG29" s="39">
        <v>75085.33</v>
      </c>
      <c r="CH29" s="39">
        <v>8531616.8500000015</v>
      </c>
      <c r="CI29" s="39">
        <f t="shared" si="15"/>
        <v>2637820.56</v>
      </c>
      <c r="CJ29" s="39">
        <f t="shared" si="0"/>
        <v>1597393.55</v>
      </c>
      <c r="CK29" s="39">
        <f t="shared" si="16"/>
        <v>15325</v>
      </c>
      <c r="CL29" s="39">
        <f t="shared" si="17"/>
        <v>561152.67999999993</v>
      </c>
      <c r="CM29" s="39">
        <f t="shared" si="1"/>
        <v>1480837.0200000003</v>
      </c>
      <c r="CN29" s="39">
        <f t="shared" si="2"/>
        <v>1532542.46</v>
      </c>
      <c r="CO29" s="39">
        <f t="shared" si="18"/>
        <v>548174.88</v>
      </c>
      <c r="CP29" s="39">
        <f t="shared" si="3"/>
        <v>158370.69999999998</v>
      </c>
      <c r="CQ29" s="39">
        <f t="shared" si="4"/>
        <v>0</v>
      </c>
      <c r="CR29" s="39">
        <f t="shared" si="5"/>
        <v>8531616.8499999996</v>
      </c>
      <c r="CS29" s="39">
        <f t="shared" si="19"/>
        <v>4811691.79</v>
      </c>
      <c r="CT29" s="39">
        <f t="shared" si="20"/>
        <v>11061.36043678161</v>
      </c>
      <c r="CU29" s="39">
        <f t="shared" si="6"/>
        <v>6063.9553103448279</v>
      </c>
      <c r="CV29" s="39">
        <f t="shared" si="7"/>
        <v>35.229885057471265</v>
      </c>
      <c r="CW29" s="39">
        <f t="shared" si="7"/>
        <v>1290.00616091954</v>
      </c>
      <c r="CX29" s="39">
        <f t="shared" si="21"/>
        <v>9771.3542758620697</v>
      </c>
      <c r="CY29" s="39">
        <f t="shared" si="8"/>
        <v>2811.153230769231</v>
      </c>
      <c r="CZ29" s="39">
        <f t="shared" si="9"/>
        <v>10302.23794871795</v>
      </c>
      <c r="DA29" s="39">
        <f t="shared" si="22"/>
        <v>2166559.41</v>
      </c>
      <c r="DB29" s="39">
        <f t="shared" si="25"/>
        <v>2083979.7</v>
      </c>
      <c r="DC29" s="39">
        <f t="shared" si="23"/>
        <v>561152.67999999993</v>
      </c>
      <c r="DD29" s="39">
        <f t="shared" si="24"/>
        <v>7648717.5199999996</v>
      </c>
    </row>
    <row r="30" spans="1:108" x14ac:dyDescent="0.25">
      <c r="A30" t="s">
        <v>450</v>
      </c>
      <c r="B30" s="35">
        <v>231</v>
      </c>
      <c r="C30" s="36">
        <v>7</v>
      </c>
      <c r="D30" s="36" t="s">
        <v>350</v>
      </c>
      <c r="E30" s="36">
        <v>192</v>
      </c>
      <c r="F30" s="49">
        <v>-31</v>
      </c>
      <c r="G30" s="37">
        <f t="shared" si="11"/>
        <v>140</v>
      </c>
      <c r="H30" s="36">
        <v>150</v>
      </c>
      <c r="I30" s="38">
        <f t="shared" si="12"/>
        <v>0.78125</v>
      </c>
      <c r="J30" s="37">
        <f t="shared" si="13"/>
        <v>28.99838169642857</v>
      </c>
      <c r="K30" s="37">
        <f t="shared" si="14"/>
        <v>4.9997209821428568</v>
      </c>
      <c r="L30" s="39">
        <v>198942.26</v>
      </c>
      <c r="O30" s="39">
        <v>71961.03</v>
      </c>
      <c r="P30" s="39">
        <v>6456.75</v>
      </c>
      <c r="Q30" s="39">
        <v>79024.509999999995</v>
      </c>
      <c r="R30" s="39">
        <v>60058.83</v>
      </c>
      <c r="S30" s="39">
        <v>51187.26</v>
      </c>
      <c r="T30" s="39">
        <v>113832.45</v>
      </c>
      <c r="U30" s="39">
        <v>113832.45</v>
      </c>
      <c r="V30" s="39">
        <v>113832.45</v>
      </c>
      <c r="W30" s="39">
        <v>113832.45</v>
      </c>
      <c r="X30" s="39">
        <v>117499.28</v>
      </c>
      <c r="Y30" s="39">
        <v>93178.8</v>
      </c>
      <c r="AG30" s="39">
        <v>836220</v>
      </c>
      <c r="AH30" s="39">
        <v>62400</v>
      </c>
      <c r="AI30" s="39">
        <v>113832.45</v>
      </c>
      <c r="AJ30" s="39">
        <v>113832.45</v>
      </c>
      <c r="AK30" s="39">
        <v>341497.34</v>
      </c>
      <c r="AL30" s="39">
        <v>341497.34</v>
      </c>
      <c r="AM30" s="39">
        <v>234998.56</v>
      </c>
      <c r="AQ30" s="39">
        <v>51965.1</v>
      </c>
      <c r="AT30" s="39">
        <v>26181.46</v>
      </c>
      <c r="AV30" s="39">
        <v>8959.5</v>
      </c>
      <c r="AW30" s="39">
        <v>13600</v>
      </c>
      <c r="AX30" s="39">
        <v>6800</v>
      </c>
      <c r="AY30" s="39">
        <v>10200</v>
      </c>
      <c r="BA30" s="39">
        <v>13600</v>
      </c>
      <c r="BC30" s="39">
        <v>6800</v>
      </c>
      <c r="BD30" s="39">
        <v>103906.79</v>
      </c>
      <c r="BE30" s="39">
        <v>1673.68</v>
      </c>
      <c r="BV30" s="39">
        <v>15325</v>
      </c>
      <c r="CB30" s="39">
        <v>402375.6</v>
      </c>
      <c r="CC30" s="39">
        <v>87444.72</v>
      </c>
      <c r="CD30" s="39">
        <v>5799.04</v>
      </c>
      <c r="CE30" s="39">
        <v>47129.71</v>
      </c>
      <c r="CF30" s="39">
        <v>228017.71</v>
      </c>
      <c r="CH30" s="39">
        <v>4207694.9700000007</v>
      </c>
      <c r="CI30" s="39">
        <f t="shared" si="15"/>
        <v>1480083.09</v>
      </c>
      <c r="CJ30" s="39">
        <f t="shared" si="0"/>
        <v>552175.43000000005</v>
      </c>
      <c r="CK30" s="39">
        <f t="shared" si="16"/>
        <v>15325</v>
      </c>
      <c r="CL30" s="39">
        <f t="shared" si="17"/>
        <v>280946.45999999996</v>
      </c>
      <c r="CM30" s="39">
        <f t="shared" si="1"/>
        <v>1197623.2400000002</v>
      </c>
      <c r="CN30" s="39">
        <f t="shared" si="2"/>
        <v>35140.959999999999</v>
      </c>
      <c r="CO30" s="39">
        <f t="shared" si="18"/>
        <v>489820.31999999995</v>
      </c>
      <c r="CP30" s="39">
        <f t="shared" si="3"/>
        <v>125980.46999999999</v>
      </c>
      <c r="CQ30" s="39">
        <f t="shared" si="4"/>
        <v>47600</v>
      </c>
      <c r="CR30" s="39">
        <f t="shared" si="5"/>
        <v>4224694.9700000007</v>
      </c>
      <c r="CS30" s="39">
        <f t="shared" si="19"/>
        <v>2328529.98</v>
      </c>
      <c r="CT30" s="39">
        <f t="shared" si="20"/>
        <v>12127.760312500001</v>
      </c>
      <c r="CU30" s="39">
        <f t="shared" si="6"/>
        <v>7708.7660937500004</v>
      </c>
      <c r="CV30" s="39">
        <f t="shared" si="7"/>
        <v>79.817708333333329</v>
      </c>
      <c r="CW30" s="39">
        <f t="shared" si="7"/>
        <v>1463.2628124999999</v>
      </c>
      <c r="CX30" s="39">
        <f t="shared" si="21"/>
        <v>10664.497500000001</v>
      </c>
      <c r="CY30" s="39">
        <f t="shared" si="8"/>
        <v>3265.4687999999996</v>
      </c>
      <c r="CZ30" s="39">
        <f t="shared" si="9"/>
        <v>12688.246785714284</v>
      </c>
      <c r="DA30" s="39">
        <f t="shared" si="22"/>
        <v>1118184.72</v>
      </c>
      <c r="DB30" s="39">
        <f t="shared" si="25"/>
        <v>929398.8</v>
      </c>
      <c r="DC30" s="39">
        <f t="shared" si="23"/>
        <v>280946.45999999996</v>
      </c>
      <c r="DD30" s="39">
        <f t="shared" si="24"/>
        <v>3685986.29</v>
      </c>
    </row>
    <row r="31" spans="1:108" x14ac:dyDescent="0.25">
      <c r="A31" t="s">
        <v>451</v>
      </c>
      <c r="B31" s="35">
        <v>467</v>
      </c>
      <c r="C31" s="36">
        <v>5</v>
      </c>
      <c r="D31" s="36" t="s">
        <v>425</v>
      </c>
      <c r="E31" s="36">
        <v>829</v>
      </c>
      <c r="F31" s="49">
        <v>167</v>
      </c>
      <c r="G31" s="37">
        <f t="shared" si="11"/>
        <v>829</v>
      </c>
      <c r="H31" s="36">
        <v>585</v>
      </c>
      <c r="I31" s="38">
        <f t="shared" si="12"/>
        <v>0.7056694813027744</v>
      </c>
      <c r="J31" s="37">
        <f t="shared" si="13"/>
        <v>175.99017857142857</v>
      </c>
      <c r="K31" s="37">
        <f t="shared" si="14"/>
        <v>33.998102678571428</v>
      </c>
      <c r="L31" s="39">
        <v>198942.26</v>
      </c>
      <c r="N31" s="39">
        <v>449487.26</v>
      </c>
      <c r="O31" s="39">
        <v>71961.03</v>
      </c>
      <c r="P31" s="39">
        <v>25415.23</v>
      </c>
      <c r="Q31" s="39">
        <v>79024.509999999995</v>
      </c>
      <c r="R31" s="39">
        <v>60058.83</v>
      </c>
      <c r="S31" s="39">
        <v>409498.11</v>
      </c>
      <c r="T31" s="39">
        <v>113832.45</v>
      </c>
      <c r="AC31" s="39">
        <v>341497.34</v>
      </c>
      <c r="AF31" s="39">
        <v>227664.89</v>
      </c>
      <c r="AG31" s="39">
        <v>4951617</v>
      </c>
      <c r="AH31" s="39">
        <v>491597</v>
      </c>
      <c r="AI31" s="39">
        <v>227664.89</v>
      </c>
      <c r="AJ31" s="39">
        <v>455329.78</v>
      </c>
      <c r="AK31" s="39">
        <v>1252156.9099999999</v>
      </c>
      <c r="AL31" s="39">
        <v>682994.68</v>
      </c>
      <c r="AM31" s="39">
        <v>313331.40999999997</v>
      </c>
      <c r="AO31" s="39">
        <v>57558.06</v>
      </c>
      <c r="AQ31" s="39">
        <v>315374.40000000002</v>
      </c>
      <c r="AS31" s="39">
        <v>227664.89</v>
      </c>
      <c r="AV31" s="39">
        <v>60924.6</v>
      </c>
      <c r="AZ31" s="39">
        <v>75000</v>
      </c>
      <c r="BD31" s="39">
        <v>369734.98</v>
      </c>
      <c r="BE31" s="39">
        <v>5955.52</v>
      </c>
      <c r="BH31" s="39">
        <v>158559.82</v>
      </c>
      <c r="BI31" s="39">
        <v>12216.09</v>
      </c>
      <c r="BJ31" s="39">
        <v>23000</v>
      </c>
      <c r="BK31" s="39">
        <v>39600</v>
      </c>
      <c r="BR31" s="39">
        <v>113832.45</v>
      </c>
      <c r="BT31" s="39">
        <v>140941</v>
      </c>
      <c r="BU31" s="39">
        <v>5000</v>
      </c>
      <c r="BX31" s="39">
        <v>244049</v>
      </c>
      <c r="BY31" s="39">
        <v>147878.60999999999</v>
      </c>
      <c r="CB31" s="39">
        <v>1711437.55</v>
      </c>
      <c r="CC31" s="39">
        <v>308326.26</v>
      </c>
      <c r="CH31" s="39">
        <v>14369126.809999999</v>
      </c>
      <c r="CI31" s="39">
        <f t="shared" si="15"/>
        <v>7420595.9100000001</v>
      </c>
      <c r="CJ31" s="39">
        <f t="shared" si="0"/>
        <v>0</v>
      </c>
      <c r="CK31" s="39">
        <f t="shared" si="16"/>
        <v>651701.06000000006</v>
      </c>
      <c r="CL31" s="39">
        <f t="shared" si="17"/>
        <v>0</v>
      </c>
      <c r="CM31" s="39">
        <f t="shared" si="1"/>
        <v>3304410.1300000004</v>
      </c>
      <c r="CN31" s="39">
        <f t="shared" si="2"/>
        <v>288589.49</v>
      </c>
      <c r="CO31" s="39">
        <f t="shared" si="18"/>
        <v>2019763.81</v>
      </c>
      <c r="CP31" s="39">
        <f t="shared" si="3"/>
        <v>609066.41</v>
      </c>
      <c r="CQ31" s="39">
        <f t="shared" si="4"/>
        <v>75000</v>
      </c>
      <c r="CR31" s="39">
        <f t="shared" si="5"/>
        <v>14369126.810000002</v>
      </c>
      <c r="CS31" s="39">
        <f t="shared" si="19"/>
        <v>8072296.9700000007</v>
      </c>
      <c r="CT31" s="39">
        <f t="shared" si="20"/>
        <v>9737.3907961399291</v>
      </c>
      <c r="CU31" s="39">
        <f t="shared" si="6"/>
        <v>8951.2616525934864</v>
      </c>
      <c r="CV31" s="39">
        <f t="shared" si="7"/>
        <v>786.12914354644158</v>
      </c>
      <c r="CW31" s="39">
        <f t="shared" si="7"/>
        <v>0</v>
      </c>
      <c r="CX31" s="39">
        <f t="shared" si="21"/>
        <v>9737.3907961399291</v>
      </c>
      <c r="CY31" s="39">
        <f t="shared" si="8"/>
        <v>3452.5877094017096</v>
      </c>
      <c r="CZ31" s="39">
        <f t="shared" si="9"/>
        <v>9737.3907961399291</v>
      </c>
      <c r="DA31" s="39">
        <f t="shared" si="22"/>
        <v>3120679.97</v>
      </c>
      <c r="DB31" s="39">
        <f t="shared" si="25"/>
        <v>4951617</v>
      </c>
      <c r="DC31" s="39">
        <f t="shared" si="23"/>
        <v>0</v>
      </c>
      <c r="DD31" s="39">
        <f t="shared" si="24"/>
        <v>13022107.17</v>
      </c>
    </row>
    <row r="32" spans="1:108" x14ac:dyDescent="0.25">
      <c r="A32" t="s">
        <v>452</v>
      </c>
      <c r="B32" s="35">
        <v>457</v>
      </c>
      <c r="C32" s="36">
        <v>6</v>
      </c>
      <c r="D32" s="36" t="s">
        <v>425</v>
      </c>
      <c r="E32" s="36">
        <v>768</v>
      </c>
      <c r="F32" s="49">
        <v>-2</v>
      </c>
      <c r="G32" s="37">
        <f t="shared" si="11"/>
        <v>768</v>
      </c>
      <c r="H32" s="36">
        <v>566</v>
      </c>
      <c r="I32" s="38">
        <f t="shared" si="12"/>
        <v>0.73697916666666663</v>
      </c>
      <c r="J32" s="37">
        <f t="shared" si="13"/>
        <v>236.98677455357142</v>
      </c>
      <c r="K32" s="37">
        <f t="shared" si="14"/>
        <v>33.998102678571428</v>
      </c>
      <c r="L32" s="39">
        <v>198942.26</v>
      </c>
      <c r="N32" s="39">
        <v>449487.26</v>
      </c>
      <c r="O32" s="39">
        <v>71961.03</v>
      </c>
      <c r="P32" s="39">
        <v>26995.83</v>
      </c>
      <c r="Q32" s="39">
        <v>79024.509999999995</v>
      </c>
      <c r="R32" s="39">
        <v>60058.83</v>
      </c>
      <c r="S32" s="39">
        <v>460685.38</v>
      </c>
      <c r="T32" s="39">
        <v>113832.45</v>
      </c>
      <c r="AC32" s="39">
        <v>113832.45</v>
      </c>
      <c r="AD32" s="39">
        <v>85909.9</v>
      </c>
      <c r="AF32" s="39">
        <v>227664.89</v>
      </c>
      <c r="AG32" s="39">
        <v>4587264</v>
      </c>
      <c r="AH32" s="39">
        <v>455424</v>
      </c>
      <c r="AI32" s="39">
        <v>227664.89</v>
      </c>
      <c r="AJ32" s="39">
        <v>569162.23</v>
      </c>
      <c r="AK32" s="39">
        <v>1479821.8</v>
      </c>
      <c r="AL32" s="39">
        <v>1138324.46</v>
      </c>
      <c r="AM32" s="39">
        <v>509163.55</v>
      </c>
      <c r="AO32" s="39">
        <v>115116.11</v>
      </c>
      <c r="AQ32" s="39">
        <v>424680.3</v>
      </c>
      <c r="AS32" s="39">
        <v>227664.89</v>
      </c>
      <c r="AV32" s="39">
        <v>60924.6</v>
      </c>
      <c r="AZ32" s="39">
        <v>65000</v>
      </c>
      <c r="BD32" s="39">
        <v>395711.68</v>
      </c>
      <c r="BE32" s="39">
        <v>6373.94</v>
      </c>
      <c r="BH32" s="39">
        <v>158559.82</v>
      </c>
      <c r="BI32" s="39">
        <v>25716.09</v>
      </c>
      <c r="BJ32" s="39">
        <v>19500</v>
      </c>
      <c r="BK32" s="39">
        <v>17200</v>
      </c>
      <c r="BL32" s="39">
        <v>119483.41</v>
      </c>
      <c r="BM32" s="39">
        <v>31287</v>
      </c>
      <c r="BX32" s="39">
        <v>76280</v>
      </c>
      <c r="BY32" s="39">
        <v>147878.60999999999</v>
      </c>
      <c r="CB32" s="39">
        <v>1720155.69</v>
      </c>
      <c r="CC32" s="39">
        <v>343089.12</v>
      </c>
      <c r="CH32" s="39">
        <v>14809840.98</v>
      </c>
      <c r="CI32" s="39">
        <f t="shared" si="15"/>
        <v>6931082.79</v>
      </c>
      <c r="CJ32" s="39">
        <f t="shared" si="0"/>
        <v>0</v>
      </c>
      <c r="CK32" s="39">
        <f t="shared" si="16"/>
        <v>374929.02</v>
      </c>
      <c r="CL32" s="39">
        <f t="shared" si="17"/>
        <v>0</v>
      </c>
      <c r="CM32" s="39">
        <f t="shared" si="1"/>
        <v>4463933.34</v>
      </c>
      <c r="CN32" s="39">
        <f t="shared" si="2"/>
        <v>288589.49</v>
      </c>
      <c r="CO32" s="39">
        <f t="shared" si="18"/>
        <v>2063244.81</v>
      </c>
      <c r="CP32" s="39">
        <f t="shared" si="3"/>
        <v>623061.52999999991</v>
      </c>
      <c r="CQ32" s="39">
        <f t="shared" si="4"/>
        <v>65000</v>
      </c>
      <c r="CR32" s="39">
        <f t="shared" si="5"/>
        <v>14809840.98</v>
      </c>
      <c r="CS32" s="39">
        <f t="shared" si="19"/>
        <v>7306011.8100000005</v>
      </c>
      <c r="CT32" s="39">
        <f t="shared" si="20"/>
        <v>9513.0362109375001</v>
      </c>
      <c r="CU32" s="39">
        <f t="shared" si="6"/>
        <v>9024.8473828125007</v>
      </c>
      <c r="CV32" s="39">
        <f t="shared" si="7"/>
        <v>488.18882812500004</v>
      </c>
      <c r="CW32" s="39">
        <f t="shared" si="7"/>
        <v>0</v>
      </c>
      <c r="CX32" s="39">
        <f t="shared" si="21"/>
        <v>9513.0362109375001</v>
      </c>
      <c r="CY32" s="39">
        <f t="shared" si="8"/>
        <v>3645.3088515901063</v>
      </c>
      <c r="CZ32" s="39">
        <f t="shared" si="9"/>
        <v>9513.0362109375001</v>
      </c>
      <c r="DA32" s="39">
        <f t="shared" si="22"/>
        <v>2718747.81</v>
      </c>
      <c r="DB32" s="39">
        <f t="shared" si="25"/>
        <v>4587264</v>
      </c>
      <c r="DC32" s="39">
        <f t="shared" si="23"/>
        <v>0</v>
      </c>
      <c r="DD32" s="39">
        <f t="shared" si="24"/>
        <v>13608072.619999999</v>
      </c>
    </row>
    <row r="33" spans="1:108" x14ac:dyDescent="0.25">
      <c r="A33" t="s">
        <v>453</v>
      </c>
      <c r="B33" s="35">
        <v>232</v>
      </c>
      <c r="C33" s="36">
        <v>3</v>
      </c>
      <c r="D33" s="36" t="s">
        <v>350</v>
      </c>
      <c r="E33" s="36">
        <v>419</v>
      </c>
      <c r="F33" s="49">
        <v>-25</v>
      </c>
      <c r="G33" s="37">
        <f t="shared" si="11"/>
        <v>380</v>
      </c>
      <c r="H33" s="36">
        <v>32</v>
      </c>
      <c r="I33" s="38">
        <f t="shared" si="12"/>
        <v>7.6372315035799526E-2</v>
      </c>
      <c r="J33" s="37">
        <f t="shared" si="13"/>
        <v>45.99743303571428</v>
      </c>
      <c r="K33" s="37">
        <f t="shared" si="14"/>
        <v>55.996874999999996</v>
      </c>
      <c r="L33" s="39">
        <v>198942.26</v>
      </c>
      <c r="O33" s="39">
        <v>71961.03</v>
      </c>
      <c r="P33" s="39">
        <v>6988.6</v>
      </c>
      <c r="Q33" s="39">
        <v>79024.509999999995</v>
      </c>
      <c r="R33" s="39">
        <v>60058.83</v>
      </c>
      <c r="S33" s="39">
        <v>102374.53</v>
      </c>
      <c r="T33" s="39">
        <v>113832.45</v>
      </c>
      <c r="W33" s="39">
        <v>227664.89</v>
      </c>
      <c r="X33" s="39">
        <v>78332.850000000006</v>
      </c>
      <c r="Y33" s="39">
        <v>69884.100000000006</v>
      </c>
      <c r="AG33" s="39">
        <v>2269740</v>
      </c>
      <c r="AH33" s="39">
        <v>136175</v>
      </c>
      <c r="AI33" s="39">
        <v>113832.45</v>
      </c>
      <c r="AJ33" s="39">
        <v>113832.45</v>
      </c>
      <c r="AK33" s="39">
        <v>341497.34</v>
      </c>
      <c r="AL33" s="39">
        <v>113832.45</v>
      </c>
      <c r="AM33" s="39">
        <v>39166.43</v>
      </c>
      <c r="AO33" s="39">
        <v>57558.06</v>
      </c>
      <c r="AQ33" s="39">
        <v>82427.399999999994</v>
      </c>
      <c r="AS33" s="39">
        <v>341497.34</v>
      </c>
      <c r="AV33" s="39">
        <v>100346.4</v>
      </c>
      <c r="BF33" s="39">
        <v>10475</v>
      </c>
      <c r="CB33" s="39">
        <v>85840.13</v>
      </c>
      <c r="CD33" s="39">
        <v>140248.91</v>
      </c>
      <c r="CE33" s="39">
        <v>229961.2</v>
      </c>
      <c r="CF33" s="39">
        <v>364853.33</v>
      </c>
      <c r="CH33" s="39">
        <v>5550347.9400000004</v>
      </c>
      <c r="CI33" s="39">
        <f t="shared" si="15"/>
        <v>3039097.21</v>
      </c>
      <c r="CJ33" s="39">
        <f t="shared" si="0"/>
        <v>375881.83999999997</v>
      </c>
      <c r="CK33" s="39">
        <f t="shared" si="16"/>
        <v>0</v>
      </c>
      <c r="CL33" s="39">
        <f t="shared" si="17"/>
        <v>735063.44</v>
      </c>
      <c r="CM33" s="39">
        <f t="shared" si="1"/>
        <v>862146.58</v>
      </c>
      <c r="CN33" s="39">
        <f t="shared" si="2"/>
        <v>441843.74</v>
      </c>
      <c r="CO33" s="39">
        <f t="shared" si="18"/>
        <v>85840.13</v>
      </c>
      <c r="CP33" s="39">
        <f t="shared" si="3"/>
        <v>10475</v>
      </c>
      <c r="CQ33" s="39">
        <f t="shared" si="4"/>
        <v>0</v>
      </c>
      <c r="CR33" s="39">
        <f t="shared" si="5"/>
        <v>5550347.9399999995</v>
      </c>
      <c r="CS33" s="39">
        <f t="shared" si="19"/>
        <v>4150042.4899999998</v>
      </c>
      <c r="CT33" s="39">
        <f t="shared" si="20"/>
        <v>9904.636014319809</v>
      </c>
      <c r="CU33" s="39">
        <f t="shared" si="6"/>
        <v>7253.2152983293554</v>
      </c>
      <c r="CV33" s="39">
        <f t="shared" si="7"/>
        <v>0</v>
      </c>
      <c r="CW33" s="39">
        <f t="shared" si="7"/>
        <v>1754.3280190930786</v>
      </c>
      <c r="CX33" s="39">
        <f t="shared" si="21"/>
        <v>8150.3079952267308</v>
      </c>
      <c r="CY33" s="39">
        <f t="shared" si="8"/>
        <v>2682.5040625000001</v>
      </c>
      <c r="CZ33" s="39">
        <f t="shared" si="9"/>
        <v>9932.0017105263159</v>
      </c>
      <c r="DA33" s="39">
        <f t="shared" si="22"/>
        <v>1075354.95</v>
      </c>
      <c r="DB33" s="39">
        <f t="shared" si="25"/>
        <v>2339624.1</v>
      </c>
      <c r="DC33" s="39">
        <f t="shared" si="23"/>
        <v>735063.44</v>
      </c>
      <c r="DD33" s="39">
        <f t="shared" si="24"/>
        <v>4661645.9000000013</v>
      </c>
    </row>
    <row r="34" spans="1:108" x14ac:dyDescent="0.25">
      <c r="A34" t="s">
        <v>454</v>
      </c>
      <c r="B34" s="35">
        <v>407</v>
      </c>
      <c r="C34" s="36">
        <v>6</v>
      </c>
      <c r="D34" s="36" t="s">
        <v>435</v>
      </c>
      <c r="E34" s="36">
        <v>321</v>
      </c>
      <c r="F34" s="49">
        <v>43</v>
      </c>
      <c r="G34" s="37">
        <f t="shared" si="11"/>
        <v>321</v>
      </c>
      <c r="H34" s="36">
        <v>187</v>
      </c>
      <c r="I34" s="38">
        <f t="shared" si="12"/>
        <v>0.58255451713395634</v>
      </c>
      <c r="J34" s="37">
        <f t="shared" si="13"/>
        <v>71.995982142857144</v>
      </c>
      <c r="K34" s="37">
        <f t="shared" si="14"/>
        <v>2.9998325892857141</v>
      </c>
      <c r="L34" s="39">
        <v>198942.26</v>
      </c>
      <c r="M34" s="39">
        <v>113832.45</v>
      </c>
      <c r="O34" s="39">
        <v>71961.03</v>
      </c>
      <c r="P34" s="39">
        <v>13205.35</v>
      </c>
      <c r="Q34" s="39">
        <v>79024.509999999995</v>
      </c>
      <c r="R34" s="39">
        <v>60058.83</v>
      </c>
      <c r="S34" s="39">
        <v>255936.32</v>
      </c>
      <c r="T34" s="39">
        <v>113832.45</v>
      </c>
      <c r="AG34" s="39">
        <v>1917333</v>
      </c>
      <c r="AH34" s="39">
        <v>109782</v>
      </c>
      <c r="AI34" s="39">
        <v>113832.45</v>
      </c>
      <c r="AJ34" s="39">
        <v>341497.34</v>
      </c>
      <c r="AK34" s="39">
        <v>569162.23</v>
      </c>
      <c r="AL34" s="39">
        <v>455329.78</v>
      </c>
      <c r="AM34" s="39">
        <v>234998.56</v>
      </c>
      <c r="AQ34" s="39">
        <v>129016.8</v>
      </c>
      <c r="AT34" s="39">
        <v>15936.54</v>
      </c>
      <c r="AV34" s="39">
        <v>5375.7</v>
      </c>
      <c r="BD34" s="39">
        <v>148933.06</v>
      </c>
      <c r="BE34" s="39">
        <v>2398.94</v>
      </c>
      <c r="BL34" s="39">
        <v>119483.41</v>
      </c>
      <c r="BM34" s="39">
        <v>19687</v>
      </c>
      <c r="BX34" s="39">
        <v>111842</v>
      </c>
      <c r="CB34" s="39">
        <v>501628.25</v>
      </c>
      <c r="CC34" s="39">
        <v>70003.56</v>
      </c>
      <c r="CH34" s="39">
        <v>5773033.8200000003</v>
      </c>
      <c r="CI34" s="39">
        <f t="shared" si="15"/>
        <v>2933908.2</v>
      </c>
      <c r="CJ34" s="39">
        <f t="shared" si="0"/>
        <v>0</v>
      </c>
      <c r="CK34" s="39">
        <f t="shared" si="16"/>
        <v>251012.41</v>
      </c>
      <c r="CL34" s="39">
        <f t="shared" si="17"/>
        <v>0</v>
      </c>
      <c r="CM34" s="39">
        <f t="shared" si="1"/>
        <v>1843837.1600000001</v>
      </c>
      <c r="CN34" s="39">
        <f t="shared" si="2"/>
        <v>21312.240000000002</v>
      </c>
      <c r="CO34" s="39">
        <f t="shared" si="18"/>
        <v>571631.81000000006</v>
      </c>
      <c r="CP34" s="39">
        <f t="shared" si="3"/>
        <v>151332</v>
      </c>
      <c r="CQ34" s="39">
        <f t="shared" si="4"/>
        <v>0</v>
      </c>
      <c r="CR34" s="39">
        <f t="shared" si="5"/>
        <v>5773033.8200000003</v>
      </c>
      <c r="CS34" s="39">
        <f t="shared" si="19"/>
        <v>3184920.6100000003</v>
      </c>
      <c r="CT34" s="39">
        <f t="shared" si="20"/>
        <v>9921.8710591900326</v>
      </c>
      <c r="CU34" s="39">
        <f t="shared" si="6"/>
        <v>9139.9009345794402</v>
      </c>
      <c r="CV34" s="39">
        <f t="shared" si="7"/>
        <v>781.97012461059194</v>
      </c>
      <c r="CW34" s="39">
        <f t="shared" si="7"/>
        <v>0</v>
      </c>
      <c r="CX34" s="39">
        <f t="shared" si="21"/>
        <v>9921.8710591900326</v>
      </c>
      <c r="CY34" s="39">
        <f t="shared" si="8"/>
        <v>3056.8545989304816</v>
      </c>
      <c r="CZ34" s="39">
        <f t="shared" si="9"/>
        <v>9921.8710591900326</v>
      </c>
      <c r="DA34" s="39">
        <f t="shared" si="22"/>
        <v>1267587.6099999999</v>
      </c>
      <c r="DB34" s="39">
        <f t="shared" si="25"/>
        <v>1917333</v>
      </c>
      <c r="DC34" s="39">
        <f t="shared" si="23"/>
        <v>0</v>
      </c>
      <c r="DD34" s="39">
        <f t="shared" si="24"/>
        <v>5479027.4699999997</v>
      </c>
    </row>
    <row r="35" spans="1:108" x14ac:dyDescent="0.25">
      <c r="A35" t="s">
        <v>218</v>
      </c>
      <c r="B35" s="35">
        <v>471</v>
      </c>
      <c r="C35" s="36">
        <v>2</v>
      </c>
      <c r="D35" s="36" t="s">
        <v>425</v>
      </c>
      <c r="E35" s="36">
        <v>581</v>
      </c>
      <c r="F35" s="49">
        <v>-30</v>
      </c>
      <c r="G35" s="37">
        <f t="shared" si="11"/>
        <v>581</v>
      </c>
      <c r="H35" s="36">
        <v>178</v>
      </c>
      <c r="I35" s="38">
        <f t="shared" si="12"/>
        <v>0.30636833046471601</v>
      </c>
      <c r="J35" s="37">
        <f t="shared" si="13"/>
        <v>40.997712053571426</v>
      </c>
      <c r="K35" s="37">
        <f t="shared" si="14"/>
        <v>10.999386160714286</v>
      </c>
      <c r="L35" s="39">
        <v>198942.26</v>
      </c>
      <c r="N35" s="39">
        <v>321062.33</v>
      </c>
      <c r="O35" s="39">
        <v>71961.03</v>
      </c>
      <c r="P35" s="39">
        <v>22022.68</v>
      </c>
      <c r="Q35" s="39">
        <v>79024.509999999995</v>
      </c>
      <c r="R35" s="39">
        <v>60058.83</v>
      </c>
      <c r="S35" s="39">
        <v>358310.85</v>
      </c>
      <c r="T35" s="39">
        <v>113832.45</v>
      </c>
      <c r="AG35" s="39">
        <v>3470313</v>
      </c>
      <c r="AH35" s="39">
        <v>344533</v>
      </c>
      <c r="AI35" s="39">
        <v>170748.67</v>
      </c>
      <c r="AJ35" s="39">
        <v>227664.89</v>
      </c>
      <c r="AK35" s="39">
        <v>455329.78</v>
      </c>
      <c r="AQ35" s="39">
        <v>73467.899999999994</v>
      </c>
      <c r="AS35" s="39">
        <v>113832.45</v>
      </c>
      <c r="AV35" s="39">
        <v>19710.900000000001</v>
      </c>
      <c r="BF35" s="39">
        <v>14525</v>
      </c>
      <c r="BW35" s="39">
        <v>3233529</v>
      </c>
      <c r="CB35" s="39">
        <v>529123.91</v>
      </c>
      <c r="CH35" s="39">
        <v>9877993.4399999976</v>
      </c>
      <c r="CI35" s="39">
        <f t="shared" si="15"/>
        <v>5040060.9399999995</v>
      </c>
      <c r="CJ35" s="39">
        <f t="shared" si="0"/>
        <v>0</v>
      </c>
      <c r="CK35" s="39">
        <f t="shared" si="16"/>
        <v>3233529</v>
      </c>
      <c r="CL35" s="39">
        <f t="shared" si="17"/>
        <v>0</v>
      </c>
      <c r="CM35" s="39">
        <f t="shared" si="1"/>
        <v>927211.24000000011</v>
      </c>
      <c r="CN35" s="39">
        <f t="shared" si="2"/>
        <v>133543.35</v>
      </c>
      <c r="CO35" s="39">
        <f t="shared" si="18"/>
        <v>529123.91</v>
      </c>
      <c r="CP35" s="39">
        <f t="shared" si="3"/>
        <v>14525</v>
      </c>
      <c r="CQ35" s="39">
        <f t="shared" si="4"/>
        <v>0</v>
      </c>
      <c r="CR35" s="39">
        <f t="shared" si="5"/>
        <v>9877993.4399999995</v>
      </c>
      <c r="CS35" s="39">
        <f t="shared" si="19"/>
        <v>8273589.9399999995</v>
      </c>
      <c r="CT35" s="39">
        <f t="shared" si="20"/>
        <v>14240.258072289156</v>
      </c>
      <c r="CU35" s="39">
        <f t="shared" si="6"/>
        <v>8674.8036833046463</v>
      </c>
      <c r="CV35" s="39">
        <f t="shared" ref="CV35:CW66" si="26">CK35/$E35</f>
        <v>5565.454388984509</v>
      </c>
      <c r="CW35" s="39">
        <f t="shared" si="26"/>
        <v>0</v>
      </c>
      <c r="CX35" s="39">
        <f t="shared" si="21"/>
        <v>14240.258072289156</v>
      </c>
      <c r="CY35" s="39">
        <f t="shared" si="8"/>
        <v>2972.6062359550565</v>
      </c>
      <c r="CZ35" s="39">
        <f t="shared" si="9"/>
        <v>14240.258072289156</v>
      </c>
      <c r="DA35" s="39">
        <f t="shared" si="22"/>
        <v>1569747.94</v>
      </c>
      <c r="DB35" s="39">
        <f t="shared" si="25"/>
        <v>6703842</v>
      </c>
      <c r="DC35" s="39">
        <f t="shared" si="23"/>
        <v>0</v>
      </c>
      <c r="DD35" s="39">
        <f t="shared" si="24"/>
        <v>9496912.7600000016</v>
      </c>
    </row>
    <row r="36" spans="1:108" x14ac:dyDescent="0.25">
      <c r="A36" t="s">
        <v>219</v>
      </c>
      <c r="B36" s="35">
        <v>318</v>
      </c>
      <c r="C36" s="36">
        <v>8</v>
      </c>
      <c r="D36" s="36" t="s">
        <v>437</v>
      </c>
      <c r="E36" s="36">
        <v>498</v>
      </c>
      <c r="F36" s="49">
        <v>42</v>
      </c>
      <c r="G36" s="37">
        <f t="shared" si="11"/>
        <v>422</v>
      </c>
      <c r="H36" s="36">
        <v>394</v>
      </c>
      <c r="I36" s="38">
        <f t="shared" si="12"/>
        <v>0.79116465863453811</v>
      </c>
      <c r="J36" s="37">
        <f t="shared" si="13"/>
        <v>30.998270089285715</v>
      </c>
      <c r="K36" s="37">
        <f t="shared" si="14"/>
        <v>0.99994419642857146</v>
      </c>
      <c r="L36" s="39">
        <v>198942.26</v>
      </c>
      <c r="M36" s="39">
        <v>56916.22</v>
      </c>
      <c r="O36" s="39">
        <v>71961.03</v>
      </c>
      <c r="P36" s="39">
        <v>6554.65</v>
      </c>
      <c r="Q36" s="39">
        <v>79024.509999999995</v>
      </c>
      <c r="R36" s="39">
        <v>60058.83</v>
      </c>
      <c r="S36" s="39">
        <v>102374.53</v>
      </c>
      <c r="T36" s="39">
        <v>113832.45</v>
      </c>
      <c r="U36" s="39">
        <v>341497.34</v>
      </c>
      <c r="W36" s="39">
        <v>341497.34</v>
      </c>
      <c r="X36" s="39">
        <v>234998.56</v>
      </c>
      <c r="Y36" s="39">
        <v>136184.4</v>
      </c>
      <c r="AB36" s="39">
        <v>630151.5</v>
      </c>
      <c r="AG36" s="39">
        <v>2520606</v>
      </c>
      <c r="AH36" s="39">
        <v>164340</v>
      </c>
      <c r="AI36" s="39">
        <v>113832.45</v>
      </c>
      <c r="AJ36" s="39">
        <v>227664.89</v>
      </c>
      <c r="AK36" s="39">
        <v>455329.78</v>
      </c>
      <c r="AL36" s="39">
        <v>341497.34</v>
      </c>
      <c r="AM36" s="39">
        <v>195832.13</v>
      </c>
      <c r="AQ36" s="39">
        <v>55548.9</v>
      </c>
      <c r="AT36" s="39">
        <v>5691.62</v>
      </c>
      <c r="AV36" s="39">
        <v>1791.9</v>
      </c>
      <c r="AW36" s="39">
        <v>34000</v>
      </c>
      <c r="AX36" s="39">
        <v>27200</v>
      </c>
      <c r="AY36" s="39">
        <v>10200</v>
      </c>
      <c r="BA36" s="39">
        <v>27200</v>
      </c>
      <c r="BC36" s="39">
        <v>20400</v>
      </c>
      <c r="BD36" s="39">
        <v>269508.23</v>
      </c>
      <c r="BE36" s="39">
        <v>4341.1099999999997</v>
      </c>
      <c r="BV36" s="39">
        <v>15325</v>
      </c>
      <c r="CB36" s="39">
        <v>1056906.58</v>
      </c>
      <c r="CC36" s="39">
        <v>232708.08</v>
      </c>
      <c r="CH36" s="39">
        <v>8153917.6300000008</v>
      </c>
      <c r="CI36" s="39">
        <f t="shared" si="15"/>
        <v>4004761.98</v>
      </c>
      <c r="CJ36" s="39">
        <f t="shared" si="0"/>
        <v>1054177.6399999999</v>
      </c>
      <c r="CK36" s="39">
        <f t="shared" si="16"/>
        <v>15325</v>
      </c>
      <c r="CL36" s="39">
        <f t="shared" si="17"/>
        <v>0</v>
      </c>
      <c r="CM36" s="39">
        <f t="shared" si="1"/>
        <v>1389705.4900000002</v>
      </c>
      <c r="CN36" s="39">
        <f t="shared" si="2"/>
        <v>7483.52</v>
      </c>
      <c r="CO36" s="39">
        <f t="shared" si="18"/>
        <v>1289614.6600000001</v>
      </c>
      <c r="CP36" s="39">
        <f t="shared" si="3"/>
        <v>321449.33999999997</v>
      </c>
      <c r="CQ36" s="39">
        <f t="shared" si="4"/>
        <v>108800</v>
      </c>
      <c r="CR36" s="39">
        <f t="shared" si="5"/>
        <v>8191317.6299999999</v>
      </c>
      <c r="CS36" s="39">
        <f t="shared" si="19"/>
        <v>5074264.62</v>
      </c>
      <c r="CT36" s="39">
        <f t="shared" si="20"/>
        <v>10189.286385542169</v>
      </c>
      <c r="CU36" s="39">
        <f t="shared" si="6"/>
        <v>8041.6907228915661</v>
      </c>
      <c r="CV36" s="39">
        <f t="shared" si="26"/>
        <v>30.773092369477911</v>
      </c>
      <c r="CW36" s="39">
        <f t="shared" si="26"/>
        <v>0</v>
      </c>
      <c r="CX36" s="39">
        <f t="shared" si="21"/>
        <v>10189.286385542169</v>
      </c>
      <c r="CY36" s="39">
        <f t="shared" si="8"/>
        <v>3273.1336548223353</v>
      </c>
      <c r="CZ36" s="39">
        <f t="shared" si="9"/>
        <v>9526.272464454978</v>
      </c>
      <c r="DA36" s="39">
        <f t="shared" si="22"/>
        <v>1787322.7200000002</v>
      </c>
      <c r="DB36" s="39">
        <f t="shared" si="25"/>
        <v>3286941.9</v>
      </c>
      <c r="DC36" s="39">
        <f t="shared" si="23"/>
        <v>0</v>
      </c>
      <c r="DD36" s="39">
        <f t="shared" si="24"/>
        <v>7574848.6400000006</v>
      </c>
    </row>
    <row r="37" spans="1:108" x14ac:dyDescent="0.25">
      <c r="A37" t="s">
        <v>455</v>
      </c>
      <c r="B37" s="35">
        <v>238</v>
      </c>
      <c r="C37" s="36">
        <v>8</v>
      </c>
      <c r="D37" s="36" t="s">
        <v>350</v>
      </c>
      <c r="E37" s="36">
        <v>251</v>
      </c>
      <c r="F37" s="49">
        <v>12</v>
      </c>
      <c r="G37" s="37">
        <f t="shared" si="11"/>
        <v>202</v>
      </c>
      <c r="H37" s="36">
        <v>211</v>
      </c>
      <c r="I37" s="38">
        <f t="shared" si="12"/>
        <v>0.84063745019920322</v>
      </c>
      <c r="J37" s="37">
        <f t="shared" si="13"/>
        <v>47.997321428571425</v>
      </c>
      <c r="K37" s="37">
        <f t="shared" si="14"/>
        <v>0.99994419642857146</v>
      </c>
      <c r="L37" s="39">
        <v>198942.26</v>
      </c>
      <c r="O37" s="39">
        <v>71961.03</v>
      </c>
      <c r="P37" s="39">
        <v>5599.7</v>
      </c>
      <c r="Q37" s="39">
        <v>79024.509999999995</v>
      </c>
      <c r="R37" s="39">
        <v>60058.83</v>
      </c>
      <c r="S37" s="39">
        <v>51187.26</v>
      </c>
      <c r="T37" s="39">
        <v>113832.45</v>
      </c>
      <c r="U37" s="39">
        <v>113832.45</v>
      </c>
      <c r="V37" s="39">
        <v>113832.45</v>
      </c>
      <c r="W37" s="39">
        <v>113832.45</v>
      </c>
      <c r="X37" s="39">
        <v>117499.28</v>
      </c>
      <c r="Y37" s="39">
        <v>87803.1</v>
      </c>
      <c r="AG37" s="39">
        <v>1206546</v>
      </c>
      <c r="AH37" s="39">
        <v>81575</v>
      </c>
      <c r="AI37" s="39">
        <v>113832.45</v>
      </c>
      <c r="AJ37" s="39">
        <v>113832.45</v>
      </c>
      <c r="AK37" s="39">
        <v>341497.34</v>
      </c>
      <c r="AL37" s="39">
        <v>341497.34</v>
      </c>
      <c r="AM37" s="39">
        <v>234998.56</v>
      </c>
      <c r="AQ37" s="39">
        <v>86011.199999999997</v>
      </c>
      <c r="AT37" s="39">
        <v>5691.62</v>
      </c>
      <c r="AV37" s="39">
        <v>1791.9</v>
      </c>
      <c r="AW37" s="39">
        <v>20400</v>
      </c>
      <c r="AX37" s="39">
        <v>13600</v>
      </c>
      <c r="AY37" s="39">
        <v>10200</v>
      </c>
      <c r="BA37" s="39">
        <v>20400</v>
      </c>
      <c r="BC37" s="39">
        <v>13600</v>
      </c>
      <c r="BD37" s="39">
        <v>135836.48000000001</v>
      </c>
      <c r="BE37" s="39">
        <v>2187.9899999999998</v>
      </c>
      <c r="BV37" s="39">
        <v>15325</v>
      </c>
      <c r="CB37" s="39">
        <v>566008.34</v>
      </c>
      <c r="CC37" s="39">
        <v>132122.76</v>
      </c>
      <c r="CF37" s="39">
        <v>360673.1</v>
      </c>
      <c r="CH37" s="39">
        <v>4945033.3000000017</v>
      </c>
      <c r="CI37" s="39">
        <f t="shared" si="15"/>
        <v>1868727.04</v>
      </c>
      <c r="CJ37" s="39">
        <f t="shared" si="0"/>
        <v>546799.73</v>
      </c>
      <c r="CK37" s="39">
        <f t="shared" si="16"/>
        <v>15325</v>
      </c>
      <c r="CL37" s="39">
        <f t="shared" si="17"/>
        <v>360673.1</v>
      </c>
      <c r="CM37" s="39">
        <f t="shared" si="1"/>
        <v>1231669.3400000001</v>
      </c>
      <c r="CN37" s="39">
        <f t="shared" si="2"/>
        <v>7483.52</v>
      </c>
      <c r="CO37" s="39">
        <f t="shared" si="18"/>
        <v>698131.1</v>
      </c>
      <c r="CP37" s="39">
        <f t="shared" si="3"/>
        <v>172024.47</v>
      </c>
      <c r="CQ37" s="39">
        <f t="shared" si="4"/>
        <v>68000</v>
      </c>
      <c r="CR37" s="39">
        <f t="shared" si="5"/>
        <v>4968833.3</v>
      </c>
      <c r="CS37" s="39">
        <f t="shared" si="19"/>
        <v>2791524.87</v>
      </c>
      <c r="CT37" s="39">
        <f t="shared" si="20"/>
        <v>11121.613027888447</v>
      </c>
      <c r="CU37" s="39">
        <f t="shared" si="6"/>
        <v>7445.1276494023905</v>
      </c>
      <c r="CV37" s="39">
        <f t="shared" si="26"/>
        <v>61.055776892430281</v>
      </c>
      <c r="CW37" s="39">
        <f t="shared" si="26"/>
        <v>1436.9446215139442</v>
      </c>
      <c r="CX37" s="39">
        <f t="shared" si="21"/>
        <v>9684.6684063745015</v>
      </c>
      <c r="CY37" s="39">
        <f t="shared" si="8"/>
        <v>3308.6781990521326</v>
      </c>
      <c r="CZ37" s="39">
        <f t="shared" si="9"/>
        <v>11112.500693069307</v>
      </c>
      <c r="DA37" s="39">
        <f t="shared" si="22"/>
        <v>1136502.67</v>
      </c>
      <c r="DB37" s="39">
        <f t="shared" si="25"/>
        <v>1294349.1000000001</v>
      </c>
      <c r="DC37" s="39">
        <f t="shared" si="23"/>
        <v>360673.1</v>
      </c>
      <c r="DD37" s="39">
        <f t="shared" si="24"/>
        <v>4265636.03</v>
      </c>
    </row>
    <row r="38" spans="1:108" x14ac:dyDescent="0.25">
      <c r="A38" t="s">
        <v>456</v>
      </c>
      <c r="B38" s="35">
        <v>239</v>
      </c>
      <c r="C38" s="36">
        <v>2</v>
      </c>
      <c r="D38" s="36" t="s">
        <v>350</v>
      </c>
      <c r="E38" s="36">
        <v>354</v>
      </c>
      <c r="F38" s="49">
        <v>18</v>
      </c>
      <c r="G38" s="37">
        <f t="shared" si="11"/>
        <v>277</v>
      </c>
      <c r="H38" s="36">
        <v>148</v>
      </c>
      <c r="I38" s="38">
        <f t="shared" si="12"/>
        <v>0.41807909604519772</v>
      </c>
      <c r="J38" s="37">
        <f t="shared" si="13"/>
        <v>78.99559151785715</v>
      </c>
      <c r="K38" s="37">
        <f t="shared" si="14"/>
        <v>99.994419642857139</v>
      </c>
      <c r="L38" s="39">
        <v>198942.26</v>
      </c>
      <c r="O38" s="39">
        <v>71961.03</v>
      </c>
      <c r="P38" s="39">
        <v>5466</v>
      </c>
      <c r="Q38" s="39">
        <v>79024.509999999995</v>
      </c>
      <c r="R38" s="39">
        <v>60058.83</v>
      </c>
      <c r="S38" s="39">
        <v>102374.53</v>
      </c>
      <c r="T38" s="39">
        <v>113832.45</v>
      </c>
      <c r="U38" s="39">
        <v>227664.89</v>
      </c>
      <c r="V38" s="39">
        <v>113832.45</v>
      </c>
      <c r="W38" s="39">
        <v>227664.89</v>
      </c>
      <c r="X38" s="39">
        <v>195832.13</v>
      </c>
      <c r="Y38" s="39">
        <v>137976.29999999999</v>
      </c>
      <c r="AG38" s="39">
        <v>1654521</v>
      </c>
      <c r="AH38" s="39">
        <v>115050</v>
      </c>
      <c r="AI38" s="39">
        <v>113832.45</v>
      </c>
      <c r="AJ38" s="39">
        <v>113832.45</v>
      </c>
      <c r="AK38" s="39">
        <v>455329.78</v>
      </c>
      <c r="AL38" s="39">
        <v>455329.78</v>
      </c>
      <c r="AM38" s="39">
        <v>234998.56</v>
      </c>
      <c r="AQ38" s="39">
        <v>141560.1</v>
      </c>
      <c r="AS38" s="39">
        <v>569162.23</v>
      </c>
      <c r="AV38" s="39">
        <v>179190</v>
      </c>
      <c r="AW38" s="39">
        <v>20400</v>
      </c>
      <c r="AX38" s="39">
        <v>13600</v>
      </c>
      <c r="AY38" s="39">
        <v>10200</v>
      </c>
      <c r="BA38" s="39">
        <v>20400</v>
      </c>
      <c r="BC38" s="39">
        <v>13600</v>
      </c>
      <c r="BD38" s="39">
        <v>85723.1</v>
      </c>
      <c r="BE38" s="39">
        <v>1380.79</v>
      </c>
      <c r="BV38" s="39">
        <v>15325</v>
      </c>
      <c r="CB38" s="39">
        <v>397010.59</v>
      </c>
      <c r="CC38" s="39">
        <v>7645.44</v>
      </c>
      <c r="CH38" s="39">
        <v>6152721.54</v>
      </c>
      <c r="CI38" s="39">
        <f t="shared" si="15"/>
        <v>2401230.61</v>
      </c>
      <c r="CJ38" s="39">
        <f t="shared" si="0"/>
        <v>902970.65999999992</v>
      </c>
      <c r="CK38" s="39">
        <f t="shared" si="16"/>
        <v>15325</v>
      </c>
      <c r="CL38" s="39">
        <f t="shared" si="17"/>
        <v>0</v>
      </c>
      <c r="CM38" s="39">
        <f t="shared" si="1"/>
        <v>1514883.12</v>
      </c>
      <c r="CN38" s="39">
        <f t="shared" si="2"/>
        <v>748352.23</v>
      </c>
      <c r="CO38" s="39">
        <f t="shared" si="18"/>
        <v>404656.03</v>
      </c>
      <c r="CP38" s="39">
        <f t="shared" si="3"/>
        <v>121103.89</v>
      </c>
      <c r="CQ38" s="39">
        <f t="shared" si="4"/>
        <v>68000</v>
      </c>
      <c r="CR38" s="39">
        <f t="shared" si="5"/>
        <v>6176521.5399999991</v>
      </c>
      <c r="CS38" s="39">
        <f t="shared" si="19"/>
        <v>3319526.2699999996</v>
      </c>
      <c r="CT38" s="39">
        <f t="shared" si="20"/>
        <v>9377.1928531073427</v>
      </c>
      <c r="CU38" s="39">
        <f t="shared" si="6"/>
        <v>6783.1373163841808</v>
      </c>
      <c r="CV38" s="39">
        <f t="shared" si="26"/>
        <v>43.290960451977398</v>
      </c>
      <c r="CW38" s="39">
        <f t="shared" si="26"/>
        <v>0</v>
      </c>
      <c r="CX38" s="39">
        <f t="shared" si="21"/>
        <v>9377.1928531073427</v>
      </c>
      <c r="CY38" s="39">
        <f t="shared" si="8"/>
        <v>2734.1623648648651</v>
      </c>
      <c r="CZ38" s="39">
        <f t="shared" si="9"/>
        <v>8724.0274729241864</v>
      </c>
      <c r="DA38" s="39">
        <f t="shared" si="22"/>
        <v>1527028.9699999997</v>
      </c>
      <c r="DB38" s="39">
        <f t="shared" si="25"/>
        <v>1792497.3</v>
      </c>
      <c r="DC38" s="39">
        <f t="shared" si="23"/>
        <v>0</v>
      </c>
      <c r="DD38" s="39">
        <f t="shared" si="24"/>
        <v>5851576.6499999994</v>
      </c>
    </row>
    <row r="39" spans="1:108" x14ac:dyDescent="0.25">
      <c r="A39" t="s">
        <v>457</v>
      </c>
      <c r="B39" s="35">
        <v>227</v>
      </c>
      <c r="C39" s="36">
        <v>1</v>
      </c>
      <c r="D39" s="36" t="s">
        <v>350</v>
      </c>
      <c r="E39" s="36">
        <v>366</v>
      </c>
      <c r="F39" s="49">
        <v>-44</v>
      </c>
      <c r="G39" s="37">
        <f t="shared" si="11"/>
        <v>293</v>
      </c>
      <c r="H39" s="36">
        <v>181</v>
      </c>
      <c r="I39" s="38">
        <f t="shared" si="12"/>
        <v>0.49453551912568305</v>
      </c>
      <c r="J39" s="37">
        <f t="shared" si="13"/>
        <v>77.995647321428578</v>
      </c>
      <c r="K39" s="37">
        <f t="shared" si="14"/>
        <v>187.98950892857144</v>
      </c>
      <c r="L39" s="39">
        <v>198942.26</v>
      </c>
      <c r="O39" s="39">
        <v>71961.03</v>
      </c>
      <c r="P39" s="39">
        <v>6775.6</v>
      </c>
      <c r="Q39" s="39">
        <v>79024.509999999995</v>
      </c>
      <c r="R39" s="39">
        <v>60058.83</v>
      </c>
      <c r="S39" s="39">
        <v>102374.53</v>
      </c>
      <c r="T39" s="39">
        <v>113832.45</v>
      </c>
      <c r="U39" s="39">
        <v>227664.89</v>
      </c>
      <c r="W39" s="39">
        <v>341497.34</v>
      </c>
      <c r="X39" s="39">
        <v>195832.13</v>
      </c>
      <c r="Y39" s="39">
        <v>130808.7</v>
      </c>
      <c r="AG39" s="39">
        <v>1750089</v>
      </c>
      <c r="AH39" s="39">
        <v>118950</v>
      </c>
      <c r="AI39" s="39">
        <v>113832.45</v>
      </c>
      <c r="AJ39" s="39">
        <v>227664.89</v>
      </c>
      <c r="AK39" s="39">
        <v>341497.34</v>
      </c>
      <c r="AL39" s="39">
        <v>341497.34</v>
      </c>
      <c r="AM39" s="39">
        <v>195832.13</v>
      </c>
      <c r="AQ39" s="39">
        <v>139768.20000000001</v>
      </c>
      <c r="AS39" s="39">
        <v>1024492.02</v>
      </c>
      <c r="AU39" s="39">
        <v>39166.43</v>
      </c>
      <c r="AV39" s="39">
        <v>336877.2</v>
      </c>
      <c r="BD39" s="39">
        <v>144603.60999999999</v>
      </c>
      <c r="BE39" s="39">
        <v>2329.21</v>
      </c>
      <c r="BN39" s="39">
        <v>119483.41</v>
      </c>
      <c r="BO39" s="39">
        <v>3000</v>
      </c>
      <c r="BV39" s="39">
        <v>15325</v>
      </c>
      <c r="CB39" s="39">
        <v>485533.22</v>
      </c>
      <c r="CC39" s="39">
        <v>41333.160000000003</v>
      </c>
      <c r="CD39" s="39">
        <v>287627.36</v>
      </c>
      <c r="CE39" s="39">
        <v>367699.59</v>
      </c>
      <c r="CH39" s="39">
        <v>7625373.8299999991</v>
      </c>
      <c r="CI39" s="39">
        <f t="shared" si="15"/>
        <v>2502008.21</v>
      </c>
      <c r="CJ39" s="39">
        <f t="shared" si="0"/>
        <v>895803.05999999994</v>
      </c>
      <c r="CK39" s="39">
        <f t="shared" si="16"/>
        <v>137808.41</v>
      </c>
      <c r="CL39" s="39">
        <f t="shared" si="17"/>
        <v>655326.94999999995</v>
      </c>
      <c r="CM39" s="39">
        <f t="shared" si="1"/>
        <v>1360092.3499999999</v>
      </c>
      <c r="CN39" s="39">
        <f t="shared" si="2"/>
        <v>1400535.65</v>
      </c>
      <c r="CO39" s="39">
        <f t="shared" si="18"/>
        <v>526866.38</v>
      </c>
      <c r="CP39" s="39">
        <f t="shared" si="3"/>
        <v>146932.81999999998</v>
      </c>
      <c r="CQ39" s="39">
        <f t="shared" si="4"/>
        <v>0</v>
      </c>
      <c r="CR39" s="39">
        <f t="shared" si="5"/>
        <v>7625373.8299999991</v>
      </c>
      <c r="CS39" s="39">
        <f t="shared" si="19"/>
        <v>4190946.63</v>
      </c>
      <c r="CT39" s="39">
        <f t="shared" si="20"/>
        <v>11450.673852459016</v>
      </c>
      <c r="CU39" s="39">
        <f t="shared" si="6"/>
        <v>6836.0880054644804</v>
      </c>
      <c r="CV39" s="39">
        <f t="shared" si="26"/>
        <v>376.52571038251369</v>
      </c>
      <c r="CW39" s="39">
        <f t="shared" si="26"/>
        <v>1790.5107923497267</v>
      </c>
      <c r="CX39" s="39">
        <f t="shared" si="21"/>
        <v>9660.1630601092893</v>
      </c>
      <c r="CY39" s="39">
        <f t="shared" si="8"/>
        <v>2910.8639779005525</v>
      </c>
      <c r="CZ39" s="39">
        <f t="shared" si="9"/>
        <v>11246.223788395904</v>
      </c>
      <c r="DA39" s="39">
        <f t="shared" si="22"/>
        <v>1654721.9799999997</v>
      </c>
      <c r="DB39" s="39">
        <f t="shared" si="25"/>
        <v>1880897.7</v>
      </c>
      <c r="DC39" s="39">
        <f t="shared" si="23"/>
        <v>655326.94999999995</v>
      </c>
      <c r="DD39" s="39">
        <f t="shared" si="24"/>
        <v>6679063.4600000009</v>
      </c>
    </row>
    <row r="40" spans="1:108" x14ac:dyDescent="0.25">
      <c r="A40" t="s">
        <v>458</v>
      </c>
      <c r="B40" s="35">
        <v>246</v>
      </c>
      <c r="C40" s="36">
        <v>2</v>
      </c>
      <c r="D40" s="36" t="s">
        <v>435</v>
      </c>
      <c r="E40" s="36">
        <v>556</v>
      </c>
      <c r="F40" s="49">
        <v>31</v>
      </c>
      <c r="G40" s="37">
        <f t="shared" si="11"/>
        <v>556</v>
      </c>
      <c r="H40" s="36">
        <v>77</v>
      </c>
      <c r="I40" s="38">
        <f t="shared" si="12"/>
        <v>0.13848920863309352</v>
      </c>
      <c r="J40" s="37">
        <f t="shared" si="13"/>
        <v>59.996651785714285</v>
      </c>
      <c r="K40" s="37">
        <f t="shared" si="14"/>
        <v>33.998102678571428</v>
      </c>
      <c r="L40" s="39">
        <v>198942.26</v>
      </c>
      <c r="M40" s="39">
        <v>170748.67</v>
      </c>
      <c r="O40" s="39">
        <v>71961.03</v>
      </c>
      <c r="P40" s="39">
        <v>7038.2</v>
      </c>
      <c r="Q40" s="39">
        <v>79024.509999999995</v>
      </c>
      <c r="R40" s="39">
        <v>60058.83</v>
      </c>
      <c r="S40" s="39">
        <v>153561.79</v>
      </c>
      <c r="T40" s="39">
        <v>113832.45</v>
      </c>
      <c r="AG40" s="39">
        <v>3320988</v>
      </c>
      <c r="AH40" s="39">
        <v>190152</v>
      </c>
      <c r="AI40" s="39">
        <v>113832.45</v>
      </c>
      <c r="AJ40" s="39">
        <v>227664.89</v>
      </c>
      <c r="AK40" s="39">
        <v>569162.23</v>
      </c>
      <c r="AL40" s="39">
        <v>569162.23</v>
      </c>
      <c r="AM40" s="39">
        <v>274164.99</v>
      </c>
      <c r="AQ40" s="39">
        <v>107514</v>
      </c>
      <c r="AS40" s="39">
        <v>227664.89</v>
      </c>
      <c r="AV40" s="39">
        <v>60924.6</v>
      </c>
      <c r="BF40" s="39">
        <v>13900</v>
      </c>
      <c r="BX40" s="39">
        <v>55921</v>
      </c>
      <c r="CB40" s="39">
        <v>206552.81</v>
      </c>
      <c r="CH40" s="39">
        <v>6792771.8300000001</v>
      </c>
      <c r="CI40" s="39">
        <f t="shared" si="15"/>
        <v>4366307.74</v>
      </c>
      <c r="CJ40" s="39">
        <f t="shared" si="0"/>
        <v>0</v>
      </c>
      <c r="CK40" s="39">
        <f t="shared" si="16"/>
        <v>55921</v>
      </c>
      <c r="CL40" s="39">
        <f t="shared" si="17"/>
        <v>0</v>
      </c>
      <c r="CM40" s="39">
        <f t="shared" si="1"/>
        <v>1861500.79</v>
      </c>
      <c r="CN40" s="39">
        <f t="shared" si="2"/>
        <v>288589.49</v>
      </c>
      <c r="CO40" s="39">
        <f t="shared" si="18"/>
        <v>206552.81</v>
      </c>
      <c r="CP40" s="39">
        <f t="shared" si="3"/>
        <v>13900</v>
      </c>
      <c r="CQ40" s="39">
        <f t="shared" si="4"/>
        <v>0</v>
      </c>
      <c r="CR40" s="39">
        <f t="shared" si="5"/>
        <v>6792771.8300000001</v>
      </c>
      <c r="CS40" s="39">
        <f t="shared" si="19"/>
        <v>4422228.74</v>
      </c>
      <c r="CT40" s="39">
        <f t="shared" si="20"/>
        <v>7953.6488129496411</v>
      </c>
      <c r="CU40" s="39">
        <f t="shared" si="6"/>
        <v>7853.0714748201444</v>
      </c>
      <c r="CV40" s="39">
        <f t="shared" si="26"/>
        <v>100.5773381294964</v>
      </c>
      <c r="CW40" s="39">
        <f t="shared" si="26"/>
        <v>0</v>
      </c>
      <c r="CX40" s="39">
        <f t="shared" si="21"/>
        <v>7953.6488129496411</v>
      </c>
      <c r="CY40" s="39">
        <f t="shared" si="8"/>
        <v>2682.5040259740258</v>
      </c>
      <c r="CZ40" s="39">
        <f t="shared" si="9"/>
        <v>7953.6488129496411</v>
      </c>
      <c r="DA40" s="39">
        <f t="shared" si="22"/>
        <v>1101240.74</v>
      </c>
      <c r="DB40" s="39">
        <f t="shared" si="25"/>
        <v>3320988</v>
      </c>
      <c r="DC40" s="39">
        <f t="shared" si="23"/>
        <v>0</v>
      </c>
      <c r="DD40" s="39">
        <f t="shared" si="24"/>
        <v>6581681.629999999</v>
      </c>
    </row>
    <row r="41" spans="1:108" x14ac:dyDescent="0.25">
      <c r="A41" t="s">
        <v>459</v>
      </c>
      <c r="B41" s="35">
        <v>413</v>
      </c>
      <c r="C41" s="36">
        <v>8</v>
      </c>
      <c r="D41" s="36" t="s">
        <v>435</v>
      </c>
      <c r="E41" s="36">
        <v>431</v>
      </c>
      <c r="F41" s="49">
        <v>-44</v>
      </c>
      <c r="G41" s="37">
        <f t="shared" si="11"/>
        <v>431</v>
      </c>
      <c r="H41" s="36">
        <v>341</v>
      </c>
      <c r="I41" s="38">
        <f t="shared" si="12"/>
        <v>0.79118329466357307</v>
      </c>
      <c r="J41" s="37">
        <f t="shared" si="13"/>
        <v>72.995926339285717</v>
      </c>
      <c r="K41" s="37">
        <f t="shared" si="14"/>
        <v>5.9996651785714281</v>
      </c>
      <c r="L41" s="39">
        <v>198942.26</v>
      </c>
      <c r="M41" s="39">
        <v>170748.67</v>
      </c>
      <c r="O41" s="39">
        <v>71961.03</v>
      </c>
      <c r="P41" s="39">
        <v>12199.05</v>
      </c>
      <c r="Q41" s="39">
        <v>79024.509999999995</v>
      </c>
      <c r="R41" s="39">
        <v>60058.83</v>
      </c>
      <c r="S41" s="39">
        <v>204749.06</v>
      </c>
      <c r="T41" s="39">
        <v>113832.45</v>
      </c>
      <c r="AG41" s="39">
        <v>2574363</v>
      </c>
      <c r="AH41" s="39">
        <v>147402</v>
      </c>
      <c r="AI41" s="39">
        <v>113832.45</v>
      </c>
      <c r="AJ41" s="39">
        <v>455329.78</v>
      </c>
      <c r="AK41" s="39">
        <v>569162.23</v>
      </c>
      <c r="AL41" s="39">
        <v>455329.78</v>
      </c>
      <c r="AM41" s="39">
        <v>156665.71</v>
      </c>
      <c r="AO41" s="39">
        <v>115116.11</v>
      </c>
      <c r="AQ41" s="39">
        <v>130808.7</v>
      </c>
      <c r="AT41" s="39">
        <v>30734.76</v>
      </c>
      <c r="AV41" s="39">
        <v>10751.4</v>
      </c>
      <c r="AW41" s="39">
        <v>13600</v>
      </c>
      <c r="AX41" s="39">
        <v>13600</v>
      </c>
      <c r="AY41" s="39">
        <v>10200</v>
      </c>
      <c r="BA41" s="39">
        <v>6800</v>
      </c>
      <c r="BC41" s="39">
        <v>6800</v>
      </c>
      <c r="BD41" s="39">
        <v>233249.09</v>
      </c>
      <c r="BE41" s="39">
        <v>3757.07</v>
      </c>
      <c r="BX41" s="39">
        <v>179117</v>
      </c>
      <c r="CB41" s="39">
        <v>914733.86</v>
      </c>
      <c r="CC41" s="39">
        <v>248357.34</v>
      </c>
      <c r="CH41" s="39">
        <v>7301226.1400000006</v>
      </c>
      <c r="CI41" s="39">
        <f t="shared" si="15"/>
        <v>3633280.86</v>
      </c>
      <c r="CJ41" s="39">
        <f t="shared" si="0"/>
        <v>0</v>
      </c>
      <c r="CK41" s="39">
        <f t="shared" si="16"/>
        <v>179117</v>
      </c>
      <c r="CL41" s="39">
        <f t="shared" si="17"/>
        <v>0</v>
      </c>
      <c r="CM41" s="39">
        <f t="shared" si="1"/>
        <v>1996244.76</v>
      </c>
      <c r="CN41" s="39">
        <f t="shared" si="2"/>
        <v>41486.159999999996</v>
      </c>
      <c r="CO41" s="39">
        <f t="shared" si="18"/>
        <v>1163091.2</v>
      </c>
      <c r="CP41" s="39">
        <f t="shared" si="3"/>
        <v>250606.16</v>
      </c>
      <c r="CQ41" s="39">
        <f t="shared" si="4"/>
        <v>61200</v>
      </c>
      <c r="CR41" s="39">
        <f t="shared" si="5"/>
        <v>7325026.1400000006</v>
      </c>
      <c r="CS41" s="39">
        <f t="shared" si="19"/>
        <v>3812397.86</v>
      </c>
      <c r="CT41" s="39">
        <f t="shared" si="20"/>
        <v>8845.4706728538276</v>
      </c>
      <c r="CU41" s="39">
        <f t="shared" si="6"/>
        <v>8429.8859860788853</v>
      </c>
      <c r="CV41" s="39">
        <f t="shared" si="26"/>
        <v>415.58468677494199</v>
      </c>
      <c r="CW41" s="39">
        <f t="shared" si="26"/>
        <v>0</v>
      </c>
      <c r="CX41" s="39">
        <f t="shared" si="21"/>
        <v>8845.4706728538276</v>
      </c>
      <c r="CY41" s="39">
        <f t="shared" si="8"/>
        <v>3410.8246334310847</v>
      </c>
      <c r="CZ41" s="39">
        <f t="shared" si="9"/>
        <v>8845.4706728538276</v>
      </c>
      <c r="DA41" s="39">
        <f t="shared" si="22"/>
        <v>1238034.8599999999</v>
      </c>
      <c r="DB41" s="39">
        <f t="shared" si="25"/>
        <v>2574363</v>
      </c>
      <c r="DC41" s="39">
        <f t="shared" si="23"/>
        <v>0</v>
      </c>
      <c r="DD41" s="39">
        <f t="shared" si="24"/>
        <v>6853618.9300000006</v>
      </c>
    </row>
    <row r="42" spans="1:108" x14ac:dyDescent="0.25">
      <c r="A42" t="s">
        <v>460</v>
      </c>
      <c r="B42" s="35">
        <v>258</v>
      </c>
      <c r="C42" s="36">
        <v>3</v>
      </c>
      <c r="D42" s="36" t="s">
        <v>350</v>
      </c>
      <c r="E42" s="36">
        <v>354</v>
      </c>
      <c r="F42" s="49">
        <v>0</v>
      </c>
      <c r="G42" s="37">
        <f t="shared" si="11"/>
        <v>313</v>
      </c>
      <c r="H42" s="36">
        <v>30</v>
      </c>
      <c r="I42" s="38">
        <f t="shared" si="12"/>
        <v>8.4745762711864403E-2</v>
      </c>
      <c r="J42" s="37">
        <f t="shared" si="13"/>
        <v>44.997488839285715</v>
      </c>
      <c r="K42" s="37">
        <f t="shared" si="14"/>
        <v>66.996261160714283</v>
      </c>
      <c r="L42" s="39">
        <v>198942.26</v>
      </c>
      <c r="O42" s="39">
        <v>71961.03</v>
      </c>
      <c r="P42" s="39">
        <v>5460.2</v>
      </c>
      <c r="Q42" s="39">
        <v>79024.509999999995</v>
      </c>
      <c r="R42" s="39">
        <v>60058.83</v>
      </c>
      <c r="S42" s="39">
        <v>102374.53</v>
      </c>
      <c r="T42" s="39">
        <v>113832.45</v>
      </c>
      <c r="W42" s="39">
        <v>227664.89</v>
      </c>
      <c r="X42" s="39">
        <v>78332.850000000006</v>
      </c>
      <c r="Y42" s="39">
        <v>73467.899999999994</v>
      </c>
      <c r="AG42" s="39">
        <v>1869549</v>
      </c>
      <c r="AH42" s="39">
        <v>115050</v>
      </c>
      <c r="AI42" s="39">
        <v>113832.45</v>
      </c>
      <c r="AJ42" s="39">
        <v>113832.45</v>
      </c>
      <c r="AK42" s="39">
        <v>341497.34</v>
      </c>
      <c r="AL42" s="39">
        <v>341497.34</v>
      </c>
      <c r="AM42" s="39">
        <v>234998.56</v>
      </c>
      <c r="AQ42" s="39">
        <v>80635.5</v>
      </c>
      <c r="AS42" s="39">
        <v>398413.56</v>
      </c>
      <c r="AV42" s="39">
        <v>120057.3</v>
      </c>
      <c r="BF42" s="39">
        <v>8850</v>
      </c>
      <c r="CB42" s="39">
        <v>80475.12</v>
      </c>
      <c r="CD42" s="39">
        <v>261714.11</v>
      </c>
      <c r="CE42" s="39">
        <v>122020.05</v>
      </c>
      <c r="CF42" s="39">
        <v>72735.7</v>
      </c>
      <c r="CG42" s="39">
        <v>70024.37</v>
      </c>
      <c r="CH42" s="39">
        <v>5356302.2999999989</v>
      </c>
      <c r="CI42" s="39">
        <f t="shared" si="15"/>
        <v>2616252.81</v>
      </c>
      <c r="CJ42" s="39">
        <f t="shared" si="0"/>
        <v>379465.64</v>
      </c>
      <c r="CK42" s="39">
        <f t="shared" si="16"/>
        <v>0</v>
      </c>
      <c r="CL42" s="39">
        <f t="shared" si="17"/>
        <v>526494.23</v>
      </c>
      <c r="CM42" s="39">
        <f t="shared" si="1"/>
        <v>1226293.6400000001</v>
      </c>
      <c r="CN42" s="39">
        <f t="shared" si="2"/>
        <v>518470.86</v>
      </c>
      <c r="CO42" s="39">
        <f t="shared" si="18"/>
        <v>80475.12</v>
      </c>
      <c r="CP42" s="39">
        <f t="shared" si="3"/>
        <v>8850</v>
      </c>
      <c r="CQ42" s="39">
        <f t="shared" si="4"/>
        <v>0</v>
      </c>
      <c r="CR42" s="39">
        <f t="shared" si="5"/>
        <v>5356302.3000000007</v>
      </c>
      <c r="CS42" s="39">
        <f t="shared" si="19"/>
        <v>3522212.68</v>
      </c>
      <c r="CT42" s="39">
        <f t="shared" si="20"/>
        <v>9949.753333333334</v>
      </c>
      <c r="CU42" s="39">
        <f t="shared" si="6"/>
        <v>7390.5446610169492</v>
      </c>
      <c r="CV42" s="39">
        <f t="shared" si="26"/>
        <v>0</v>
      </c>
      <c r="CW42" s="39">
        <f t="shared" si="26"/>
        <v>1487.2718361581919</v>
      </c>
      <c r="CX42" s="39">
        <f t="shared" si="21"/>
        <v>8462.4814971751421</v>
      </c>
      <c r="CY42" s="39">
        <f t="shared" si="8"/>
        <v>2682.5039999999999</v>
      </c>
      <c r="CZ42" s="39">
        <f t="shared" si="9"/>
        <v>10040.72536741214</v>
      </c>
      <c r="DA42" s="39">
        <f t="shared" si="22"/>
        <v>1052701.55</v>
      </c>
      <c r="DB42" s="39">
        <f t="shared" si="25"/>
        <v>1943016.9</v>
      </c>
      <c r="DC42" s="39">
        <f t="shared" si="23"/>
        <v>526494.23</v>
      </c>
      <c r="DD42" s="39">
        <f t="shared" si="24"/>
        <v>4700447.87</v>
      </c>
    </row>
    <row r="43" spans="1:108" x14ac:dyDescent="0.25">
      <c r="A43" t="s">
        <v>461</v>
      </c>
      <c r="B43" s="35">
        <v>249</v>
      </c>
      <c r="C43" s="36">
        <v>8</v>
      </c>
      <c r="D43" s="36" t="s">
        <v>350</v>
      </c>
      <c r="E43" s="36">
        <v>290</v>
      </c>
      <c r="F43" s="49">
        <v>-20</v>
      </c>
      <c r="G43" s="37">
        <f t="shared" si="11"/>
        <v>235</v>
      </c>
      <c r="H43" s="36">
        <v>265</v>
      </c>
      <c r="I43" s="38">
        <f t="shared" si="12"/>
        <v>0.91379310344827591</v>
      </c>
      <c r="J43" s="37">
        <f t="shared" si="13"/>
        <v>37.99787946428571</v>
      </c>
      <c r="K43" s="37">
        <f t="shared" si="14"/>
        <v>0.99994419642857146</v>
      </c>
      <c r="L43" s="39">
        <v>198942.26</v>
      </c>
      <c r="O43" s="39">
        <v>71961.03</v>
      </c>
      <c r="P43" s="39">
        <v>7595.1</v>
      </c>
      <c r="Q43" s="39">
        <v>79024.509999999995</v>
      </c>
      <c r="R43" s="39">
        <v>60058.83</v>
      </c>
      <c r="S43" s="39">
        <v>102374.53</v>
      </c>
      <c r="T43" s="39">
        <v>113832.45</v>
      </c>
      <c r="U43" s="39">
        <v>227664.89</v>
      </c>
      <c r="W43" s="39">
        <v>227664.89</v>
      </c>
      <c r="X43" s="39">
        <v>156665.71</v>
      </c>
      <c r="Y43" s="39">
        <v>98554.5</v>
      </c>
      <c r="AG43" s="39">
        <v>1403655</v>
      </c>
      <c r="AH43" s="39">
        <v>94250</v>
      </c>
      <c r="AI43" s="39">
        <v>113832.45</v>
      </c>
      <c r="AJ43" s="39">
        <v>227664.89</v>
      </c>
      <c r="AK43" s="39">
        <v>341497.34</v>
      </c>
      <c r="AL43" s="39">
        <v>113832.45</v>
      </c>
      <c r="AM43" s="39">
        <v>39166.43</v>
      </c>
      <c r="AQ43" s="39">
        <v>68092.2</v>
      </c>
      <c r="AT43" s="39">
        <v>5691.62</v>
      </c>
      <c r="AV43" s="39">
        <v>1791.9</v>
      </c>
      <c r="AW43" s="39">
        <v>20400</v>
      </c>
      <c r="AX43" s="39">
        <v>20400</v>
      </c>
      <c r="AY43" s="39">
        <v>10200</v>
      </c>
      <c r="BA43" s="39">
        <v>20400</v>
      </c>
      <c r="BC43" s="39">
        <v>20400</v>
      </c>
      <c r="BD43" s="39">
        <v>156942.54</v>
      </c>
      <c r="BE43" s="39">
        <v>2527.96</v>
      </c>
      <c r="BV43" s="39">
        <v>15325</v>
      </c>
      <c r="CB43" s="39">
        <v>710863.56</v>
      </c>
      <c r="CC43" s="39">
        <v>177995.4</v>
      </c>
      <c r="CD43" s="39">
        <v>282625.77</v>
      </c>
      <c r="CE43" s="39">
        <v>168048.84</v>
      </c>
      <c r="CF43" s="39">
        <v>238691.51</v>
      </c>
      <c r="CG43" s="39">
        <v>221930.77</v>
      </c>
      <c r="CH43" s="39">
        <v>5820564.3300000001</v>
      </c>
      <c r="CI43" s="39">
        <f t="shared" si="15"/>
        <v>2131693.71</v>
      </c>
      <c r="CJ43" s="39">
        <f t="shared" si="0"/>
        <v>710549.99</v>
      </c>
      <c r="CK43" s="39">
        <f t="shared" si="16"/>
        <v>15325</v>
      </c>
      <c r="CL43" s="39">
        <f t="shared" si="17"/>
        <v>911296.89</v>
      </c>
      <c r="CM43" s="39">
        <f t="shared" si="1"/>
        <v>904085.76</v>
      </c>
      <c r="CN43" s="39">
        <f t="shared" si="2"/>
        <v>7483.52</v>
      </c>
      <c r="CO43" s="39">
        <f t="shared" si="18"/>
        <v>888858.96000000008</v>
      </c>
      <c r="CP43" s="39">
        <f t="shared" si="3"/>
        <v>200270.5</v>
      </c>
      <c r="CQ43" s="39">
        <f t="shared" si="4"/>
        <v>81600</v>
      </c>
      <c r="CR43" s="39">
        <f t="shared" si="5"/>
        <v>5851164.3300000001</v>
      </c>
      <c r="CS43" s="39">
        <f t="shared" si="19"/>
        <v>3768865.5900000003</v>
      </c>
      <c r="CT43" s="39">
        <f t="shared" si="20"/>
        <v>12996.088241379312</v>
      </c>
      <c r="CU43" s="39">
        <f t="shared" si="6"/>
        <v>7350.6679655172411</v>
      </c>
      <c r="CV43" s="39">
        <f t="shared" si="26"/>
        <v>52.844827586206897</v>
      </c>
      <c r="CW43" s="39">
        <f t="shared" si="26"/>
        <v>3142.4030689655174</v>
      </c>
      <c r="CX43" s="39">
        <f t="shared" si="21"/>
        <v>9853.6851724137941</v>
      </c>
      <c r="CY43" s="39">
        <f t="shared" si="8"/>
        <v>3354.1847547169814</v>
      </c>
      <c r="CZ43" s="39">
        <f t="shared" si="9"/>
        <v>13014.108936170214</v>
      </c>
      <c r="DA43" s="39">
        <f t="shared" si="22"/>
        <v>1355359.2</v>
      </c>
      <c r="DB43" s="39">
        <f t="shared" si="25"/>
        <v>1502209.5</v>
      </c>
      <c r="DC43" s="39">
        <f t="shared" si="23"/>
        <v>911296.89</v>
      </c>
      <c r="DD43" s="39">
        <f t="shared" si="24"/>
        <v>4540826.8400000017</v>
      </c>
    </row>
    <row r="44" spans="1:108" x14ac:dyDescent="0.25">
      <c r="A44" t="s">
        <v>462</v>
      </c>
      <c r="B44" s="35">
        <v>251</v>
      </c>
      <c r="C44" s="36">
        <v>7</v>
      </c>
      <c r="D44" s="36" t="s">
        <v>350</v>
      </c>
      <c r="E44" s="36">
        <v>280</v>
      </c>
      <c r="F44" s="49">
        <v>-2</v>
      </c>
      <c r="G44" s="37">
        <f t="shared" si="11"/>
        <v>213</v>
      </c>
      <c r="H44" s="36">
        <v>197</v>
      </c>
      <c r="I44" s="38">
        <f t="shared" si="12"/>
        <v>0.70357142857142863</v>
      </c>
      <c r="J44" s="37">
        <f t="shared" si="13"/>
        <v>67.996205357142856</v>
      </c>
      <c r="K44" s="37">
        <f t="shared" si="14"/>
        <v>5.9996651785714281</v>
      </c>
      <c r="L44" s="39">
        <v>198942.26</v>
      </c>
      <c r="O44" s="39">
        <v>71961.03</v>
      </c>
      <c r="P44" s="39">
        <v>5451</v>
      </c>
      <c r="Q44" s="39">
        <v>79024.509999999995</v>
      </c>
      <c r="R44" s="39">
        <v>60058.83</v>
      </c>
      <c r="S44" s="39">
        <v>51187.26</v>
      </c>
      <c r="T44" s="39">
        <v>113832.45</v>
      </c>
      <c r="U44" s="39">
        <v>227664.89</v>
      </c>
      <c r="W44" s="39">
        <v>227664.89</v>
      </c>
      <c r="X44" s="39">
        <v>156665.71</v>
      </c>
      <c r="Y44" s="39">
        <v>120057.3</v>
      </c>
      <c r="AG44" s="39">
        <v>1272249</v>
      </c>
      <c r="AH44" s="39">
        <v>91000</v>
      </c>
      <c r="AI44" s="39">
        <v>113832.45</v>
      </c>
      <c r="AJ44" s="39">
        <v>113832.45</v>
      </c>
      <c r="AK44" s="39">
        <v>341497.34</v>
      </c>
      <c r="AL44" s="39">
        <v>682994.68</v>
      </c>
      <c r="AM44" s="39">
        <v>469997.12</v>
      </c>
      <c r="AP44" s="39">
        <v>119483.41</v>
      </c>
      <c r="AQ44" s="39">
        <v>121849.2</v>
      </c>
      <c r="AT44" s="39">
        <v>30734.76</v>
      </c>
      <c r="AV44" s="39">
        <v>10751.4</v>
      </c>
      <c r="AW44" s="39">
        <v>20400</v>
      </c>
      <c r="AX44" s="39">
        <v>13600</v>
      </c>
      <c r="AY44" s="39">
        <v>10200</v>
      </c>
      <c r="BA44" s="39">
        <v>20400</v>
      </c>
      <c r="BC44" s="39">
        <v>13600</v>
      </c>
      <c r="BD44" s="39">
        <v>151530.73000000001</v>
      </c>
      <c r="BE44" s="39">
        <v>2440.79</v>
      </c>
      <c r="BQ44" s="39">
        <v>231327</v>
      </c>
      <c r="CB44" s="39">
        <v>528453.29</v>
      </c>
      <c r="CC44" s="39">
        <v>101541</v>
      </c>
      <c r="CF44" s="39">
        <v>134667.71</v>
      </c>
      <c r="CH44" s="39">
        <v>5908892.46</v>
      </c>
      <c r="CI44" s="39">
        <f t="shared" si="15"/>
        <v>1943706.34</v>
      </c>
      <c r="CJ44" s="39">
        <f t="shared" si="0"/>
        <v>732052.79</v>
      </c>
      <c r="CK44" s="39">
        <f t="shared" si="16"/>
        <v>231327</v>
      </c>
      <c r="CL44" s="39">
        <f t="shared" si="17"/>
        <v>134667.71</v>
      </c>
      <c r="CM44" s="39">
        <f t="shared" si="1"/>
        <v>1963486.65</v>
      </c>
      <c r="CN44" s="39">
        <f t="shared" si="2"/>
        <v>41486.159999999996</v>
      </c>
      <c r="CO44" s="39">
        <f t="shared" si="18"/>
        <v>629994.29</v>
      </c>
      <c r="CP44" s="39">
        <f t="shared" si="3"/>
        <v>187971.52000000002</v>
      </c>
      <c r="CQ44" s="39">
        <f t="shared" si="4"/>
        <v>68000</v>
      </c>
      <c r="CR44" s="39">
        <f t="shared" si="5"/>
        <v>5932692.4600000009</v>
      </c>
      <c r="CS44" s="39">
        <f t="shared" si="19"/>
        <v>3041753.84</v>
      </c>
      <c r="CT44" s="39">
        <f t="shared" si="20"/>
        <v>10863.406571428572</v>
      </c>
      <c r="CU44" s="39">
        <f t="shared" si="6"/>
        <v>6941.8083571428579</v>
      </c>
      <c r="CV44" s="39">
        <f t="shared" si="26"/>
        <v>826.16785714285709</v>
      </c>
      <c r="CW44" s="39">
        <f t="shared" si="26"/>
        <v>480.95610714285709</v>
      </c>
      <c r="CX44" s="39">
        <f t="shared" si="21"/>
        <v>10382.450464285714</v>
      </c>
      <c r="CY44" s="39">
        <f t="shared" si="8"/>
        <v>3197.9405583756347</v>
      </c>
      <c r="CZ44" s="39">
        <f t="shared" si="9"/>
        <v>10843.666901408449</v>
      </c>
      <c r="DA44" s="39">
        <f t="shared" si="22"/>
        <v>1514779.83</v>
      </c>
      <c r="DB44" s="39">
        <f t="shared" si="25"/>
        <v>1392306.3</v>
      </c>
      <c r="DC44" s="39">
        <f t="shared" si="23"/>
        <v>134667.71</v>
      </c>
      <c r="DD44" s="39">
        <f t="shared" si="24"/>
        <v>5214275.2300000004</v>
      </c>
    </row>
    <row r="45" spans="1:108" x14ac:dyDescent="0.25">
      <c r="A45" t="s">
        <v>463</v>
      </c>
      <c r="B45" s="35">
        <v>252</v>
      </c>
      <c r="C45" s="36">
        <v>2</v>
      </c>
      <c r="D45" s="36" t="s">
        <v>350</v>
      </c>
      <c r="E45" s="36">
        <v>379</v>
      </c>
      <c r="F45" s="49">
        <v>-25</v>
      </c>
      <c r="G45" s="37">
        <f t="shared" si="11"/>
        <v>341</v>
      </c>
      <c r="H45" s="36">
        <v>43</v>
      </c>
      <c r="I45" s="38">
        <f t="shared" si="12"/>
        <v>0.11345646437994723</v>
      </c>
      <c r="J45" s="37">
        <f t="shared" si="13"/>
        <v>35.997991071428572</v>
      </c>
      <c r="K45" s="37">
        <f t="shared" si="14"/>
        <v>33.998102678571428</v>
      </c>
      <c r="L45" s="39">
        <v>198942.26</v>
      </c>
      <c r="O45" s="39">
        <v>71961.03</v>
      </c>
      <c r="P45" s="39">
        <v>5747.55</v>
      </c>
      <c r="Q45" s="39">
        <v>79024.509999999995</v>
      </c>
      <c r="R45" s="39">
        <v>60058.83</v>
      </c>
      <c r="S45" s="39">
        <v>102374.53</v>
      </c>
      <c r="T45" s="39">
        <v>113832.45</v>
      </c>
      <c r="W45" s="39">
        <v>227664.89</v>
      </c>
      <c r="X45" s="39">
        <v>78332.850000000006</v>
      </c>
      <c r="Y45" s="39">
        <v>68092.2</v>
      </c>
      <c r="AG45" s="39">
        <v>2036793</v>
      </c>
      <c r="AH45" s="39">
        <v>123175</v>
      </c>
      <c r="AI45" s="39">
        <v>113832.45</v>
      </c>
      <c r="AJ45" s="39">
        <v>113832.45</v>
      </c>
      <c r="AK45" s="39">
        <v>341497.34</v>
      </c>
      <c r="AQ45" s="39">
        <v>64508.4</v>
      </c>
      <c r="AS45" s="39">
        <v>227664.89</v>
      </c>
      <c r="AV45" s="39">
        <v>60924.6</v>
      </c>
      <c r="BF45" s="39">
        <v>9475</v>
      </c>
      <c r="CB45" s="39">
        <v>115347.67</v>
      </c>
      <c r="CD45" s="39">
        <v>247455.27</v>
      </c>
      <c r="CE45" s="39">
        <v>278070.34000000003</v>
      </c>
      <c r="CF45" s="39">
        <v>213792.09</v>
      </c>
      <c r="CG45" s="39">
        <v>274776.21999999997</v>
      </c>
      <c r="CH45" s="39">
        <v>5227175.8199999994</v>
      </c>
      <c r="CI45" s="39">
        <f t="shared" si="15"/>
        <v>2791909.16</v>
      </c>
      <c r="CJ45" s="39">
        <f t="shared" si="0"/>
        <v>374089.94</v>
      </c>
      <c r="CK45" s="39">
        <f t="shared" si="16"/>
        <v>0</v>
      </c>
      <c r="CL45" s="39">
        <f t="shared" si="17"/>
        <v>1014093.9199999999</v>
      </c>
      <c r="CM45" s="39">
        <f t="shared" si="1"/>
        <v>633670.64</v>
      </c>
      <c r="CN45" s="39">
        <f t="shared" si="2"/>
        <v>288589.49</v>
      </c>
      <c r="CO45" s="39">
        <f t="shared" si="18"/>
        <v>115347.67</v>
      </c>
      <c r="CP45" s="39">
        <f t="shared" si="3"/>
        <v>9475</v>
      </c>
      <c r="CQ45" s="39">
        <f t="shared" si="4"/>
        <v>0</v>
      </c>
      <c r="CR45" s="39">
        <f t="shared" si="5"/>
        <v>5227175.82</v>
      </c>
      <c r="CS45" s="39">
        <f t="shared" si="19"/>
        <v>4180093.02</v>
      </c>
      <c r="CT45" s="39">
        <f t="shared" si="20"/>
        <v>11029.269182058048</v>
      </c>
      <c r="CU45" s="39">
        <f t="shared" si="6"/>
        <v>7366.5149340369398</v>
      </c>
      <c r="CV45" s="39">
        <f t="shared" si="26"/>
        <v>0</v>
      </c>
      <c r="CW45" s="39">
        <f t="shared" si="26"/>
        <v>2675.7095514511871</v>
      </c>
      <c r="CX45" s="39">
        <f t="shared" si="21"/>
        <v>8353.5596306068601</v>
      </c>
      <c r="CY45" s="39">
        <f t="shared" si="8"/>
        <v>2682.5039534883722</v>
      </c>
      <c r="CZ45" s="39">
        <f t="shared" si="9"/>
        <v>11161.299354838709</v>
      </c>
      <c r="DA45" s="39">
        <f t="shared" si="22"/>
        <v>1061113.8999999999</v>
      </c>
      <c r="DB45" s="39">
        <f t="shared" si="25"/>
        <v>2104885.2000000002</v>
      </c>
      <c r="DC45" s="39">
        <f t="shared" si="23"/>
        <v>1014093.9199999999</v>
      </c>
      <c r="DD45" s="39">
        <f t="shared" si="24"/>
        <v>4074684.35</v>
      </c>
    </row>
    <row r="46" spans="1:108" x14ac:dyDescent="0.25">
      <c r="A46" t="s">
        <v>464</v>
      </c>
      <c r="B46" s="35">
        <v>1071</v>
      </c>
      <c r="C46" s="36">
        <v>4</v>
      </c>
      <c r="D46" s="36" t="s">
        <v>435</v>
      </c>
      <c r="E46" s="36">
        <v>550</v>
      </c>
      <c r="F46" s="49">
        <v>-1</v>
      </c>
      <c r="G46" s="37">
        <f t="shared" si="11"/>
        <v>550</v>
      </c>
      <c r="H46" s="36">
        <v>305</v>
      </c>
      <c r="I46" s="38">
        <f t="shared" si="12"/>
        <v>0.55454545454545456</v>
      </c>
      <c r="J46" s="37">
        <f t="shared" si="13"/>
        <v>120.99324776785714</v>
      </c>
      <c r="K46" s="37">
        <f t="shared" si="14"/>
        <v>197.98895089285716</v>
      </c>
      <c r="L46" s="39">
        <v>198942.26</v>
      </c>
      <c r="M46" s="39">
        <v>170748.67</v>
      </c>
      <c r="O46" s="39">
        <v>71961.03</v>
      </c>
      <c r="P46" s="39">
        <v>7456</v>
      </c>
      <c r="Q46" s="39">
        <v>79024.509999999995</v>
      </c>
      <c r="R46" s="39">
        <v>60058.83</v>
      </c>
      <c r="S46" s="39">
        <v>204749.06</v>
      </c>
      <c r="T46" s="39">
        <v>113832.45</v>
      </c>
      <c r="AG46" s="39">
        <v>3285150</v>
      </c>
      <c r="AH46" s="39">
        <v>188100</v>
      </c>
      <c r="AI46" s="39">
        <v>113832.45</v>
      </c>
      <c r="AJ46" s="39">
        <v>227664.89</v>
      </c>
      <c r="AK46" s="39">
        <v>1024492.02</v>
      </c>
      <c r="AL46" s="39">
        <v>455329.78</v>
      </c>
      <c r="AM46" s="39">
        <v>234998.56</v>
      </c>
      <c r="AQ46" s="39">
        <v>216819.9</v>
      </c>
      <c r="AS46" s="39">
        <v>1024492.02</v>
      </c>
      <c r="AV46" s="39">
        <v>354796.2</v>
      </c>
      <c r="BD46" s="39">
        <v>217338.36</v>
      </c>
      <c r="BE46" s="39">
        <v>3500.78</v>
      </c>
      <c r="CB46" s="39">
        <v>818163.72</v>
      </c>
      <c r="CC46" s="39">
        <v>101541</v>
      </c>
      <c r="CH46" s="39">
        <v>9172992.4899999984</v>
      </c>
      <c r="CI46" s="39">
        <f t="shared" si="15"/>
        <v>4380022.8100000005</v>
      </c>
      <c r="CJ46" s="39">
        <f t="shared" si="0"/>
        <v>0</v>
      </c>
      <c r="CK46" s="39">
        <f t="shared" si="16"/>
        <v>0</v>
      </c>
      <c r="CL46" s="39">
        <f t="shared" si="17"/>
        <v>0</v>
      </c>
      <c r="CM46" s="39">
        <f t="shared" si="1"/>
        <v>2273137.6</v>
      </c>
      <c r="CN46" s="39">
        <f t="shared" si="2"/>
        <v>1379288.22</v>
      </c>
      <c r="CO46" s="39">
        <f t="shared" si="18"/>
        <v>919704.72</v>
      </c>
      <c r="CP46" s="39">
        <f t="shared" si="3"/>
        <v>220839.13999999998</v>
      </c>
      <c r="CQ46" s="39">
        <f t="shared" si="4"/>
        <v>0</v>
      </c>
      <c r="CR46" s="39">
        <f t="shared" si="5"/>
        <v>9172992.4900000002</v>
      </c>
      <c r="CS46" s="39">
        <f t="shared" si="19"/>
        <v>4380022.8100000005</v>
      </c>
      <c r="CT46" s="39">
        <f t="shared" si="20"/>
        <v>7963.6778363636377</v>
      </c>
      <c r="CU46" s="39">
        <f t="shared" si="6"/>
        <v>7963.6778363636377</v>
      </c>
      <c r="CV46" s="39">
        <f t="shared" si="26"/>
        <v>0</v>
      </c>
      <c r="CW46" s="39">
        <f t="shared" si="26"/>
        <v>0</v>
      </c>
      <c r="CX46" s="39">
        <f t="shared" si="21"/>
        <v>7963.6778363636377</v>
      </c>
      <c r="CY46" s="39">
        <f t="shared" si="8"/>
        <v>3015.4253114754097</v>
      </c>
      <c r="CZ46" s="39">
        <f t="shared" si="9"/>
        <v>7963.6778363636377</v>
      </c>
      <c r="DA46" s="39">
        <f t="shared" si="22"/>
        <v>1094872.81</v>
      </c>
      <c r="DB46" s="39">
        <f t="shared" si="25"/>
        <v>3285150</v>
      </c>
      <c r="DC46" s="39">
        <f t="shared" si="23"/>
        <v>0</v>
      </c>
      <c r="DD46" s="39">
        <f t="shared" si="24"/>
        <v>8756597.3499999996</v>
      </c>
    </row>
    <row r="47" spans="1:108" x14ac:dyDescent="0.25">
      <c r="A47" t="s">
        <v>465</v>
      </c>
      <c r="B47" s="35">
        <v>339</v>
      </c>
      <c r="C47" s="36">
        <v>6</v>
      </c>
      <c r="D47" s="36" t="s">
        <v>350</v>
      </c>
      <c r="E47" s="36">
        <v>431</v>
      </c>
      <c r="F47" s="49">
        <v>-8</v>
      </c>
      <c r="G47" s="37">
        <f t="shared" si="11"/>
        <v>325</v>
      </c>
      <c r="H47" s="36">
        <v>237</v>
      </c>
      <c r="I47" s="38">
        <f t="shared" si="12"/>
        <v>0.54988399071925753</v>
      </c>
      <c r="J47" s="37">
        <f t="shared" si="13"/>
        <v>93.99475446428572</v>
      </c>
      <c r="K47" s="37">
        <f t="shared" si="14"/>
        <v>16.999051339285714</v>
      </c>
      <c r="L47" s="39">
        <v>198942.26</v>
      </c>
      <c r="O47" s="39">
        <v>71961.03</v>
      </c>
      <c r="P47" s="39">
        <v>7808.3</v>
      </c>
      <c r="Q47" s="39">
        <v>79024.509999999995</v>
      </c>
      <c r="R47" s="39">
        <v>60058.83</v>
      </c>
      <c r="S47" s="39">
        <v>153561.79</v>
      </c>
      <c r="T47" s="39">
        <v>113832.45</v>
      </c>
      <c r="U47" s="39">
        <v>341497.34</v>
      </c>
      <c r="V47" s="39">
        <v>113832.45</v>
      </c>
      <c r="W47" s="39">
        <v>341497.34</v>
      </c>
      <c r="X47" s="39">
        <v>274164.99</v>
      </c>
      <c r="Y47" s="39">
        <v>189941.4</v>
      </c>
      <c r="AG47" s="39">
        <v>1941225</v>
      </c>
      <c r="AH47" s="39">
        <v>140075</v>
      </c>
      <c r="AI47" s="39">
        <v>113832.45</v>
      </c>
      <c r="AJ47" s="39">
        <v>227664.89</v>
      </c>
      <c r="AK47" s="39">
        <v>569162.23</v>
      </c>
      <c r="AL47" s="39">
        <v>569162.23</v>
      </c>
      <c r="AM47" s="39">
        <v>234998.56</v>
      </c>
      <c r="AQ47" s="39">
        <v>168438.6</v>
      </c>
      <c r="AS47" s="39">
        <v>113832.45</v>
      </c>
      <c r="AV47" s="39">
        <v>30462.3</v>
      </c>
      <c r="AW47" s="39">
        <v>20400</v>
      </c>
      <c r="AX47" s="39">
        <v>13600</v>
      </c>
      <c r="BA47" s="39">
        <v>20400</v>
      </c>
      <c r="BB47" s="39">
        <v>10200</v>
      </c>
      <c r="BC47" s="39">
        <v>13600</v>
      </c>
      <c r="BD47" s="39">
        <v>195691.11</v>
      </c>
      <c r="BE47" s="39">
        <v>3152.1</v>
      </c>
      <c r="CB47" s="39">
        <v>635753.44999999995</v>
      </c>
      <c r="CC47" s="39">
        <v>77171.16</v>
      </c>
      <c r="CF47" s="39">
        <v>252347.88</v>
      </c>
      <c r="CH47" s="39">
        <v>7297292.1000000015</v>
      </c>
      <c r="CI47" s="39">
        <f t="shared" si="15"/>
        <v>2766489.17</v>
      </c>
      <c r="CJ47" s="39">
        <f t="shared" si="0"/>
        <v>1260933.52</v>
      </c>
      <c r="CK47" s="39">
        <f t="shared" si="16"/>
        <v>0</v>
      </c>
      <c r="CL47" s="39">
        <f t="shared" si="17"/>
        <v>252347.88</v>
      </c>
      <c r="CM47" s="39">
        <f t="shared" si="1"/>
        <v>1883258.9600000002</v>
      </c>
      <c r="CN47" s="39">
        <f t="shared" si="2"/>
        <v>144294.75</v>
      </c>
      <c r="CO47" s="39">
        <f t="shared" si="18"/>
        <v>712924.61</v>
      </c>
      <c r="CP47" s="39">
        <f t="shared" si="3"/>
        <v>243043.21</v>
      </c>
      <c r="CQ47" s="39">
        <f t="shared" si="4"/>
        <v>47600</v>
      </c>
      <c r="CR47" s="39">
        <f t="shared" si="5"/>
        <v>7310892.1000000006</v>
      </c>
      <c r="CS47" s="39">
        <f t="shared" si="19"/>
        <v>4279770.57</v>
      </c>
      <c r="CT47" s="39">
        <f t="shared" si="20"/>
        <v>9929.8621113689096</v>
      </c>
      <c r="CU47" s="39">
        <f t="shared" si="6"/>
        <v>6418.7683758700696</v>
      </c>
      <c r="CV47" s="39">
        <f t="shared" si="26"/>
        <v>0</v>
      </c>
      <c r="CW47" s="39">
        <f t="shared" si="26"/>
        <v>585.49392111368911</v>
      </c>
      <c r="CX47" s="39">
        <f t="shared" si="21"/>
        <v>9344.3681902552198</v>
      </c>
      <c r="CY47" s="39">
        <f t="shared" si="8"/>
        <v>3008.1207172995778</v>
      </c>
      <c r="CZ47" s="39">
        <f t="shared" si="9"/>
        <v>9288.7293846153862</v>
      </c>
      <c r="DA47" s="39">
        <f t="shared" si="22"/>
        <v>1896256.29</v>
      </c>
      <c r="DB47" s="39">
        <f t="shared" si="25"/>
        <v>2131166.4</v>
      </c>
      <c r="DC47" s="39">
        <f t="shared" si="23"/>
        <v>252347.88</v>
      </c>
      <c r="DD47" s="39">
        <f t="shared" si="24"/>
        <v>6620017.709999999</v>
      </c>
    </row>
    <row r="48" spans="1:108" x14ac:dyDescent="0.25">
      <c r="A48" t="s">
        <v>466</v>
      </c>
      <c r="B48" s="35">
        <v>254</v>
      </c>
      <c r="C48" s="36">
        <v>3</v>
      </c>
      <c r="D48" s="36" t="s">
        <v>350</v>
      </c>
      <c r="E48" s="36">
        <v>678</v>
      </c>
      <c r="F48" s="49">
        <v>-40</v>
      </c>
      <c r="G48" s="37">
        <f t="shared" si="11"/>
        <v>600</v>
      </c>
      <c r="H48" s="36">
        <v>14</v>
      </c>
      <c r="I48" s="38">
        <f t="shared" si="12"/>
        <v>2.0648967551622419E-2</v>
      </c>
      <c r="J48" s="37">
        <f t="shared" si="13"/>
        <v>54.996930803571431</v>
      </c>
      <c r="K48" s="37">
        <f t="shared" si="14"/>
        <v>16.999051339285714</v>
      </c>
      <c r="L48" s="39">
        <v>198942.26</v>
      </c>
      <c r="O48" s="39">
        <v>71961.03</v>
      </c>
      <c r="P48" s="39">
        <v>7260</v>
      </c>
      <c r="Q48" s="39">
        <v>79024.509999999995</v>
      </c>
      <c r="R48" s="39">
        <v>60058.83</v>
      </c>
      <c r="S48" s="39">
        <v>153561.79</v>
      </c>
      <c r="T48" s="39">
        <v>113832.45</v>
      </c>
      <c r="W48" s="39">
        <v>455329.78</v>
      </c>
      <c r="X48" s="39">
        <v>156665.71</v>
      </c>
      <c r="Y48" s="39">
        <v>139768.20000000001</v>
      </c>
      <c r="AG48" s="39">
        <v>3583800</v>
      </c>
      <c r="AH48" s="39">
        <v>220350</v>
      </c>
      <c r="AI48" s="39">
        <v>113832.45</v>
      </c>
      <c r="AJ48" s="39">
        <v>113832.45</v>
      </c>
      <c r="AK48" s="39">
        <v>569162.23</v>
      </c>
      <c r="AQ48" s="39">
        <v>98554.5</v>
      </c>
      <c r="AS48" s="39">
        <v>113832.45</v>
      </c>
      <c r="AV48" s="39">
        <v>30462.3</v>
      </c>
      <c r="BF48" s="39">
        <v>16950</v>
      </c>
      <c r="CB48" s="39">
        <v>37555.06</v>
      </c>
      <c r="CD48" s="39">
        <v>392033.87</v>
      </c>
      <c r="CE48" s="39">
        <v>290737.96000000002</v>
      </c>
      <c r="CF48" s="39">
        <v>59158.239999999998</v>
      </c>
      <c r="CG48" s="39">
        <v>1054749.3799999999</v>
      </c>
      <c r="CH48" s="39">
        <v>8131415.4500000002</v>
      </c>
      <c r="CI48" s="39">
        <f t="shared" si="15"/>
        <v>4488790.87</v>
      </c>
      <c r="CJ48" s="39">
        <f t="shared" si="0"/>
        <v>751763.69</v>
      </c>
      <c r="CK48" s="39">
        <f t="shared" si="16"/>
        <v>0</v>
      </c>
      <c r="CL48" s="39">
        <f t="shared" si="17"/>
        <v>1796679.45</v>
      </c>
      <c r="CM48" s="39">
        <f t="shared" si="1"/>
        <v>895381.63</v>
      </c>
      <c r="CN48" s="39">
        <f t="shared" si="2"/>
        <v>144294.75</v>
      </c>
      <c r="CO48" s="39">
        <f t="shared" si="18"/>
        <v>37555.06</v>
      </c>
      <c r="CP48" s="39">
        <f t="shared" si="3"/>
        <v>16950</v>
      </c>
      <c r="CQ48" s="39">
        <f t="shared" si="4"/>
        <v>0</v>
      </c>
      <c r="CR48" s="39">
        <f t="shared" si="5"/>
        <v>8131415.4500000002</v>
      </c>
      <c r="CS48" s="39">
        <f t="shared" si="19"/>
        <v>7037234.0100000007</v>
      </c>
      <c r="CT48" s="39">
        <f t="shared" si="20"/>
        <v>10379.401194690266</v>
      </c>
      <c r="CU48" s="39">
        <f t="shared" si="6"/>
        <v>6620.6355014749261</v>
      </c>
      <c r="CV48" s="39">
        <f t="shared" si="26"/>
        <v>0</v>
      </c>
      <c r="CW48" s="39">
        <f t="shared" si="26"/>
        <v>2649.9696902654869</v>
      </c>
      <c r="CX48" s="39">
        <f t="shared" si="21"/>
        <v>7729.4315044247796</v>
      </c>
      <c r="CY48" s="39">
        <f t="shared" si="8"/>
        <v>2682.5042857142857</v>
      </c>
      <c r="CZ48" s="39">
        <f t="shared" si="9"/>
        <v>10475.783866666667</v>
      </c>
      <c r="DA48" s="39">
        <f t="shared" si="22"/>
        <v>1516986.3599999999</v>
      </c>
      <c r="DB48" s="39">
        <f t="shared" si="25"/>
        <v>3723568.2</v>
      </c>
      <c r="DC48" s="39">
        <f t="shared" si="23"/>
        <v>1796679.45</v>
      </c>
      <c r="DD48" s="39">
        <f t="shared" si="24"/>
        <v>6090175.9999999991</v>
      </c>
    </row>
    <row r="49" spans="1:108" x14ac:dyDescent="0.25">
      <c r="A49" t="s">
        <v>232</v>
      </c>
      <c r="B49" s="35">
        <v>433</v>
      </c>
      <c r="C49" s="36">
        <v>6</v>
      </c>
      <c r="D49" s="36" t="s">
        <v>435</v>
      </c>
      <c r="E49" s="36">
        <v>389</v>
      </c>
      <c r="F49" s="49">
        <v>0</v>
      </c>
      <c r="G49" s="37">
        <f t="shared" si="11"/>
        <v>389</v>
      </c>
      <c r="H49" s="36">
        <v>213</v>
      </c>
      <c r="I49" s="38">
        <f t="shared" si="12"/>
        <v>0.54755784061696655</v>
      </c>
      <c r="J49" s="37">
        <f t="shared" si="13"/>
        <v>97.994531250000009</v>
      </c>
      <c r="K49" s="37">
        <f t="shared" si="14"/>
        <v>10.999386160714286</v>
      </c>
      <c r="L49" s="39">
        <v>198942.26</v>
      </c>
      <c r="M49" s="39">
        <v>113832.45</v>
      </c>
      <c r="O49" s="39">
        <v>71961.03</v>
      </c>
      <c r="P49" s="39">
        <v>6716.6</v>
      </c>
      <c r="Q49" s="39">
        <v>79024.509999999995</v>
      </c>
      <c r="R49" s="39">
        <v>60058.83</v>
      </c>
      <c r="S49" s="39">
        <v>102374.53</v>
      </c>
      <c r="T49" s="39">
        <v>113832.45</v>
      </c>
      <c r="AG49" s="39">
        <v>2323497</v>
      </c>
      <c r="AH49" s="39">
        <v>133038</v>
      </c>
      <c r="AI49" s="39">
        <v>113832.45</v>
      </c>
      <c r="AJ49" s="39">
        <v>341497.34</v>
      </c>
      <c r="AK49" s="39">
        <v>682994.68</v>
      </c>
      <c r="AL49" s="39">
        <v>341497.34</v>
      </c>
      <c r="AM49" s="39">
        <v>117499.28</v>
      </c>
      <c r="AO49" s="39">
        <v>57558.06</v>
      </c>
      <c r="AQ49" s="39">
        <v>175606.2</v>
      </c>
      <c r="AS49" s="39">
        <v>113832.45</v>
      </c>
      <c r="AV49" s="39">
        <v>19710.900000000001</v>
      </c>
      <c r="AW49" s="39">
        <v>13600</v>
      </c>
      <c r="AX49" s="39">
        <v>13600</v>
      </c>
      <c r="AY49" s="39">
        <v>10200</v>
      </c>
      <c r="BA49" s="39">
        <v>6800</v>
      </c>
      <c r="BC49" s="39">
        <v>6800</v>
      </c>
      <c r="BD49" s="39">
        <v>160189.63</v>
      </c>
      <c r="BE49" s="39">
        <v>2580.2600000000002</v>
      </c>
      <c r="BX49" s="39">
        <v>55921</v>
      </c>
      <c r="CB49" s="39">
        <v>571373.35</v>
      </c>
      <c r="CC49" s="39">
        <v>68570.039999999994</v>
      </c>
      <c r="CE49" s="39">
        <v>159980.04</v>
      </c>
      <c r="CH49" s="39">
        <v>6236920.6799999997</v>
      </c>
      <c r="CI49" s="39">
        <f t="shared" si="15"/>
        <v>3203277.66</v>
      </c>
      <c r="CJ49" s="39">
        <f t="shared" si="0"/>
        <v>0</v>
      </c>
      <c r="CK49" s="39">
        <f t="shared" si="16"/>
        <v>55921</v>
      </c>
      <c r="CL49" s="39">
        <f t="shared" si="17"/>
        <v>159980.04</v>
      </c>
      <c r="CM49" s="39">
        <f t="shared" si="1"/>
        <v>1830485.3500000003</v>
      </c>
      <c r="CN49" s="39">
        <f t="shared" si="2"/>
        <v>133543.35</v>
      </c>
      <c r="CO49" s="39">
        <f t="shared" si="18"/>
        <v>639943.39</v>
      </c>
      <c r="CP49" s="39">
        <f t="shared" si="3"/>
        <v>176369.89</v>
      </c>
      <c r="CQ49" s="39">
        <f t="shared" si="4"/>
        <v>61200</v>
      </c>
      <c r="CR49" s="39">
        <f t="shared" si="5"/>
        <v>6260720.6799999997</v>
      </c>
      <c r="CS49" s="39">
        <f t="shared" si="19"/>
        <v>3419178.7</v>
      </c>
      <c r="CT49" s="39">
        <f t="shared" si="20"/>
        <v>8789.6624678663247</v>
      </c>
      <c r="CU49" s="39">
        <f t="shared" si="6"/>
        <v>8234.6469408740359</v>
      </c>
      <c r="CV49" s="39">
        <f t="shared" si="26"/>
        <v>143.75578406169666</v>
      </c>
      <c r="CW49" s="39">
        <f t="shared" si="26"/>
        <v>411.2597429305913</v>
      </c>
      <c r="CX49" s="39">
        <f t="shared" si="21"/>
        <v>8378.4027249357332</v>
      </c>
      <c r="CY49" s="39">
        <f t="shared" si="8"/>
        <v>3004.429061032864</v>
      </c>
      <c r="CZ49" s="39">
        <f t="shared" si="9"/>
        <v>8789.6624678663247</v>
      </c>
      <c r="DA49" s="39">
        <f t="shared" si="22"/>
        <v>935701.65999999992</v>
      </c>
      <c r="DB49" s="39">
        <f t="shared" si="25"/>
        <v>2323497</v>
      </c>
      <c r="DC49" s="39">
        <f t="shared" si="23"/>
        <v>159980.04</v>
      </c>
      <c r="DD49" s="39">
        <f t="shared" si="24"/>
        <v>5723416.1500000004</v>
      </c>
    </row>
    <row r="50" spans="1:108" x14ac:dyDescent="0.25">
      <c r="A50" t="s">
        <v>467</v>
      </c>
      <c r="B50" s="35">
        <v>336</v>
      </c>
      <c r="C50" s="36">
        <v>4</v>
      </c>
      <c r="D50" s="36" t="s">
        <v>350</v>
      </c>
      <c r="E50" s="36">
        <v>401</v>
      </c>
      <c r="F50" s="49">
        <v>46</v>
      </c>
      <c r="G50" s="37">
        <f t="shared" si="11"/>
        <v>303</v>
      </c>
      <c r="H50" s="36">
        <v>156</v>
      </c>
      <c r="I50" s="38">
        <f t="shared" si="12"/>
        <v>0.38902743142144636</v>
      </c>
      <c r="J50" s="37">
        <f t="shared" si="13"/>
        <v>54.996930803571431</v>
      </c>
      <c r="K50" s="37">
        <f t="shared" si="14"/>
        <v>69.99609375</v>
      </c>
      <c r="L50" s="39">
        <v>198942.26</v>
      </c>
      <c r="O50" s="39">
        <v>71961.03</v>
      </c>
      <c r="P50" s="39">
        <v>7025.45</v>
      </c>
      <c r="Q50" s="39">
        <v>79024.509999999995</v>
      </c>
      <c r="R50" s="39">
        <v>60058.83</v>
      </c>
      <c r="S50" s="39">
        <v>102374.53</v>
      </c>
      <c r="T50" s="39">
        <v>113832.45</v>
      </c>
      <c r="U50" s="39">
        <v>341497.34</v>
      </c>
      <c r="W50" s="39">
        <v>341497.34</v>
      </c>
      <c r="X50" s="39">
        <v>234998.56</v>
      </c>
      <c r="Y50" s="39">
        <v>175606.2</v>
      </c>
      <c r="AG50" s="39">
        <v>1809819</v>
      </c>
      <c r="AH50" s="39">
        <v>130325</v>
      </c>
      <c r="AI50" s="39">
        <v>113832.45</v>
      </c>
      <c r="AJ50" s="39">
        <v>227664.89</v>
      </c>
      <c r="AK50" s="39">
        <v>341497.34</v>
      </c>
      <c r="AL50" s="39">
        <v>455329.78</v>
      </c>
      <c r="AM50" s="39">
        <v>234998.56</v>
      </c>
      <c r="AQ50" s="39">
        <v>98554.5</v>
      </c>
      <c r="AS50" s="39">
        <v>398413.56</v>
      </c>
      <c r="AV50" s="39">
        <v>125433</v>
      </c>
      <c r="AW50" s="39">
        <v>20400</v>
      </c>
      <c r="AX50" s="39">
        <v>13600</v>
      </c>
      <c r="BA50" s="39">
        <v>27200</v>
      </c>
      <c r="BB50" s="39">
        <v>10200</v>
      </c>
      <c r="BC50" s="39">
        <v>20400</v>
      </c>
      <c r="BD50" s="39">
        <v>93516.11</v>
      </c>
      <c r="BE50" s="39">
        <v>1506.31</v>
      </c>
      <c r="BV50" s="39">
        <v>15325</v>
      </c>
      <c r="CB50" s="39">
        <v>418470.62</v>
      </c>
      <c r="CF50" s="39">
        <v>222508.74</v>
      </c>
      <c r="CH50" s="39">
        <v>6505813.3599999994</v>
      </c>
      <c r="CI50" s="39">
        <f t="shared" si="15"/>
        <v>2573363.06</v>
      </c>
      <c r="CJ50" s="39">
        <f t="shared" si="0"/>
        <v>1093599.44</v>
      </c>
      <c r="CK50" s="39">
        <f t="shared" si="16"/>
        <v>15325</v>
      </c>
      <c r="CL50" s="39">
        <f t="shared" si="17"/>
        <v>222508.74</v>
      </c>
      <c r="CM50" s="39">
        <f t="shared" si="1"/>
        <v>1471877.52</v>
      </c>
      <c r="CN50" s="39">
        <f t="shared" si="2"/>
        <v>523846.56</v>
      </c>
      <c r="CO50" s="39">
        <f t="shared" si="18"/>
        <v>418470.62</v>
      </c>
      <c r="CP50" s="39">
        <f t="shared" si="3"/>
        <v>152822.41999999998</v>
      </c>
      <c r="CQ50" s="39">
        <f t="shared" si="4"/>
        <v>47600</v>
      </c>
      <c r="CR50" s="39">
        <f t="shared" si="5"/>
        <v>6519413.3599999994</v>
      </c>
      <c r="CS50" s="39">
        <f t="shared" si="19"/>
        <v>3904796.24</v>
      </c>
      <c r="CT50" s="39">
        <f t="shared" si="20"/>
        <v>9737.6464837905241</v>
      </c>
      <c r="CU50" s="39">
        <f t="shared" si="6"/>
        <v>6417.364239401496</v>
      </c>
      <c r="CV50" s="39">
        <f t="shared" si="26"/>
        <v>38.216957605985037</v>
      </c>
      <c r="CW50" s="39">
        <f t="shared" si="26"/>
        <v>554.88463840399004</v>
      </c>
      <c r="CX50" s="39">
        <f t="shared" si="21"/>
        <v>9182.7618453865343</v>
      </c>
      <c r="CY50" s="39">
        <f t="shared" si="8"/>
        <v>2682.5039743589741</v>
      </c>
      <c r="CZ50" s="39">
        <f t="shared" si="9"/>
        <v>9277.8772277227727</v>
      </c>
      <c r="DA50" s="39">
        <f t="shared" si="22"/>
        <v>1696862.3000000003</v>
      </c>
      <c r="DB50" s="39">
        <f t="shared" si="25"/>
        <v>1985425.2</v>
      </c>
      <c r="DC50" s="39">
        <f t="shared" si="23"/>
        <v>222508.74</v>
      </c>
      <c r="DD50" s="39">
        <f t="shared" si="24"/>
        <v>5943806.75</v>
      </c>
    </row>
    <row r="51" spans="1:108" x14ac:dyDescent="0.25">
      <c r="A51" t="s">
        <v>468</v>
      </c>
      <c r="B51" s="35">
        <v>416</v>
      </c>
      <c r="C51" s="36">
        <v>8</v>
      </c>
      <c r="D51" s="36" t="s">
        <v>435</v>
      </c>
      <c r="E51" s="36">
        <v>332</v>
      </c>
      <c r="F51" s="49">
        <v>-39</v>
      </c>
      <c r="G51" s="37">
        <f t="shared" si="11"/>
        <v>332</v>
      </c>
      <c r="H51" s="36">
        <v>272</v>
      </c>
      <c r="I51" s="38">
        <f t="shared" si="12"/>
        <v>0.81927710843373491</v>
      </c>
      <c r="J51" s="37">
        <f t="shared" si="13"/>
        <v>87.995089285714286</v>
      </c>
      <c r="K51" s="37">
        <f t="shared" si="14"/>
        <v>0.99994419642857146</v>
      </c>
      <c r="L51" s="39">
        <v>198942.26</v>
      </c>
      <c r="M51" s="39">
        <v>113832.45</v>
      </c>
      <c r="O51" s="39">
        <v>71961.03</v>
      </c>
      <c r="P51" s="39">
        <v>11636.45</v>
      </c>
      <c r="Q51" s="39">
        <v>79024.509999999995</v>
      </c>
      <c r="R51" s="39">
        <v>60058.83</v>
      </c>
      <c r="S51" s="39">
        <v>204749.06</v>
      </c>
      <c r="T51" s="39">
        <v>113832.45</v>
      </c>
      <c r="AG51" s="39">
        <v>1983036</v>
      </c>
      <c r="AH51" s="39">
        <v>113544</v>
      </c>
      <c r="AI51" s="39">
        <v>113832.45</v>
      </c>
      <c r="AJ51" s="39">
        <v>341497.34</v>
      </c>
      <c r="AK51" s="39">
        <v>682994.68</v>
      </c>
      <c r="AL51" s="39">
        <v>455329.78</v>
      </c>
      <c r="AM51" s="39">
        <v>234998.56</v>
      </c>
      <c r="AQ51" s="39">
        <v>157687.20000000001</v>
      </c>
      <c r="AT51" s="39">
        <v>5691.62</v>
      </c>
      <c r="AV51" s="39">
        <v>1791.9</v>
      </c>
      <c r="BD51" s="39">
        <v>179672.15</v>
      </c>
      <c r="BE51" s="39">
        <v>2894.07</v>
      </c>
      <c r="CB51" s="39">
        <v>729641.09</v>
      </c>
      <c r="CC51" s="39">
        <v>213594.48</v>
      </c>
      <c r="CD51" s="39">
        <v>46272.73</v>
      </c>
      <c r="CE51" s="39">
        <v>73930.759999999995</v>
      </c>
      <c r="CH51" s="39">
        <v>6190445.8500000015</v>
      </c>
      <c r="CI51" s="39">
        <f t="shared" si="15"/>
        <v>2950617.04</v>
      </c>
      <c r="CJ51" s="39">
        <f t="shared" si="0"/>
        <v>0</v>
      </c>
      <c r="CK51" s="39">
        <f t="shared" si="16"/>
        <v>0</v>
      </c>
      <c r="CL51" s="39">
        <f t="shared" si="17"/>
        <v>120203.48999999999</v>
      </c>
      <c r="CM51" s="39">
        <f t="shared" si="1"/>
        <v>1986340.0100000002</v>
      </c>
      <c r="CN51" s="39">
        <f t="shared" si="2"/>
        <v>7483.52</v>
      </c>
      <c r="CO51" s="39">
        <f t="shared" si="18"/>
        <v>943235.57</v>
      </c>
      <c r="CP51" s="39">
        <f t="shared" si="3"/>
        <v>182566.22</v>
      </c>
      <c r="CQ51" s="39">
        <f t="shared" si="4"/>
        <v>0</v>
      </c>
      <c r="CR51" s="39">
        <f t="shared" si="5"/>
        <v>6190445.8500000006</v>
      </c>
      <c r="CS51" s="39">
        <f t="shared" si="19"/>
        <v>3070820.5300000003</v>
      </c>
      <c r="CT51" s="39">
        <f t="shared" si="20"/>
        <v>9249.4594277108445</v>
      </c>
      <c r="CU51" s="39">
        <f t="shared" si="6"/>
        <v>8887.4007228915671</v>
      </c>
      <c r="CV51" s="39">
        <f t="shared" si="26"/>
        <v>0</v>
      </c>
      <c r="CW51" s="39">
        <f t="shared" si="26"/>
        <v>362.05870481927707</v>
      </c>
      <c r="CX51" s="39">
        <f t="shared" si="21"/>
        <v>8887.4007228915671</v>
      </c>
      <c r="CY51" s="39">
        <f t="shared" si="8"/>
        <v>3467.7778308823526</v>
      </c>
      <c r="CZ51" s="39">
        <f t="shared" si="9"/>
        <v>9249.4594277108445</v>
      </c>
      <c r="DA51" s="39">
        <f t="shared" si="22"/>
        <v>967581.04</v>
      </c>
      <c r="DB51" s="39">
        <f t="shared" si="25"/>
        <v>1983036</v>
      </c>
      <c r="DC51" s="39">
        <f t="shared" si="23"/>
        <v>120203.48999999999</v>
      </c>
      <c r="DD51" s="39">
        <f t="shared" si="24"/>
        <v>5762495.6900000004</v>
      </c>
    </row>
    <row r="52" spans="1:108" x14ac:dyDescent="0.25">
      <c r="A52" t="s">
        <v>469</v>
      </c>
      <c r="B52" s="35">
        <v>421</v>
      </c>
      <c r="C52" s="36">
        <v>7</v>
      </c>
      <c r="D52" s="36" t="s">
        <v>435</v>
      </c>
      <c r="E52" s="36">
        <v>375</v>
      </c>
      <c r="F52" s="49">
        <v>-75</v>
      </c>
      <c r="G52" s="37">
        <f t="shared" si="11"/>
        <v>375</v>
      </c>
      <c r="H52" s="36">
        <v>273</v>
      </c>
      <c r="I52" s="38">
        <f t="shared" si="12"/>
        <v>0.72799999999999998</v>
      </c>
      <c r="J52" s="37">
        <f t="shared" si="13"/>
        <v>51.997098214285714</v>
      </c>
      <c r="K52" s="37">
        <f t="shared" si="14"/>
        <v>17.998995535714286</v>
      </c>
      <c r="L52" s="39">
        <v>198942.26</v>
      </c>
      <c r="M52" s="39">
        <v>113832.45</v>
      </c>
      <c r="O52" s="39">
        <v>71961.03</v>
      </c>
      <c r="P52" s="39">
        <v>10032.549999999999</v>
      </c>
      <c r="Q52" s="39">
        <v>79024.509999999995</v>
      </c>
      <c r="R52" s="39">
        <v>60058.83</v>
      </c>
      <c r="S52" s="39">
        <v>204749.06</v>
      </c>
      <c r="T52" s="39">
        <v>113832.45</v>
      </c>
      <c r="AG52" s="39">
        <v>2239875</v>
      </c>
      <c r="AH52" s="39">
        <v>128250</v>
      </c>
      <c r="AI52" s="39">
        <v>113832.45</v>
      </c>
      <c r="AJ52" s="39">
        <v>455329.78</v>
      </c>
      <c r="AK52" s="39">
        <v>569162.23</v>
      </c>
      <c r="AL52" s="39">
        <v>455329.78</v>
      </c>
      <c r="AM52" s="39">
        <v>156665.71</v>
      </c>
      <c r="AO52" s="39">
        <v>115116.11</v>
      </c>
      <c r="AQ52" s="39">
        <v>93178.8</v>
      </c>
      <c r="AS52" s="39">
        <v>113832.45</v>
      </c>
      <c r="AV52" s="39">
        <v>32254.2</v>
      </c>
      <c r="BD52" s="39">
        <v>202942.94</v>
      </c>
      <c r="BE52" s="39">
        <v>3268.91</v>
      </c>
      <c r="CB52" s="39">
        <v>732323.59</v>
      </c>
      <c r="CC52" s="39">
        <v>159479.1</v>
      </c>
      <c r="CD52" s="39">
        <v>373247.52</v>
      </c>
      <c r="CG52" s="39">
        <v>668428.72</v>
      </c>
      <c r="CH52" s="39">
        <v>7464950.4300000025</v>
      </c>
      <c r="CI52" s="39">
        <f t="shared" si="15"/>
        <v>3220558.1399999997</v>
      </c>
      <c r="CJ52" s="39">
        <f t="shared" si="0"/>
        <v>0</v>
      </c>
      <c r="CK52" s="39">
        <f t="shared" si="16"/>
        <v>0</v>
      </c>
      <c r="CL52" s="39">
        <f t="shared" si="17"/>
        <v>1041676.24</v>
      </c>
      <c r="CM52" s="39">
        <f t="shared" si="1"/>
        <v>1958614.86</v>
      </c>
      <c r="CN52" s="39">
        <f t="shared" si="2"/>
        <v>146086.65</v>
      </c>
      <c r="CO52" s="39">
        <f t="shared" si="18"/>
        <v>891802.69</v>
      </c>
      <c r="CP52" s="39">
        <f t="shared" si="3"/>
        <v>206211.85</v>
      </c>
      <c r="CQ52" s="39">
        <f t="shared" si="4"/>
        <v>0</v>
      </c>
      <c r="CR52" s="39">
        <f t="shared" si="5"/>
        <v>7464950.4299999997</v>
      </c>
      <c r="CS52" s="39">
        <f t="shared" si="19"/>
        <v>4262234.38</v>
      </c>
      <c r="CT52" s="39">
        <f t="shared" si="20"/>
        <v>11365.958346666666</v>
      </c>
      <c r="CU52" s="39">
        <f t="shared" si="6"/>
        <v>8588.1550399999996</v>
      </c>
      <c r="CV52" s="39">
        <f t="shared" si="26"/>
        <v>0</v>
      </c>
      <c r="CW52" s="39">
        <f t="shared" si="26"/>
        <v>2777.8033066666667</v>
      </c>
      <c r="CX52" s="39">
        <f t="shared" si="21"/>
        <v>8588.1550399999996</v>
      </c>
      <c r="CY52" s="39">
        <f t="shared" si="8"/>
        <v>3266.67652014652</v>
      </c>
      <c r="CZ52" s="39">
        <f t="shared" si="9"/>
        <v>11365.958346666666</v>
      </c>
      <c r="DA52" s="39">
        <f t="shared" si="22"/>
        <v>980683.1399999999</v>
      </c>
      <c r="DB52" s="39">
        <f t="shared" si="25"/>
        <v>2239875</v>
      </c>
      <c r="DC52" s="39">
        <f t="shared" si="23"/>
        <v>1041676.24</v>
      </c>
      <c r="DD52" s="39">
        <f t="shared" si="24"/>
        <v>6078779.790000001</v>
      </c>
    </row>
    <row r="53" spans="1:108" x14ac:dyDescent="0.25">
      <c r="A53" t="s">
        <v>470</v>
      </c>
      <c r="B53" s="35">
        <v>257</v>
      </c>
      <c r="C53" s="36">
        <v>8</v>
      </c>
      <c r="D53" s="36" t="s">
        <v>350</v>
      </c>
      <c r="E53" s="36">
        <v>292</v>
      </c>
      <c r="F53" s="49">
        <v>-44</v>
      </c>
      <c r="G53" s="37">
        <f t="shared" si="11"/>
        <v>224</v>
      </c>
      <c r="H53" s="36">
        <v>239</v>
      </c>
      <c r="I53" s="38">
        <f t="shared" si="12"/>
        <v>0.81849315068493156</v>
      </c>
      <c r="J53" s="37">
        <f t="shared" si="13"/>
        <v>33.998102678571428</v>
      </c>
      <c r="K53" s="37">
        <f t="shared" si="14"/>
        <v>5.9996651785714281</v>
      </c>
      <c r="L53" s="39">
        <v>198942.26</v>
      </c>
      <c r="O53" s="39">
        <v>71961.03</v>
      </c>
      <c r="P53" s="39">
        <v>6933.25</v>
      </c>
      <c r="Q53" s="39">
        <v>79024.509999999995</v>
      </c>
      <c r="R53" s="39">
        <v>60058.83</v>
      </c>
      <c r="S53" s="39">
        <v>51187.26</v>
      </c>
      <c r="T53" s="39">
        <v>113832.45</v>
      </c>
      <c r="U53" s="39">
        <v>113832.45</v>
      </c>
      <c r="V53" s="39">
        <v>227664.89</v>
      </c>
      <c r="W53" s="39">
        <v>227664.89</v>
      </c>
      <c r="X53" s="39">
        <v>195832.13</v>
      </c>
      <c r="Y53" s="39">
        <v>121849.2</v>
      </c>
      <c r="AG53" s="39">
        <v>1337952</v>
      </c>
      <c r="AH53" s="39">
        <v>94900</v>
      </c>
      <c r="AI53" s="39">
        <v>113832.45</v>
      </c>
      <c r="AJ53" s="39">
        <v>113832.45</v>
      </c>
      <c r="AK53" s="39">
        <v>341497.34</v>
      </c>
      <c r="AQ53" s="39">
        <v>60924.6</v>
      </c>
      <c r="AT53" s="39">
        <v>30734.76</v>
      </c>
      <c r="AV53" s="39">
        <v>10751.4</v>
      </c>
      <c r="AW53" s="39">
        <v>20400</v>
      </c>
      <c r="AX53" s="39">
        <v>13600</v>
      </c>
      <c r="AY53" s="39">
        <v>10200</v>
      </c>
      <c r="BA53" s="39">
        <v>20400</v>
      </c>
      <c r="BC53" s="39">
        <v>13600</v>
      </c>
      <c r="BD53" s="39">
        <v>158024.9</v>
      </c>
      <c r="BE53" s="39">
        <v>2545.39</v>
      </c>
      <c r="BV53" s="39">
        <v>15325</v>
      </c>
      <c r="CB53" s="39">
        <v>641118.46</v>
      </c>
      <c r="CC53" s="39">
        <v>145980.12</v>
      </c>
      <c r="CD53" s="39">
        <v>255139.46</v>
      </c>
      <c r="CE53" s="39">
        <v>83935.08</v>
      </c>
      <c r="CF53" s="39">
        <v>197490.74</v>
      </c>
      <c r="CG53" s="39">
        <v>35757.03</v>
      </c>
      <c r="CH53" s="39">
        <v>5186724.33</v>
      </c>
      <c r="CI53" s="39">
        <f t="shared" si="15"/>
        <v>2014791.59</v>
      </c>
      <c r="CJ53" s="39">
        <f t="shared" si="0"/>
        <v>886843.55999999994</v>
      </c>
      <c r="CK53" s="39">
        <f t="shared" si="16"/>
        <v>15325</v>
      </c>
      <c r="CL53" s="39">
        <f t="shared" si="17"/>
        <v>572322.31000000006</v>
      </c>
      <c r="CM53" s="39">
        <f t="shared" si="1"/>
        <v>630086.84</v>
      </c>
      <c r="CN53" s="39">
        <f t="shared" si="2"/>
        <v>41486.159999999996</v>
      </c>
      <c r="CO53" s="39">
        <f t="shared" si="18"/>
        <v>787098.58</v>
      </c>
      <c r="CP53" s="39">
        <f t="shared" si="3"/>
        <v>194570.29</v>
      </c>
      <c r="CQ53" s="39">
        <f t="shared" si="4"/>
        <v>68000</v>
      </c>
      <c r="CR53" s="39">
        <f t="shared" si="5"/>
        <v>5210524.33</v>
      </c>
      <c r="CS53" s="39">
        <f t="shared" si="19"/>
        <v>3489282.46</v>
      </c>
      <c r="CT53" s="39">
        <f t="shared" si="20"/>
        <v>11949.597465753424</v>
      </c>
      <c r="CU53" s="39">
        <f t="shared" si="6"/>
        <v>6899.9711986301372</v>
      </c>
      <c r="CV53" s="39">
        <f t="shared" si="26"/>
        <v>52.482876712328768</v>
      </c>
      <c r="CW53" s="39">
        <f t="shared" si="26"/>
        <v>1960.0079109589044</v>
      </c>
      <c r="CX53" s="39">
        <f t="shared" si="21"/>
        <v>9989.5895547945202</v>
      </c>
      <c r="CY53" s="39">
        <f t="shared" si="8"/>
        <v>3293.2994979079494</v>
      </c>
      <c r="CZ53" s="39">
        <f t="shared" si="9"/>
        <v>11618.030803571428</v>
      </c>
      <c r="DA53" s="39">
        <f t="shared" si="22"/>
        <v>1457158.9500000002</v>
      </c>
      <c r="DB53" s="39">
        <f t="shared" si="25"/>
        <v>1459801.2</v>
      </c>
      <c r="DC53" s="39">
        <f t="shared" si="23"/>
        <v>572322.31000000006</v>
      </c>
      <c r="DD53" s="39">
        <f t="shared" si="24"/>
        <v>4258473.4800000004</v>
      </c>
    </row>
    <row r="54" spans="1:108" x14ac:dyDescent="0.25">
      <c r="A54" t="s">
        <v>471</v>
      </c>
      <c r="B54" s="35">
        <v>272</v>
      </c>
      <c r="C54" s="36">
        <v>3</v>
      </c>
      <c r="D54" s="36" t="s">
        <v>350</v>
      </c>
      <c r="E54" s="36">
        <v>350</v>
      </c>
      <c r="F54" s="49">
        <v>-10</v>
      </c>
      <c r="G54" s="37">
        <f t="shared" si="11"/>
        <v>292</v>
      </c>
      <c r="H54" s="36">
        <v>6</v>
      </c>
      <c r="I54" s="38">
        <f t="shared" si="12"/>
        <v>1.7142857142857144E-2</v>
      </c>
      <c r="J54" s="37">
        <f t="shared" si="13"/>
        <v>19.998883928571427</v>
      </c>
      <c r="K54" s="37">
        <f t="shared" si="14"/>
        <v>23.998660714285712</v>
      </c>
      <c r="L54" s="39">
        <v>198942.26</v>
      </c>
      <c r="O54" s="39">
        <v>71961.03</v>
      </c>
      <c r="P54" s="39">
        <v>5904.8</v>
      </c>
      <c r="Q54" s="39">
        <v>79024.509999999995</v>
      </c>
      <c r="R54" s="39">
        <v>60058.83</v>
      </c>
      <c r="S54" s="39">
        <v>102374.53</v>
      </c>
      <c r="T54" s="39">
        <v>113832.45</v>
      </c>
      <c r="W54" s="39">
        <v>341497.34</v>
      </c>
      <c r="X54" s="39">
        <v>117499.28</v>
      </c>
      <c r="Y54" s="39">
        <v>103930.2</v>
      </c>
      <c r="AG54" s="39">
        <v>1744116</v>
      </c>
      <c r="AH54" s="39">
        <v>113750</v>
      </c>
      <c r="AI54" s="39">
        <v>113832.45</v>
      </c>
      <c r="AJ54" s="39">
        <v>113832.45</v>
      </c>
      <c r="AK54" s="39">
        <v>341497.34</v>
      </c>
      <c r="AQ54" s="39">
        <v>35838</v>
      </c>
      <c r="AS54" s="39">
        <v>170748.67</v>
      </c>
      <c r="AV54" s="39">
        <v>43005.599999999999</v>
      </c>
      <c r="BF54" s="39">
        <v>8750</v>
      </c>
      <c r="CB54" s="39">
        <v>16095.02</v>
      </c>
      <c r="CD54" s="39">
        <v>221765.56</v>
      </c>
      <c r="CE54" s="39">
        <v>119964.12</v>
      </c>
      <c r="CF54" s="39">
        <v>61890.71</v>
      </c>
      <c r="CG54" s="39">
        <v>255164.22</v>
      </c>
      <c r="CH54" s="39">
        <v>4555275.37</v>
      </c>
      <c r="CI54" s="39">
        <f t="shared" si="15"/>
        <v>2489964.41</v>
      </c>
      <c r="CJ54" s="39">
        <f t="shared" si="0"/>
        <v>562926.81999999995</v>
      </c>
      <c r="CK54" s="39">
        <f t="shared" si="16"/>
        <v>0</v>
      </c>
      <c r="CL54" s="39">
        <f t="shared" si="17"/>
        <v>658784.61</v>
      </c>
      <c r="CM54" s="39">
        <f t="shared" si="1"/>
        <v>605000.24</v>
      </c>
      <c r="CN54" s="39">
        <f t="shared" si="2"/>
        <v>213754.27000000002</v>
      </c>
      <c r="CO54" s="39">
        <f t="shared" si="18"/>
        <v>16095.02</v>
      </c>
      <c r="CP54" s="39">
        <f t="shared" si="3"/>
        <v>8750</v>
      </c>
      <c r="CQ54" s="39">
        <f t="shared" si="4"/>
        <v>0</v>
      </c>
      <c r="CR54" s="39">
        <f t="shared" si="5"/>
        <v>4555275.3699999992</v>
      </c>
      <c r="CS54" s="39">
        <f t="shared" si="19"/>
        <v>3711675.84</v>
      </c>
      <c r="CT54" s="39">
        <f t="shared" si="20"/>
        <v>10604.788114285713</v>
      </c>
      <c r="CU54" s="39">
        <f t="shared" si="6"/>
        <v>7114.1840285714288</v>
      </c>
      <c r="CV54" s="39">
        <f t="shared" si="26"/>
        <v>0</v>
      </c>
      <c r="CW54" s="39">
        <f t="shared" si="26"/>
        <v>1882.2417428571428</v>
      </c>
      <c r="CX54" s="39">
        <f t="shared" si="21"/>
        <v>8722.5463714285706</v>
      </c>
      <c r="CY54" s="39">
        <f t="shared" si="8"/>
        <v>2682.5033333333336</v>
      </c>
      <c r="CZ54" s="39">
        <f t="shared" si="9"/>
        <v>10783.387054794521</v>
      </c>
      <c r="DA54" s="39">
        <f t="shared" si="22"/>
        <v>1204845.03</v>
      </c>
      <c r="DB54" s="39">
        <f t="shared" si="25"/>
        <v>1848046.2</v>
      </c>
      <c r="DC54" s="39">
        <f t="shared" si="23"/>
        <v>658784.61</v>
      </c>
      <c r="DD54" s="39">
        <f t="shared" si="24"/>
        <v>3768085.96</v>
      </c>
    </row>
    <row r="55" spans="1:108" x14ac:dyDescent="0.25">
      <c r="A55" t="s">
        <v>472</v>
      </c>
      <c r="B55" s="35">
        <v>259</v>
      </c>
      <c r="C55" s="36">
        <v>7</v>
      </c>
      <c r="D55" s="36" t="s">
        <v>350</v>
      </c>
      <c r="E55" s="36">
        <v>427</v>
      </c>
      <c r="F55" s="49">
        <v>29</v>
      </c>
      <c r="G55" s="37">
        <f t="shared" si="11"/>
        <v>354</v>
      </c>
      <c r="H55" s="36">
        <v>335</v>
      </c>
      <c r="I55" s="38">
        <f t="shared" si="12"/>
        <v>0.78454332552693207</v>
      </c>
      <c r="J55" s="37">
        <f t="shared" si="13"/>
        <v>53.996986607142858</v>
      </c>
      <c r="K55" s="37">
        <f t="shared" si="14"/>
        <v>1.9998883928571429</v>
      </c>
      <c r="L55" s="39">
        <v>198942.26</v>
      </c>
      <c r="O55" s="39">
        <v>71961.03</v>
      </c>
      <c r="P55" s="39">
        <v>7388.4</v>
      </c>
      <c r="Q55" s="39">
        <v>79024.509999999995</v>
      </c>
      <c r="R55" s="39">
        <v>60058.83</v>
      </c>
      <c r="S55" s="39">
        <v>102374.53</v>
      </c>
      <c r="T55" s="39">
        <v>113832.45</v>
      </c>
      <c r="U55" s="39">
        <v>227664.89</v>
      </c>
      <c r="V55" s="39">
        <v>113832.45</v>
      </c>
      <c r="W55" s="39">
        <v>227664.89</v>
      </c>
      <c r="X55" s="39">
        <v>195832.13</v>
      </c>
      <c r="Y55" s="39">
        <v>130808.7</v>
      </c>
      <c r="AG55" s="39">
        <v>2114442</v>
      </c>
      <c r="AH55" s="39">
        <v>138775</v>
      </c>
      <c r="AI55" s="39">
        <v>113832.45</v>
      </c>
      <c r="AJ55" s="39">
        <v>227664.89</v>
      </c>
      <c r="AK55" s="39">
        <v>455329.78</v>
      </c>
      <c r="AQ55" s="39">
        <v>96762.6</v>
      </c>
      <c r="AT55" s="39">
        <v>10244.92</v>
      </c>
      <c r="AV55" s="39">
        <v>3583.8</v>
      </c>
      <c r="AW55" s="39">
        <v>20400</v>
      </c>
      <c r="AX55" s="39">
        <v>20400</v>
      </c>
      <c r="AY55" s="39">
        <v>10200</v>
      </c>
      <c r="BA55" s="39">
        <v>20400</v>
      </c>
      <c r="BC55" s="39">
        <v>20400</v>
      </c>
      <c r="BD55" s="39">
        <v>231084.36</v>
      </c>
      <c r="BE55" s="39">
        <v>3722.2</v>
      </c>
      <c r="CB55" s="39">
        <v>898638.84</v>
      </c>
      <c r="CC55" s="39">
        <v>196153.32</v>
      </c>
      <c r="CF55" s="39">
        <v>231668.36</v>
      </c>
      <c r="CH55" s="39">
        <v>6343087.5900000008</v>
      </c>
      <c r="CI55" s="39">
        <f t="shared" si="15"/>
        <v>2886799.01</v>
      </c>
      <c r="CJ55" s="39">
        <f t="shared" si="0"/>
        <v>895803.05999999994</v>
      </c>
      <c r="CK55" s="39">
        <f t="shared" si="16"/>
        <v>0</v>
      </c>
      <c r="CL55" s="39">
        <f t="shared" si="17"/>
        <v>231668.36</v>
      </c>
      <c r="CM55" s="39">
        <f t="shared" si="1"/>
        <v>893589.72000000009</v>
      </c>
      <c r="CN55" s="39">
        <f t="shared" si="2"/>
        <v>13828.720000000001</v>
      </c>
      <c r="CO55" s="39">
        <f t="shared" si="18"/>
        <v>1094792.1599999999</v>
      </c>
      <c r="CP55" s="39">
        <f t="shared" si="3"/>
        <v>275606.56</v>
      </c>
      <c r="CQ55" s="39">
        <f t="shared" si="4"/>
        <v>81600</v>
      </c>
      <c r="CR55" s="39">
        <f t="shared" si="5"/>
        <v>6373687.5899999989</v>
      </c>
      <c r="CS55" s="39">
        <f t="shared" si="19"/>
        <v>4014270.4299999997</v>
      </c>
      <c r="CT55" s="39">
        <f t="shared" si="20"/>
        <v>9401.1017096018732</v>
      </c>
      <c r="CU55" s="39">
        <f t="shared" si="6"/>
        <v>6760.6534192037461</v>
      </c>
      <c r="CV55" s="39">
        <f t="shared" si="26"/>
        <v>0</v>
      </c>
      <c r="CW55" s="39">
        <f t="shared" si="26"/>
        <v>542.54885245901642</v>
      </c>
      <c r="CX55" s="39">
        <f t="shared" si="21"/>
        <v>8858.5528571428567</v>
      </c>
      <c r="CY55" s="39">
        <f t="shared" si="8"/>
        <v>3268.0362985074626</v>
      </c>
      <c r="CZ55" s="39">
        <f t="shared" si="9"/>
        <v>8809.2298587570604</v>
      </c>
      <c r="DA55" s="39">
        <f t="shared" si="22"/>
        <v>1537351.37</v>
      </c>
      <c r="DB55" s="39">
        <f t="shared" si="25"/>
        <v>2245250.7000000002</v>
      </c>
      <c r="DC55" s="39">
        <f t="shared" si="23"/>
        <v>231668.36</v>
      </c>
      <c r="DD55" s="39">
        <f t="shared" si="24"/>
        <v>5638649.2699999996</v>
      </c>
    </row>
    <row r="56" spans="1:108" x14ac:dyDescent="0.25">
      <c r="A56" t="s">
        <v>473</v>
      </c>
      <c r="B56" s="35">
        <v>344</v>
      </c>
      <c r="C56" s="36">
        <v>8</v>
      </c>
      <c r="D56" s="36" t="s">
        <v>350</v>
      </c>
      <c r="E56" s="36">
        <v>218</v>
      </c>
      <c r="F56" s="49">
        <v>-52</v>
      </c>
      <c r="G56" s="37">
        <f t="shared" si="11"/>
        <v>164</v>
      </c>
      <c r="H56" s="36">
        <v>183</v>
      </c>
      <c r="I56" s="38">
        <f t="shared" si="12"/>
        <v>0.83944954128440363</v>
      </c>
      <c r="J56" s="37">
        <f t="shared" si="13"/>
        <v>47.997321428571425</v>
      </c>
      <c r="K56" s="37">
        <f t="shared" si="14"/>
        <v>1.9998883928571429</v>
      </c>
      <c r="L56" s="39">
        <v>198942.26</v>
      </c>
      <c r="O56" s="39">
        <v>71961.03</v>
      </c>
      <c r="P56" s="39">
        <v>5387.95</v>
      </c>
      <c r="Q56" s="39">
        <v>79024.509999999995</v>
      </c>
      <c r="R56" s="39">
        <v>60058.83</v>
      </c>
      <c r="S56" s="39">
        <v>51187.26</v>
      </c>
      <c r="T56" s="39">
        <v>113832.45</v>
      </c>
      <c r="U56" s="39">
        <v>227664.89</v>
      </c>
      <c r="W56" s="39">
        <v>341497.34</v>
      </c>
      <c r="X56" s="39">
        <v>195832.13</v>
      </c>
      <c r="Y56" s="39">
        <v>96762.6</v>
      </c>
      <c r="AG56" s="39">
        <v>979572</v>
      </c>
      <c r="AH56" s="39">
        <v>70850</v>
      </c>
      <c r="AI56" s="39">
        <v>113832.45</v>
      </c>
      <c r="AJ56" s="39">
        <v>113832.45</v>
      </c>
      <c r="AK56" s="39">
        <v>341497.34</v>
      </c>
      <c r="AL56" s="39">
        <v>341497.34</v>
      </c>
      <c r="AM56" s="39">
        <v>234998.56</v>
      </c>
      <c r="AQ56" s="39">
        <v>86011.199999999997</v>
      </c>
      <c r="AT56" s="39">
        <v>10244.92</v>
      </c>
      <c r="AV56" s="39">
        <v>3583.8</v>
      </c>
      <c r="AW56" s="39">
        <v>13600</v>
      </c>
      <c r="AX56" s="39">
        <v>13600</v>
      </c>
      <c r="AY56" s="39">
        <v>10200</v>
      </c>
      <c r="BA56" s="39">
        <v>13600</v>
      </c>
      <c r="BC56" s="39">
        <v>13600</v>
      </c>
      <c r="BD56" s="39">
        <v>117977.5</v>
      </c>
      <c r="BE56" s="39">
        <v>1900.33</v>
      </c>
      <c r="BV56" s="39">
        <v>15325</v>
      </c>
      <c r="CB56" s="39">
        <v>490898.23</v>
      </c>
      <c r="CC56" s="39">
        <v>114442.68</v>
      </c>
      <c r="CD56" s="39">
        <v>208593.31</v>
      </c>
      <c r="CE56" s="39">
        <v>213869.48</v>
      </c>
      <c r="CF56" s="39">
        <v>366910.89</v>
      </c>
      <c r="CH56" s="39">
        <v>5332588.7300000004</v>
      </c>
      <c r="CI56" s="39">
        <f t="shared" si="15"/>
        <v>1630816.29</v>
      </c>
      <c r="CJ56" s="39">
        <f t="shared" si="0"/>
        <v>861756.96</v>
      </c>
      <c r="CK56" s="39">
        <f t="shared" si="16"/>
        <v>15325</v>
      </c>
      <c r="CL56" s="39">
        <f t="shared" si="17"/>
        <v>789373.68</v>
      </c>
      <c r="CM56" s="39">
        <f t="shared" si="1"/>
        <v>1231669.3400000001</v>
      </c>
      <c r="CN56" s="39">
        <f t="shared" si="2"/>
        <v>13828.720000000001</v>
      </c>
      <c r="CO56" s="39">
        <f t="shared" si="18"/>
        <v>605340.90999999992</v>
      </c>
      <c r="CP56" s="39">
        <f t="shared" si="3"/>
        <v>147077.82999999999</v>
      </c>
      <c r="CQ56" s="39">
        <f t="shared" si="4"/>
        <v>61200</v>
      </c>
      <c r="CR56" s="39">
        <f t="shared" si="5"/>
        <v>5356388.7300000004</v>
      </c>
      <c r="CS56" s="39">
        <f t="shared" si="19"/>
        <v>3297271.93</v>
      </c>
      <c r="CT56" s="39">
        <f t="shared" si="20"/>
        <v>15125.100596330276</v>
      </c>
      <c r="CU56" s="39">
        <f t="shared" si="6"/>
        <v>7480.8086697247709</v>
      </c>
      <c r="CV56" s="39">
        <f t="shared" si="26"/>
        <v>70.298165137614674</v>
      </c>
      <c r="CW56" s="39">
        <f t="shared" si="26"/>
        <v>3620.9801834862387</v>
      </c>
      <c r="CX56" s="39">
        <f t="shared" si="21"/>
        <v>11504.120412844037</v>
      </c>
      <c r="CY56" s="39">
        <f t="shared" si="8"/>
        <v>3307.8738251366117</v>
      </c>
      <c r="CZ56" s="39">
        <f t="shared" si="9"/>
        <v>14850.701036585368</v>
      </c>
      <c r="DA56" s="39">
        <f t="shared" si="22"/>
        <v>1431563.65</v>
      </c>
      <c r="DB56" s="39">
        <f t="shared" si="25"/>
        <v>1076334.6000000001</v>
      </c>
      <c r="DC56" s="39">
        <f t="shared" si="23"/>
        <v>789373.68</v>
      </c>
      <c r="DD56" s="39">
        <f t="shared" si="24"/>
        <v>4267174.2700000005</v>
      </c>
    </row>
    <row r="57" spans="1:108" x14ac:dyDescent="0.25">
      <c r="A57" t="s">
        <v>474</v>
      </c>
      <c r="B57" s="35">
        <v>417</v>
      </c>
      <c r="C57" s="36">
        <v>8</v>
      </c>
      <c r="D57" s="36" t="s">
        <v>435</v>
      </c>
      <c r="E57" s="36">
        <v>289</v>
      </c>
      <c r="F57" s="49">
        <v>43</v>
      </c>
      <c r="G57" s="37">
        <f t="shared" si="11"/>
        <v>289</v>
      </c>
      <c r="H57" s="36">
        <v>246</v>
      </c>
      <c r="I57" s="38">
        <f t="shared" si="12"/>
        <v>0.85121107266435991</v>
      </c>
      <c r="J57" s="37">
        <f t="shared" si="13"/>
        <v>79.995535714285708</v>
      </c>
      <c r="K57" s="37">
        <f t="shared" si="14"/>
        <v>5.9996651785714281</v>
      </c>
      <c r="L57" s="39">
        <v>198942.26</v>
      </c>
      <c r="M57" s="39">
        <v>113832.45</v>
      </c>
      <c r="O57" s="39">
        <v>71961.03</v>
      </c>
      <c r="P57" s="39">
        <v>10041.65</v>
      </c>
      <c r="Q57" s="39">
        <v>79024.509999999995</v>
      </c>
      <c r="R57" s="39">
        <v>60058.83</v>
      </c>
      <c r="S57" s="39">
        <v>153561.79</v>
      </c>
      <c r="T57" s="39">
        <v>113832.45</v>
      </c>
      <c r="AG57" s="39">
        <v>1726197</v>
      </c>
      <c r="AH57" s="39">
        <v>98838</v>
      </c>
      <c r="AI57" s="39">
        <v>113832.45</v>
      </c>
      <c r="AJ57" s="39">
        <v>341497.34</v>
      </c>
      <c r="AK57" s="39">
        <v>569162.23</v>
      </c>
      <c r="AL57" s="39">
        <v>455329.78</v>
      </c>
      <c r="AM57" s="39">
        <v>156665.71</v>
      </c>
      <c r="AO57" s="39">
        <v>115116.11</v>
      </c>
      <c r="AQ57" s="39">
        <v>143352</v>
      </c>
      <c r="AT57" s="39">
        <v>30734.76</v>
      </c>
      <c r="AV57" s="39">
        <v>10751.4</v>
      </c>
      <c r="BD57" s="39">
        <v>156401.35999999999</v>
      </c>
      <c r="BE57" s="39">
        <v>2519.2399999999998</v>
      </c>
      <c r="BX57" s="39">
        <v>55921</v>
      </c>
      <c r="CB57" s="39">
        <v>659895.98</v>
      </c>
      <c r="CC57" s="39">
        <v>207979.86</v>
      </c>
      <c r="CH57" s="39">
        <v>5645449.1900000004</v>
      </c>
      <c r="CI57" s="39">
        <f t="shared" si="15"/>
        <v>2626289.9699999997</v>
      </c>
      <c r="CJ57" s="39">
        <f t="shared" si="0"/>
        <v>0</v>
      </c>
      <c r="CK57" s="39">
        <f t="shared" si="16"/>
        <v>55921</v>
      </c>
      <c r="CL57" s="39">
        <f t="shared" si="17"/>
        <v>0</v>
      </c>
      <c r="CM57" s="39">
        <f t="shared" si="1"/>
        <v>1894955.62</v>
      </c>
      <c r="CN57" s="39">
        <f t="shared" si="2"/>
        <v>41486.159999999996</v>
      </c>
      <c r="CO57" s="39">
        <f t="shared" si="18"/>
        <v>867875.83999999997</v>
      </c>
      <c r="CP57" s="39">
        <f t="shared" si="3"/>
        <v>158920.59999999998</v>
      </c>
      <c r="CQ57" s="39">
        <f t="shared" si="4"/>
        <v>0</v>
      </c>
      <c r="CR57" s="39">
        <f t="shared" si="5"/>
        <v>5645449.1899999995</v>
      </c>
      <c r="CS57" s="39">
        <f t="shared" si="19"/>
        <v>2682210.9699999997</v>
      </c>
      <c r="CT57" s="39">
        <f t="shared" si="20"/>
        <v>9281.006816608995</v>
      </c>
      <c r="CU57" s="39">
        <f t="shared" si="6"/>
        <v>9087.508546712801</v>
      </c>
      <c r="CV57" s="39">
        <f t="shared" si="26"/>
        <v>193.49826989619376</v>
      </c>
      <c r="CW57" s="39">
        <f t="shared" si="26"/>
        <v>0</v>
      </c>
      <c r="CX57" s="39">
        <f t="shared" si="21"/>
        <v>9281.006816608995</v>
      </c>
      <c r="CY57" s="39">
        <f t="shared" si="8"/>
        <v>3527.9505691056911</v>
      </c>
      <c r="CZ57" s="39">
        <f t="shared" si="9"/>
        <v>9281.006816608995</v>
      </c>
      <c r="DA57" s="39">
        <f t="shared" si="22"/>
        <v>956013.97</v>
      </c>
      <c r="DB57" s="39">
        <f t="shared" si="25"/>
        <v>1726197</v>
      </c>
      <c r="DC57" s="39">
        <f t="shared" si="23"/>
        <v>0</v>
      </c>
      <c r="DD57" s="39">
        <f t="shared" si="24"/>
        <v>5377648.9400000004</v>
      </c>
    </row>
    <row r="58" spans="1:108" x14ac:dyDescent="0.25">
      <c r="A58" t="s">
        <v>475</v>
      </c>
      <c r="B58" s="35">
        <v>261</v>
      </c>
      <c r="C58" s="36">
        <v>4</v>
      </c>
      <c r="D58" s="36" t="s">
        <v>350</v>
      </c>
      <c r="E58" s="36">
        <v>884</v>
      </c>
      <c r="F58" s="49">
        <v>-58</v>
      </c>
      <c r="G58" s="37">
        <f t="shared" si="11"/>
        <v>823</v>
      </c>
      <c r="H58" s="36">
        <v>27</v>
      </c>
      <c r="I58" s="38">
        <f t="shared" si="12"/>
        <v>3.0542986425339366E-2</v>
      </c>
      <c r="J58" s="37">
        <f t="shared" si="13"/>
        <v>99.994419642857139</v>
      </c>
      <c r="K58" s="37">
        <f t="shared" si="14"/>
        <v>77.995647321428578</v>
      </c>
      <c r="L58" s="39">
        <v>198942.26</v>
      </c>
      <c r="O58" s="39">
        <v>71961.03</v>
      </c>
      <c r="P58" s="39">
        <v>9267.1</v>
      </c>
      <c r="Q58" s="39">
        <v>79024.509999999995</v>
      </c>
      <c r="R58" s="39">
        <v>60058.83</v>
      </c>
      <c r="S58" s="39">
        <v>204749.06</v>
      </c>
      <c r="T58" s="39">
        <v>113832.45</v>
      </c>
      <c r="W58" s="39">
        <v>227664.89</v>
      </c>
      <c r="X58" s="39">
        <v>78332.850000000006</v>
      </c>
      <c r="Y58" s="39">
        <v>109305.9</v>
      </c>
      <c r="AG58" s="39">
        <v>4915779</v>
      </c>
      <c r="AH58" s="39">
        <v>287300</v>
      </c>
      <c r="AI58" s="39">
        <v>227664.89</v>
      </c>
      <c r="AJ58" s="39">
        <v>341497.34</v>
      </c>
      <c r="AK58" s="39">
        <v>569162.23</v>
      </c>
      <c r="AL58" s="39">
        <v>455329.78</v>
      </c>
      <c r="AM58" s="39">
        <v>234998.56</v>
      </c>
      <c r="AQ58" s="39">
        <v>179190</v>
      </c>
      <c r="AS58" s="39">
        <v>455329.78</v>
      </c>
      <c r="AV58" s="39">
        <v>139768.20000000001</v>
      </c>
      <c r="BF58" s="39">
        <v>22100</v>
      </c>
      <c r="CB58" s="39">
        <v>72427.61</v>
      </c>
      <c r="CD58" s="39">
        <v>527103.06999999995</v>
      </c>
      <c r="CE58" s="39">
        <v>516011.11</v>
      </c>
      <c r="CG58" s="39">
        <v>961272.13</v>
      </c>
      <c r="CH58" s="39">
        <v>11058072.580000002</v>
      </c>
      <c r="CI58" s="39">
        <f t="shared" si="15"/>
        <v>5940914.2400000002</v>
      </c>
      <c r="CJ58" s="39">
        <f t="shared" si="0"/>
        <v>415303.64</v>
      </c>
      <c r="CK58" s="39">
        <f t="shared" si="16"/>
        <v>0</v>
      </c>
      <c r="CL58" s="39">
        <f t="shared" si="17"/>
        <v>2004386.31</v>
      </c>
      <c r="CM58" s="39">
        <f t="shared" si="1"/>
        <v>2007842.8</v>
      </c>
      <c r="CN58" s="39">
        <f t="shared" si="2"/>
        <v>595097.98</v>
      </c>
      <c r="CO58" s="39">
        <f t="shared" si="18"/>
        <v>72427.61</v>
      </c>
      <c r="CP58" s="39">
        <f t="shared" si="3"/>
        <v>22100</v>
      </c>
      <c r="CQ58" s="39">
        <f t="shared" si="4"/>
        <v>0</v>
      </c>
      <c r="CR58" s="39">
        <f t="shared" si="5"/>
        <v>11058072.58</v>
      </c>
      <c r="CS58" s="39">
        <f t="shared" si="19"/>
        <v>8360604.1899999995</v>
      </c>
      <c r="CT58" s="39">
        <f t="shared" si="20"/>
        <v>9457.6970475113121</v>
      </c>
      <c r="CU58" s="39">
        <f t="shared" si="6"/>
        <v>6720.4912217194569</v>
      </c>
      <c r="CV58" s="39">
        <f t="shared" si="26"/>
        <v>0</v>
      </c>
      <c r="CW58" s="39">
        <f t="shared" si="26"/>
        <v>2267.4053280542985</v>
      </c>
      <c r="CX58" s="39">
        <f t="shared" si="21"/>
        <v>7190.2917194570136</v>
      </c>
      <c r="CY58" s="39">
        <f t="shared" si="8"/>
        <v>2682.5040740740742</v>
      </c>
      <c r="CZ58" s="39">
        <f t="shared" si="9"/>
        <v>9654.0711421628184</v>
      </c>
      <c r="DA58" s="39">
        <f t="shared" si="22"/>
        <v>1331132.98</v>
      </c>
      <c r="DB58" s="39">
        <f t="shared" si="25"/>
        <v>5025084.9000000004</v>
      </c>
      <c r="DC58" s="39">
        <f t="shared" si="23"/>
        <v>2004386.31</v>
      </c>
      <c r="DD58" s="39">
        <f t="shared" si="24"/>
        <v>8735019.1699999981</v>
      </c>
    </row>
    <row r="59" spans="1:108" x14ac:dyDescent="0.25">
      <c r="A59" t="s">
        <v>476</v>
      </c>
      <c r="B59" s="35">
        <v>262</v>
      </c>
      <c r="C59" s="36">
        <v>5</v>
      </c>
      <c r="D59" s="36" t="s">
        <v>350</v>
      </c>
      <c r="E59" s="36">
        <v>354</v>
      </c>
      <c r="F59" s="49">
        <v>-4</v>
      </c>
      <c r="G59" s="37">
        <f t="shared" si="11"/>
        <v>277</v>
      </c>
      <c r="H59" s="36">
        <v>194</v>
      </c>
      <c r="I59" s="38">
        <f t="shared" si="12"/>
        <v>0.54802259887005644</v>
      </c>
      <c r="J59" s="37">
        <f t="shared" si="13"/>
        <v>39.997767857142854</v>
      </c>
      <c r="K59" s="37">
        <f t="shared" si="14"/>
        <v>16.999051339285714</v>
      </c>
      <c r="L59" s="39">
        <v>198942.26</v>
      </c>
      <c r="O59" s="39">
        <v>71961.03</v>
      </c>
      <c r="P59" s="39">
        <v>7357.85</v>
      </c>
      <c r="Q59" s="39">
        <v>79024.509999999995</v>
      </c>
      <c r="R59" s="39">
        <v>60058.83</v>
      </c>
      <c r="S59" s="39">
        <v>102374.53</v>
      </c>
      <c r="T59" s="39">
        <v>113832.45</v>
      </c>
      <c r="U59" s="39">
        <v>113832.45</v>
      </c>
      <c r="V59" s="39">
        <v>341497.34</v>
      </c>
      <c r="W59" s="39">
        <v>113832.45</v>
      </c>
      <c r="X59" s="39">
        <v>195832.13</v>
      </c>
      <c r="Y59" s="39">
        <v>137976.29999999999</v>
      </c>
      <c r="AG59" s="39">
        <v>1654521</v>
      </c>
      <c r="AH59" s="39">
        <v>115050</v>
      </c>
      <c r="AI59" s="39">
        <v>113832.45</v>
      </c>
      <c r="AJ59" s="39">
        <v>227664.89</v>
      </c>
      <c r="AK59" s="39">
        <v>341497.34</v>
      </c>
      <c r="AL59" s="39">
        <v>341497.34</v>
      </c>
      <c r="AM59" s="39">
        <v>234998.56</v>
      </c>
      <c r="AQ59" s="39">
        <v>71676</v>
      </c>
      <c r="AS59" s="39">
        <v>113832.45</v>
      </c>
      <c r="AV59" s="39">
        <v>30462.3</v>
      </c>
      <c r="AW59" s="39">
        <v>27200</v>
      </c>
      <c r="AX59" s="39">
        <v>27200</v>
      </c>
      <c r="AY59" s="39">
        <v>10200</v>
      </c>
      <c r="BA59" s="39">
        <v>20400</v>
      </c>
      <c r="BC59" s="39">
        <v>20400</v>
      </c>
      <c r="BD59" s="39">
        <v>163653.19</v>
      </c>
      <c r="BE59" s="39">
        <v>2636.05</v>
      </c>
      <c r="CB59" s="39">
        <v>520405.78</v>
      </c>
      <c r="CC59" s="39">
        <v>62597.04</v>
      </c>
      <c r="CE59" s="39">
        <v>111947.49</v>
      </c>
      <c r="CF59" s="39">
        <v>31547.87</v>
      </c>
      <c r="CH59" s="39">
        <v>5779741.8800000008</v>
      </c>
      <c r="CI59" s="39">
        <f t="shared" si="15"/>
        <v>2403122.46</v>
      </c>
      <c r="CJ59" s="39">
        <f t="shared" si="0"/>
        <v>902970.66999999993</v>
      </c>
      <c r="CK59" s="39">
        <f t="shared" si="16"/>
        <v>0</v>
      </c>
      <c r="CL59" s="39">
        <f t="shared" si="17"/>
        <v>143495.36000000002</v>
      </c>
      <c r="CM59" s="39">
        <f t="shared" si="1"/>
        <v>1331166.58</v>
      </c>
      <c r="CN59" s="39">
        <f t="shared" si="2"/>
        <v>144294.75</v>
      </c>
      <c r="CO59" s="39">
        <f t="shared" si="18"/>
        <v>583002.82000000007</v>
      </c>
      <c r="CP59" s="39">
        <f t="shared" si="3"/>
        <v>207089.24</v>
      </c>
      <c r="CQ59" s="39">
        <f t="shared" si="4"/>
        <v>102000</v>
      </c>
      <c r="CR59" s="39">
        <f t="shared" si="5"/>
        <v>5817141.8800000008</v>
      </c>
      <c r="CS59" s="39">
        <f t="shared" si="19"/>
        <v>3449588.4899999998</v>
      </c>
      <c r="CT59" s="39">
        <f t="shared" si="20"/>
        <v>9744.600254237288</v>
      </c>
      <c r="CU59" s="39">
        <f t="shared" si="6"/>
        <v>6788.4815254237283</v>
      </c>
      <c r="CV59" s="39">
        <f t="shared" si="26"/>
        <v>0</v>
      </c>
      <c r="CW59" s="39">
        <f t="shared" si="26"/>
        <v>405.35412429378533</v>
      </c>
      <c r="CX59" s="39">
        <f t="shared" si="21"/>
        <v>9339.2461299435035</v>
      </c>
      <c r="CY59" s="39">
        <f t="shared" si="8"/>
        <v>3005.1691752577321</v>
      </c>
      <c r="CZ59" s="39">
        <f t="shared" si="9"/>
        <v>9193.5661371841143</v>
      </c>
      <c r="DA59" s="39">
        <f t="shared" si="22"/>
        <v>1513595.83</v>
      </c>
      <c r="DB59" s="39">
        <f t="shared" si="25"/>
        <v>1792497.3</v>
      </c>
      <c r="DC59" s="39">
        <f t="shared" si="23"/>
        <v>143495.36000000002</v>
      </c>
      <c r="DD59" s="39">
        <f t="shared" si="24"/>
        <v>5242149.4300000006</v>
      </c>
    </row>
    <row r="60" spans="1:108" x14ac:dyDescent="0.25">
      <c r="A60" t="s">
        <v>477</v>
      </c>
      <c r="B60" s="35">
        <v>370</v>
      </c>
      <c r="C60" s="36">
        <v>5</v>
      </c>
      <c r="D60" s="36" t="s">
        <v>350</v>
      </c>
      <c r="E60" s="36">
        <v>312</v>
      </c>
      <c r="F60" s="49">
        <v>-5</v>
      </c>
      <c r="G60" s="37">
        <f t="shared" si="11"/>
        <v>232</v>
      </c>
      <c r="H60" s="36">
        <v>165</v>
      </c>
      <c r="I60" s="38">
        <f t="shared" si="12"/>
        <v>0.52884615384615385</v>
      </c>
      <c r="J60" s="37">
        <f t="shared" si="13"/>
        <v>64.996372767857139</v>
      </c>
      <c r="K60" s="37">
        <f t="shared" si="14"/>
        <v>33.998102678571428</v>
      </c>
      <c r="L60" s="39">
        <v>198942.26</v>
      </c>
      <c r="O60" s="39">
        <v>71961.03</v>
      </c>
      <c r="P60" s="39">
        <v>9261.9</v>
      </c>
      <c r="Q60" s="39">
        <v>79024.509999999995</v>
      </c>
      <c r="R60" s="39">
        <v>60058.83</v>
      </c>
      <c r="S60" s="39">
        <v>153561.79</v>
      </c>
      <c r="T60" s="39">
        <v>113832.45</v>
      </c>
      <c r="U60" s="39">
        <v>227664.89</v>
      </c>
      <c r="V60" s="39">
        <v>113832.45</v>
      </c>
      <c r="W60" s="39">
        <v>341497.34</v>
      </c>
      <c r="X60" s="39">
        <v>234998.56</v>
      </c>
      <c r="Y60" s="39">
        <v>143352</v>
      </c>
      <c r="AG60" s="39">
        <v>1385736</v>
      </c>
      <c r="AH60" s="39">
        <v>101400</v>
      </c>
      <c r="AI60" s="39">
        <v>113832.45</v>
      </c>
      <c r="AJ60" s="39">
        <v>455329.78</v>
      </c>
      <c r="AK60" s="39">
        <v>341497.34</v>
      </c>
      <c r="AL60" s="39">
        <v>455329.78</v>
      </c>
      <c r="AM60" s="39">
        <v>274164.99</v>
      </c>
      <c r="AO60" s="39">
        <v>57558.06</v>
      </c>
      <c r="AQ60" s="39">
        <v>116473.5</v>
      </c>
      <c r="AS60" s="39">
        <v>227664.89</v>
      </c>
      <c r="AV60" s="39">
        <v>60924.6</v>
      </c>
      <c r="AW60" s="39">
        <v>20400</v>
      </c>
      <c r="AX60" s="39">
        <v>20400</v>
      </c>
      <c r="AY60" s="39">
        <v>10200</v>
      </c>
      <c r="BA60" s="39">
        <v>13600</v>
      </c>
      <c r="BC60" s="39">
        <v>13600</v>
      </c>
      <c r="BD60" s="39">
        <v>144603.60999999999</v>
      </c>
      <c r="BE60" s="39">
        <v>2329.21</v>
      </c>
      <c r="BG60" s="39">
        <v>113832.45</v>
      </c>
      <c r="CB60" s="39">
        <v>442613.16</v>
      </c>
      <c r="CC60" s="39">
        <v>48022.92</v>
      </c>
      <c r="CE60" s="39">
        <v>45730.51</v>
      </c>
      <c r="CF60" s="39">
        <v>120439.03999999999</v>
      </c>
      <c r="CH60" s="39">
        <v>6333670.3000000007</v>
      </c>
      <c r="CI60" s="39">
        <f t="shared" si="15"/>
        <v>2173778.77</v>
      </c>
      <c r="CJ60" s="39">
        <f t="shared" si="0"/>
        <v>1061345.24</v>
      </c>
      <c r="CK60" s="39">
        <f t="shared" si="16"/>
        <v>0</v>
      </c>
      <c r="CL60" s="39">
        <f t="shared" si="17"/>
        <v>166169.54999999999</v>
      </c>
      <c r="CM60" s="39">
        <f t="shared" si="1"/>
        <v>1814185.9000000001</v>
      </c>
      <c r="CN60" s="39">
        <f t="shared" si="2"/>
        <v>288589.49</v>
      </c>
      <c r="CO60" s="39">
        <f t="shared" si="18"/>
        <v>490636.07999999996</v>
      </c>
      <c r="CP60" s="39">
        <f t="shared" si="3"/>
        <v>287965.26999999996</v>
      </c>
      <c r="CQ60" s="39">
        <f t="shared" si="4"/>
        <v>81600</v>
      </c>
      <c r="CR60" s="39">
        <f t="shared" si="5"/>
        <v>6364270.2999999998</v>
      </c>
      <c r="CS60" s="39">
        <f t="shared" si="19"/>
        <v>3401293.5599999996</v>
      </c>
      <c r="CT60" s="39">
        <f t="shared" si="20"/>
        <v>10901.581923076921</v>
      </c>
      <c r="CU60" s="39">
        <f t="shared" si="6"/>
        <v>6967.2396474358975</v>
      </c>
      <c r="CV60" s="39">
        <f t="shared" si="26"/>
        <v>0</v>
      </c>
      <c r="CW60" s="39">
        <f t="shared" si="26"/>
        <v>532.59471153846152</v>
      </c>
      <c r="CX60" s="39">
        <f t="shared" si="21"/>
        <v>10368.987211538461</v>
      </c>
      <c r="CY60" s="39">
        <f t="shared" si="8"/>
        <v>2973.5519999999997</v>
      </c>
      <c r="CZ60" s="39">
        <f t="shared" si="9"/>
        <v>10085.984137931031</v>
      </c>
      <c r="DA60" s="39">
        <f t="shared" si="22"/>
        <v>1706036.01</v>
      </c>
      <c r="DB60" s="39">
        <f t="shared" si="25"/>
        <v>1529088</v>
      </c>
      <c r="DC60" s="39">
        <f t="shared" si="23"/>
        <v>166169.54999999999</v>
      </c>
      <c r="DD60" s="39">
        <f t="shared" si="24"/>
        <v>5717873.5800000001</v>
      </c>
    </row>
    <row r="61" spans="1:108" x14ac:dyDescent="0.25">
      <c r="A61" t="s">
        <v>478</v>
      </c>
      <c r="B61" s="35">
        <v>264</v>
      </c>
      <c r="C61" s="36">
        <v>4</v>
      </c>
      <c r="D61" s="36" t="s">
        <v>350</v>
      </c>
      <c r="E61" s="36">
        <v>267</v>
      </c>
      <c r="F61" s="49">
        <v>15</v>
      </c>
      <c r="G61" s="37">
        <f t="shared" si="11"/>
        <v>208</v>
      </c>
      <c r="H61" s="36">
        <v>130</v>
      </c>
      <c r="I61" s="38">
        <f t="shared" si="12"/>
        <v>0.48689138576779029</v>
      </c>
      <c r="J61" s="37">
        <f t="shared" si="13"/>
        <v>39.997767857142854</v>
      </c>
      <c r="K61" s="37">
        <f t="shared" si="14"/>
        <v>133.99252232142857</v>
      </c>
      <c r="L61" s="39">
        <v>198942.26</v>
      </c>
      <c r="O61" s="39">
        <v>71961.03</v>
      </c>
      <c r="P61" s="39">
        <v>5510.15</v>
      </c>
      <c r="Q61" s="39">
        <v>79024.509999999995</v>
      </c>
      <c r="R61" s="39">
        <v>60058.83</v>
      </c>
      <c r="S61" s="39">
        <v>51187.26</v>
      </c>
      <c r="T61" s="39">
        <v>113832.45</v>
      </c>
      <c r="U61" s="39">
        <v>113832.45</v>
      </c>
      <c r="V61" s="39">
        <v>227664.89</v>
      </c>
      <c r="W61" s="39">
        <v>113832.45</v>
      </c>
      <c r="X61" s="39">
        <v>156665.71</v>
      </c>
      <c r="Y61" s="39">
        <v>105722.1</v>
      </c>
      <c r="AG61" s="39">
        <v>1242384</v>
      </c>
      <c r="AH61" s="39">
        <v>86775</v>
      </c>
      <c r="AI61" s="39">
        <v>113832.45</v>
      </c>
      <c r="AJ61" s="39">
        <v>341497.34</v>
      </c>
      <c r="AK61" s="39">
        <v>341497.34</v>
      </c>
      <c r="AL61" s="39">
        <v>341497.34</v>
      </c>
      <c r="AM61" s="39">
        <v>156665.71</v>
      </c>
      <c r="AO61" s="39">
        <v>57558.06</v>
      </c>
      <c r="AQ61" s="39">
        <v>71676</v>
      </c>
      <c r="AS61" s="39">
        <v>739910.9</v>
      </c>
      <c r="AV61" s="39">
        <v>240114.6</v>
      </c>
      <c r="AW61" s="39">
        <v>20400</v>
      </c>
      <c r="AX61" s="39">
        <v>13600</v>
      </c>
      <c r="AY61" s="39">
        <v>10200</v>
      </c>
      <c r="BA61" s="39">
        <v>20400</v>
      </c>
      <c r="BC61" s="39">
        <v>13600</v>
      </c>
      <c r="BD61" s="39">
        <v>99577.34</v>
      </c>
      <c r="BE61" s="39">
        <v>1603.95</v>
      </c>
      <c r="BV61" s="39">
        <v>15325</v>
      </c>
      <c r="CB61" s="39">
        <v>348725.52</v>
      </c>
      <c r="CC61" s="39">
        <v>27714.720000000001</v>
      </c>
      <c r="CD61" s="39">
        <v>338791.02</v>
      </c>
      <c r="CF61" s="39">
        <v>187336.64</v>
      </c>
      <c r="CG61" s="39">
        <v>646903.48</v>
      </c>
      <c r="CH61" s="39">
        <v>6775820.5</v>
      </c>
      <c r="CI61" s="39">
        <f t="shared" si="15"/>
        <v>1909675.4900000002</v>
      </c>
      <c r="CJ61" s="39">
        <f t="shared" si="0"/>
        <v>717717.6</v>
      </c>
      <c r="CK61" s="39">
        <f t="shared" si="16"/>
        <v>15325</v>
      </c>
      <c r="CL61" s="39">
        <f t="shared" si="17"/>
        <v>1173031.1400000001</v>
      </c>
      <c r="CM61" s="39">
        <f t="shared" si="1"/>
        <v>1424224.2400000002</v>
      </c>
      <c r="CN61" s="39">
        <f t="shared" si="2"/>
        <v>980025.5</v>
      </c>
      <c r="CO61" s="39">
        <f t="shared" si="18"/>
        <v>376440.24</v>
      </c>
      <c r="CP61" s="39">
        <f t="shared" si="3"/>
        <v>135181.29</v>
      </c>
      <c r="CQ61" s="39">
        <f t="shared" si="4"/>
        <v>68000</v>
      </c>
      <c r="CR61" s="39">
        <f t="shared" si="5"/>
        <v>6799620.5000000009</v>
      </c>
      <c r="CS61" s="39">
        <f t="shared" si="19"/>
        <v>3815749.2300000004</v>
      </c>
      <c r="CT61" s="39">
        <f t="shared" si="20"/>
        <v>14291.19561797753</v>
      </c>
      <c r="CU61" s="39">
        <f t="shared" si="6"/>
        <v>7152.3426591760308</v>
      </c>
      <c r="CV61" s="39">
        <f t="shared" si="26"/>
        <v>57.397003745318351</v>
      </c>
      <c r="CW61" s="39">
        <f t="shared" si="26"/>
        <v>4393.375056179776</v>
      </c>
      <c r="CX61" s="39">
        <f t="shared" si="21"/>
        <v>9897.8205617977546</v>
      </c>
      <c r="CY61" s="39">
        <f t="shared" si="8"/>
        <v>2895.6941538461538</v>
      </c>
      <c r="CZ61" s="39">
        <f t="shared" si="9"/>
        <v>14894.382836538463</v>
      </c>
      <c r="DA61" s="39">
        <f t="shared" si="22"/>
        <v>1294611.99</v>
      </c>
      <c r="DB61" s="39">
        <f t="shared" si="25"/>
        <v>1348106.1</v>
      </c>
      <c r="DC61" s="39">
        <f t="shared" si="23"/>
        <v>1173031.1400000001</v>
      </c>
      <c r="DD61" s="39">
        <f t="shared" si="24"/>
        <v>5315797.919999999</v>
      </c>
    </row>
    <row r="62" spans="1:108" x14ac:dyDescent="0.25">
      <c r="A62" t="s">
        <v>479</v>
      </c>
      <c r="B62" s="35">
        <v>266</v>
      </c>
      <c r="C62" s="36">
        <v>8</v>
      </c>
      <c r="D62" s="36" t="s">
        <v>437</v>
      </c>
      <c r="E62" s="36">
        <v>421</v>
      </c>
      <c r="F62" s="49">
        <v>-66</v>
      </c>
      <c r="G62" s="37">
        <f t="shared" si="11"/>
        <v>361</v>
      </c>
      <c r="H62" s="36">
        <v>241</v>
      </c>
      <c r="I62" s="38">
        <f t="shared" si="12"/>
        <v>0.57244655581947745</v>
      </c>
      <c r="J62" s="37">
        <f t="shared" si="13"/>
        <v>57.99676339285714</v>
      </c>
      <c r="K62" s="37">
        <f t="shared" si="14"/>
        <v>16.999051339285714</v>
      </c>
      <c r="L62" s="39">
        <v>198942.26</v>
      </c>
      <c r="M62" s="39">
        <v>56916.22</v>
      </c>
      <c r="O62" s="39">
        <v>71961.03</v>
      </c>
      <c r="P62" s="39">
        <v>6475.5</v>
      </c>
      <c r="Q62" s="39">
        <v>79024.509999999995</v>
      </c>
      <c r="R62" s="39">
        <v>60058.83</v>
      </c>
      <c r="S62" s="39">
        <v>102374.53</v>
      </c>
      <c r="T62" s="39">
        <v>113832.45</v>
      </c>
      <c r="U62" s="39">
        <v>227664.89</v>
      </c>
      <c r="W62" s="39">
        <v>227664.89</v>
      </c>
      <c r="X62" s="39">
        <v>156665.71</v>
      </c>
      <c r="Y62" s="39">
        <v>107514</v>
      </c>
      <c r="AB62" s="39">
        <v>539063.25</v>
      </c>
      <c r="AG62" s="39">
        <v>2156253</v>
      </c>
      <c r="AH62" s="39">
        <v>138930</v>
      </c>
      <c r="AI62" s="39">
        <v>113832.45</v>
      </c>
      <c r="AJ62" s="39">
        <v>227664.89</v>
      </c>
      <c r="AK62" s="39">
        <v>569162.23</v>
      </c>
      <c r="AL62" s="39">
        <v>341497.34</v>
      </c>
      <c r="AM62" s="39">
        <v>195832.13</v>
      </c>
      <c r="AQ62" s="39">
        <v>103930.2</v>
      </c>
      <c r="AS62" s="39">
        <v>113832.45</v>
      </c>
      <c r="AV62" s="39">
        <v>30462.3</v>
      </c>
      <c r="AW62" s="39">
        <v>34000</v>
      </c>
      <c r="AX62" s="39">
        <v>34000</v>
      </c>
      <c r="AY62" s="39">
        <v>10200</v>
      </c>
      <c r="BA62" s="39">
        <v>27200</v>
      </c>
      <c r="BC62" s="39">
        <v>27200</v>
      </c>
      <c r="BD62" s="39">
        <v>215606.58</v>
      </c>
      <c r="BE62" s="39">
        <v>3472.89</v>
      </c>
      <c r="BV62" s="39">
        <v>15325</v>
      </c>
      <c r="CB62" s="39">
        <v>646483.46</v>
      </c>
      <c r="CC62" s="39">
        <v>86727.96</v>
      </c>
      <c r="CD62" s="39">
        <v>232544.77</v>
      </c>
      <c r="CE62" s="39">
        <v>27831.47</v>
      </c>
      <c r="CH62" s="39">
        <v>7300147.1899999985</v>
      </c>
      <c r="CI62" s="39">
        <f t="shared" si="15"/>
        <v>3523831.58</v>
      </c>
      <c r="CJ62" s="39">
        <f t="shared" si="0"/>
        <v>719509.49</v>
      </c>
      <c r="CK62" s="39">
        <f t="shared" si="16"/>
        <v>15325</v>
      </c>
      <c r="CL62" s="39">
        <f t="shared" si="17"/>
        <v>260376.24</v>
      </c>
      <c r="CM62" s="39">
        <f t="shared" si="1"/>
        <v>1551919.24</v>
      </c>
      <c r="CN62" s="39">
        <f t="shared" si="2"/>
        <v>144294.75</v>
      </c>
      <c r="CO62" s="39">
        <f t="shared" si="18"/>
        <v>733211.41999999993</v>
      </c>
      <c r="CP62" s="39">
        <f t="shared" si="3"/>
        <v>273479.46999999997</v>
      </c>
      <c r="CQ62" s="39">
        <f t="shared" si="4"/>
        <v>122400</v>
      </c>
      <c r="CR62" s="39">
        <f t="shared" si="5"/>
        <v>7344347.1900000004</v>
      </c>
      <c r="CS62" s="39">
        <f t="shared" si="19"/>
        <v>4519042.3100000005</v>
      </c>
      <c r="CT62" s="39">
        <f t="shared" si="20"/>
        <v>10734.067244655584</v>
      </c>
      <c r="CU62" s="39">
        <f t="shared" si="6"/>
        <v>8370.1462707838473</v>
      </c>
      <c r="CV62" s="39">
        <f t="shared" si="26"/>
        <v>36.401425178147271</v>
      </c>
      <c r="CW62" s="39">
        <f t="shared" si="26"/>
        <v>618.47087885985741</v>
      </c>
      <c r="CX62" s="39">
        <f t="shared" si="21"/>
        <v>10115.596365795725</v>
      </c>
      <c r="CY62" s="39">
        <f t="shared" si="8"/>
        <v>3042.3710373443982</v>
      </c>
      <c r="CZ62" s="39">
        <f t="shared" si="9"/>
        <v>10525.021662049863</v>
      </c>
      <c r="DA62" s="39">
        <f t="shared" si="22"/>
        <v>1455835.8199999998</v>
      </c>
      <c r="DB62" s="39">
        <f t="shared" si="25"/>
        <v>2802830.25</v>
      </c>
      <c r="DC62" s="39">
        <f t="shared" si="23"/>
        <v>260376.24</v>
      </c>
      <c r="DD62" s="39">
        <f t="shared" si="24"/>
        <v>6527360.9799999986</v>
      </c>
    </row>
    <row r="63" spans="1:108" x14ac:dyDescent="0.25">
      <c r="A63" t="s">
        <v>480</v>
      </c>
      <c r="B63" s="35">
        <v>271</v>
      </c>
      <c r="C63" s="36">
        <v>6</v>
      </c>
      <c r="D63" s="36" t="s">
        <v>350</v>
      </c>
      <c r="E63" s="36">
        <v>451</v>
      </c>
      <c r="F63" s="49">
        <v>2</v>
      </c>
      <c r="G63" s="37">
        <f t="shared" si="11"/>
        <v>353</v>
      </c>
      <c r="H63" s="36">
        <v>108</v>
      </c>
      <c r="I63" s="38">
        <f t="shared" si="12"/>
        <v>0.23946784922394679</v>
      </c>
      <c r="J63" s="37">
        <f t="shared" si="13"/>
        <v>54.996930803571431</v>
      </c>
      <c r="K63" s="37">
        <f t="shared" si="14"/>
        <v>10.999386160714286</v>
      </c>
      <c r="L63" s="39">
        <v>198942.26</v>
      </c>
      <c r="O63" s="39">
        <v>71961.03</v>
      </c>
      <c r="P63" s="39">
        <v>5766.05</v>
      </c>
      <c r="Q63" s="39">
        <v>79024.509999999995</v>
      </c>
      <c r="R63" s="39">
        <v>60058.83</v>
      </c>
      <c r="S63" s="39">
        <v>102374.53</v>
      </c>
      <c r="T63" s="39">
        <v>113832.45</v>
      </c>
      <c r="U63" s="39">
        <v>341497.34</v>
      </c>
      <c r="W63" s="39">
        <v>341497.34</v>
      </c>
      <c r="X63" s="39">
        <v>234998.56</v>
      </c>
      <c r="Y63" s="39">
        <v>175606.2</v>
      </c>
      <c r="AG63" s="39">
        <v>2108469</v>
      </c>
      <c r="AH63" s="39">
        <v>146575</v>
      </c>
      <c r="AI63" s="39">
        <v>113832.45</v>
      </c>
      <c r="AJ63" s="39">
        <v>170748.67</v>
      </c>
      <c r="AK63" s="39">
        <v>341497.34</v>
      </c>
      <c r="AL63" s="39">
        <v>341497.34</v>
      </c>
      <c r="AM63" s="39">
        <v>234998.56</v>
      </c>
      <c r="AQ63" s="39">
        <v>98554.5</v>
      </c>
      <c r="AS63" s="39">
        <v>56916.22</v>
      </c>
      <c r="AV63" s="39">
        <v>19710.900000000001</v>
      </c>
      <c r="BF63" s="39">
        <v>11275</v>
      </c>
      <c r="BV63" s="39">
        <v>15325</v>
      </c>
      <c r="CB63" s="39">
        <v>289710.43</v>
      </c>
      <c r="CD63" s="39">
        <v>190346.56</v>
      </c>
      <c r="CE63" s="39">
        <v>148318.73000000001</v>
      </c>
      <c r="CF63" s="39">
        <v>371078.18</v>
      </c>
      <c r="CH63" s="39">
        <v>6384412.9799999995</v>
      </c>
      <c r="CI63" s="39">
        <f t="shared" si="15"/>
        <v>2887003.66</v>
      </c>
      <c r="CJ63" s="39">
        <f t="shared" si="0"/>
        <v>1093599.44</v>
      </c>
      <c r="CK63" s="39">
        <f t="shared" si="16"/>
        <v>15325</v>
      </c>
      <c r="CL63" s="39">
        <f t="shared" si="17"/>
        <v>709743.47</v>
      </c>
      <c r="CM63" s="39">
        <f t="shared" si="1"/>
        <v>1301128.8600000001</v>
      </c>
      <c r="CN63" s="39">
        <f t="shared" si="2"/>
        <v>76627.12</v>
      </c>
      <c r="CO63" s="39">
        <f t="shared" si="18"/>
        <v>289710.43</v>
      </c>
      <c r="CP63" s="39">
        <f t="shared" si="3"/>
        <v>11275</v>
      </c>
      <c r="CQ63" s="39">
        <f t="shared" si="4"/>
        <v>0</v>
      </c>
      <c r="CR63" s="39">
        <f t="shared" si="5"/>
        <v>6384412.9800000004</v>
      </c>
      <c r="CS63" s="39">
        <f t="shared" si="19"/>
        <v>4705671.57</v>
      </c>
      <c r="CT63" s="39">
        <f t="shared" si="20"/>
        <v>10433.861574279379</v>
      </c>
      <c r="CU63" s="39">
        <f t="shared" si="6"/>
        <v>6401.338492239468</v>
      </c>
      <c r="CV63" s="39">
        <f t="shared" si="26"/>
        <v>33.980044345898001</v>
      </c>
      <c r="CW63" s="39">
        <f t="shared" si="26"/>
        <v>1573.7105764966741</v>
      </c>
      <c r="CX63" s="39">
        <f t="shared" si="21"/>
        <v>8860.1509977827045</v>
      </c>
      <c r="CY63" s="39">
        <f t="shared" si="8"/>
        <v>2682.5039814814813</v>
      </c>
      <c r="CZ63" s="39">
        <f t="shared" si="9"/>
        <v>10232.49895184136</v>
      </c>
      <c r="DA63" s="39">
        <f t="shared" si="22"/>
        <v>1711852.9000000001</v>
      </c>
      <c r="DB63" s="39">
        <f t="shared" si="25"/>
        <v>2284075.2000000002</v>
      </c>
      <c r="DC63" s="39">
        <f t="shared" si="23"/>
        <v>709743.47</v>
      </c>
      <c r="DD63" s="39">
        <f t="shared" si="24"/>
        <v>5495728.459999999</v>
      </c>
    </row>
    <row r="64" spans="1:108" x14ac:dyDescent="0.25">
      <c r="A64" t="s">
        <v>481</v>
      </c>
      <c r="B64" s="35">
        <v>884</v>
      </c>
      <c r="C64" s="36">
        <v>5</v>
      </c>
      <c r="D64" s="36" t="s">
        <v>425</v>
      </c>
      <c r="E64" s="36">
        <v>189</v>
      </c>
      <c r="F64" s="49">
        <v>-15</v>
      </c>
      <c r="G64" s="37">
        <f t="shared" si="11"/>
        <v>189</v>
      </c>
      <c r="H64" s="36">
        <v>189</v>
      </c>
      <c r="I64" s="38">
        <f t="shared" si="12"/>
        <v>1</v>
      </c>
      <c r="J64" s="37">
        <f t="shared" si="13"/>
        <v>53.996986607142858</v>
      </c>
      <c r="K64" s="37">
        <f t="shared" si="14"/>
        <v>0.99994419642857146</v>
      </c>
      <c r="L64" s="39">
        <v>198942.26</v>
      </c>
      <c r="N64" s="39">
        <v>128424.93</v>
      </c>
      <c r="O64" s="39">
        <v>71961.03</v>
      </c>
      <c r="P64" s="39">
        <v>8065.87</v>
      </c>
      <c r="Q64" s="39">
        <v>79024.509999999995</v>
      </c>
      <c r="R64" s="39">
        <v>60058.83</v>
      </c>
      <c r="S64" s="39">
        <v>102374.53</v>
      </c>
      <c r="T64" s="39">
        <v>113832.45</v>
      </c>
      <c r="AC64" s="39">
        <v>341497.34</v>
      </c>
      <c r="AG64" s="39">
        <v>1128897</v>
      </c>
      <c r="AH64" s="39">
        <v>112077</v>
      </c>
      <c r="AI64" s="39">
        <v>113832.45</v>
      </c>
      <c r="AJ64" s="39">
        <v>227664.89</v>
      </c>
      <c r="AK64" s="39">
        <v>682994.68</v>
      </c>
      <c r="AL64" s="39">
        <v>227664.89</v>
      </c>
      <c r="AM64" s="39">
        <v>78332.850000000006</v>
      </c>
      <c r="AO64" s="39">
        <v>57558.06</v>
      </c>
      <c r="AQ64" s="39">
        <v>96762.6</v>
      </c>
      <c r="AT64" s="39">
        <v>5691.62</v>
      </c>
      <c r="AV64" s="39">
        <v>1791.9</v>
      </c>
      <c r="AZ64" s="39">
        <v>70000</v>
      </c>
      <c r="BD64" s="39">
        <v>102283.24</v>
      </c>
      <c r="BE64" s="39">
        <v>1647.53</v>
      </c>
      <c r="CB64" s="39">
        <v>633741.56999999995</v>
      </c>
      <c r="CC64" s="39">
        <v>203201.46</v>
      </c>
      <c r="CH64" s="39">
        <v>4848323.4900000012</v>
      </c>
      <c r="CI64" s="39">
        <f t="shared" si="15"/>
        <v>2345155.75</v>
      </c>
      <c r="CJ64" s="39">
        <f t="shared" si="0"/>
        <v>0</v>
      </c>
      <c r="CK64" s="39">
        <f t="shared" si="16"/>
        <v>0</v>
      </c>
      <c r="CL64" s="39">
        <f t="shared" si="17"/>
        <v>0</v>
      </c>
      <c r="CM64" s="39">
        <f t="shared" si="1"/>
        <v>1484810.4200000004</v>
      </c>
      <c r="CN64" s="39">
        <f t="shared" si="2"/>
        <v>7483.52</v>
      </c>
      <c r="CO64" s="39">
        <f t="shared" si="18"/>
        <v>836943.02999999991</v>
      </c>
      <c r="CP64" s="39">
        <f t="shared" si="3"/>
        <v>103930.77</v>
      </c>
      <c r="CQ64" s="39">
        <f t="shared" si="4"/>
        <v>70000</v>
      </c>
      <c r="CR64" s="39">
        <f t="shared" si="5"/>
        <v>4848323.49</v>
      </c>
      <c r="CS64" s="39">
        <f t="shared" si="19"/>
        <v>2345155.75</v>
      </c>
      <c r="CT64" s="39">
        <f t="shared" si="20"/>
        <v>12408.231481481482</v>
      </c>
      <c r="CU64" s="39">
        <f t="shared" si="6"/>
        <v>12408.231481481482</v>
      </c>
      <c r="CV64" s="39">
        <f t="shared" si="26"/>
        <v>0</v>
      </c>
      <c r="CW64" s="39">
        <f t="shared" si="26"/>
        <v>0</v>
      </c>
      <c r="CX64" s="39">
        <f t="shared" si="21"/>
        <v>12408.231481481482</v>
      </c>
      <c r="CY64" s="39">
        <f t="shared" si="8"/>
        <v>4428.2699999999995</v>
      </c>
      <c r="CZ64" s="39">
        <f t="shared" si="9"/>
        <v>12408.231481481482</v>
      </c>
      <c r="DA64" s="39">
        <f t="shared" si="22"/>
        <v>1216258.75</v>
      </c>
      <c r="DB64" s="39">
        <f t="shared" si="25"/>
        <v>1128897</v>
      </c>
      <c r="DC64" s="39">
        <f t="shared" si="23"/>
        <v>0</v>
      </c>
      <c r="DD64" s="39">
        <f t="shared" si="24"/>
        <v>4554249.8500000006</v>
      </c>
    </row>
    <row r="65" spans="1:108" x14ac:dyDescent="0.25">
      <c r="A65" t="s">
        <v>482</v>
      </c>
      <c r="B65" s="35">
        <v>420</v>
      </c>
      <c r="C65" s="36">
        <v>4</v>
      </c>
      <c r="D65" s="36" t="s">
        <v>435</v>
      </c>
      <c r="E65" s="36">
        <v>587</v>
      </c>
      <c r="F65" s="49">
        <v>-54</v>
      </c>
      <c r="G65" s="37">
        <f t="shared" si="11"/>
        <v>587</v>
      </c>
      <c r="H65" s="36">
        <v>239</v>
      </c>
      <c r="I65" s="38">
        <f t="shared" si="12"/>
        <v>0.40715502555366268</v>
      </c>
      <c r="J65" s="37">
        <f t="shared" si="13"/>
        <v>103.99419642857143</v>
      </c>
      <c r="K65" s="37">
        <f t="shared" si="14"/>
        <v>309.98270089285717</v>
      </c>
      <c r="L65" s="39">
        <v>198942.26</v>
      </c>
      <c r="M65" s="39">
        <v>170748.67</v>
      </c>
      <c r="O65" s="39">
        <v>71961.03</v>
      </c>
      <c r="P65" s="39">
        <v>9294.2999999999993</v>
      </c>
      <c r="Q65" s="39">
        <v>79024.509999999995</v>
      </c>
      <c r="R65" s="39">
        <v>60058.83</v>
      </c>
      <c r="S65" s="39">
        <v>204749.06</v>
      </c>
      <c r="T65" s="39">
        <v>113832.45</v>
      </c>
      <c r="AG65" s="39">
        <v>3506151</v>
      </c>
      <c r="AH65" s="39">
        <v>200754</v>
      </c>
      <c r="AI65" s="39">
        <v>113832.45</v>
      </c>
      <c r="AJ65" s="39">
        <v>341497.34</v>
      </c>
      <c r="AK65" s="39">
        <v>1138324.46</v>
      </c>
      <c r="AL65" s="39">
        <v>341497.34</v>
      </c>
      <c r="AM65" s="39">
        <v>117499.28</v>
      </c>
      <c r="AO65" s="39">
        <v>57558.06</v>
      </c>
      <c r="AQ65" s="39">
        <v>186357.6</v>
      </c>
      <c r="AS65" s="39">
        <v>1650570.47</v>
      </c>
      <c r="AU65" s="39">
        <v>39166.43</v>
      </c>
      <c r="AV65" s="39">
        <v>555489</v>
      </c>
      <c r="BD65" s="39">
        <v>191361.66</v>
      </c>
      <c r="BE65" s="39">
        <v>3082.36</v>
      </c>
      <c r="BN65" s="39">
        <v>119483.41</v>
      </c>
      <c r="BO65" s="39">
        <v>3000</v>
      </c>
      <c r="BQ65" s="39">
        <v>53100</v>
      </c>
      <c r="BX65" s="39">
        <v>55921</v>
      </c>
      <c r="CB65" s="39">
        <v>641118.46</v>
      </c>
      <c r="CC65" s="39">
        <v>5017.32</v>
      </c>
      <c r="CE65" s="39">
        <v>25422.55</v>
      </c>
      <c r="CH65" s="39">
        <v>10254815.300000001</v>
      </c>
      <c r="CI65" s="39">
        <f t="shared" si="15"/>
        <v>4615516.1099999994</v>
      </c>
      <c r="CJ65" s="39">
        <f t="shared" si="0"/>
        <v>0</v>
      </c>
      <c r="CK65" s="39">
        <f t="shared" si="16"/>
        <v>231504.41</v>
      </c>
      <c r="CL65" s="39">
        <f t="shared" si="17"/>
        <v>25422.55</v>
      </c>
      <c r="CM65" s="39">
        <f t="shared" si="1"/>
        <v>2296566.5300000003</v>
      </c>
      <c r="CN65" s="39">
        <f t="shared" si="2"/>
        <v>2245225.9</v>
      </c>
      <c r="CO65" s="39">
        <f t="shared" si="18"/>
        <v>646135.77999999991</v>
      </c>
      <c r="CP65" s="39">
        <f t="shared" si="3"/>
        <v>194444.02</v>
      </c>
      <c r="CQ65" s="39">
        <f t="shared" si="4"/>
        <v>0</v>
      </c>
      <c r="CR65" s="39">
        <f t="shared" si="5"/>
        <v>10254815.299999999</v>
      </c>
      <c r="CS65" s="39">
        <f t="shared" si="19"/>
        <v>4872443.0699999994</v>
      </c>
      <c r="CT65" s="39">
        <f t="shared" si="20"/>
        <v>8300.5844463373069</v>
      </c>
      <c r="CU65" s="39">
        <f t="shared" si="6"/>
        <v>7862.8894548551953</v>
      </c>
      <c r="CV65" s="39">
        <f t="shared" si="26"/>
        <v>394.38570698466782</v>
      </c>
      <c r="CW65" s="39">
        <f t="shared" si="26"/>
        <v>43.309284497444629</v>
      </c>
      <c r="CX65" s="39">
        <f t="shared" si="21"/>
        <v>8257.2751618398615</v>
      </c>
      <c r="CY65" s="39">
        <f t="shared" si="8"/>
        <v>2703.4969874476983</v>
      </c>
      <c r="CZ65" s="39">
        <f t="shared" si="9"/>
        <v>8300.5844463373069</v>
      </c>
      <c r="DA65" s="39">
        <f t="shared" si="22"/>
        <v>1340869.5199999998</v>
      </c>
      <c r="DB65" s="39">
        <f t="shared" si="25"/>
        <v>3506151</v>
      </c>
      <c r="DC65" s="39">
        <f t="shared" si="23"/>
        <v>25422.55</v>
      </c>
      <c r="DD65" s="39">
        <f t="shared" si="24"/>
        <v>9768800.4299999997</v>
      </c>
    </row>
    <row r="66" spans="1:108" x14ac:dyDescent="0.25">
      <c r="A66" t="s">
        <v>483</v>
      </c>
      <c r="B66" s="35">
        <v>308</v>
      </c>
      <c r="C66" s="36">
        <v>8</v>
      </c>
      <c r="D66" s="36" t="s">
        <v>350</v>
      </c>
      <c r="E66" s="36">
        <v>199</v>
      </c>
      <c r="F66" s="49">
        <v>-34</v>
      </c>
      <c r="G66" s="37">
        <f t="shared" si="11"/>
        <v>150</v>
      </c>
      <c r="H66" s="36">
        <v>162</v>
      </c>
      <c r="I66" s="38">
        <f t="shared" si="12"/>
        <v>0.81407035175879394</v>
      </c>
      <c r="J66" s="37">
        <f t="shared" si="13"/>
        <v>26.998493303571429</v>
      </c>
      <c r="K66" s="37">
        <f t="shared" si="14"/>
        <v>1.9998883928571429</v>
      </c>
      <c r="L66" s="39">
        <v>198942.26</v>
      </c>
      <c r="O66" s="39">
        <v>71961.03</v>
      </c>
      <c r="P66" s="39">
        <v>10416.5</v>
      </c>
      <c r="Q66" s="39">
        <v>79024.509999999995</v>
      </c>
      <c r="R66" s="39">
        <v>60058.83</v>
      </c>
      <c r="S66" s="39">
        <v>153561.79</v>
      </c>
      <c r="T66" s="39">
        <v>113832.45</v>
      </c>
      <c r="U66" s="39">
        <v>227664.89</v>
      </c>
      <c r="W66" s="39">
        <v>227664.89</v>
      </c>
      <c r="X66" s="39">
        <v>156665.71</v>
      </c>
      <c r="Y66" s="39">
        <v>87803.1</v>
      </c>
      <c r="AG66" s="39">
        <v>895950</v>
      </c>
      <c r="AH66" s="39">
        <v>64675</v>
      </c>
      <c r="AI66" s="39">
        <v>113832.45</v>
      </c>
      <c r="AJ66" s="39">
        <v>341497.34</v>
      </c>
      <c r="AK66" s="39">
        <v>341497.34</v>
      </c>
      <c r="AL66" s="39">
        <v>113832.45</v>
      </c>
      <c r="AM66" s="39">
        <v>39166.43</v>
      </c>
      <c r="AO66" s="39">
        <v>57558.06</v>
      </c>
      <c r="AQ66" s="39">
        <v>48381.3</v>
      </c>
      <c r="AT66" s="39">
        <v>10244.92</v>
      </c>
      <c r="AV66" s="39">
        <v>3583.8</v>
      </c>
      <c r="AW66" s="39">
        <v>20400</v>
      </c>
      <c r="AX66" s="39">
        <v>13600</v>
      </c>
      <c r="AY66" s="39">
        <v>10200</v>
      </c>
      <c r="BA66" s="39">
        <v>20400</v>
      </c>
      <c r="BC66" s="39">
        <v>13600</v>
      </c>
      <c r="BD66" s="39">
        <v>107695.05</v>
      </c>
      <c r="BE66" s="39">
        <v>1734.7</v>
      </c>
      <c r="BV66" s="39">
        <v>15325</v>
      </c>
      <c r="CB66" s="39">
        <v>434565.65</v>
      </c>
      <c r="CC66" s="39">
        <v>98435.04</v>
      </c>
      <c r="CE66" s="39">
        <v>147962.29999999999</v>
      </c>
      <c r="CF66" s="39">
        <v>399297.48</v>
      </c>
      <c r="CH66" s="39">
        <v>4701030.2699999996</v>
      </c>
      <c r="CI66" s="39">
        <f t="shared" si="15"/>
        <v>1648422.37</v>
      </c>
      <c r="CJ66" s="39">
        <f t="shared" si="0"/>
        <v>699798.59</v>
      </c>
      <c r="CK66" s="39">
        <f t="shared" si="16"/>
        <v>15325</v>
      </c>
      <c r="CL66" s="39">
        <f t="shared" si="17"/>
        <v>547259.78</v>
      </c>
      <c r="CM66" s="39">
        <f t="shared" si="1"/>
        <v>1055765.3700000001</v>
      </c>
      <c r="CN66" s="39">
        <f t="shared" si="2"/>
        <v>13828.720000000001</v>
      </c>
      <c r="CO66" s="39">
        <f t="shared" si="18"/>
        <v>533000.69000000006</v>
      </c>
      <c r="CP66" s="39">
        <f t="shared" si="3"/>
        <v>143429.75</v>
      </c>
      <c r="CQ66" s="39">
        <f t="shared" si="4"/>
        <v>68000</v>
      </c>
      <c r="CR66" s="39">
        <f t="shared" si="5"/>
        <v>4724830.2700000005</v>
      </c>
      <c r="CS66" s="39">
        <f t="shared" si="19"/>
        <v>2910805.74</v>
      </c>
      <c r="CT66" s="39">
        <f t="shared" si="20"/>
        <v>14627.164522613066</v>
      </c>
      <c r="CU66" s="39">
        <f t="shared" si="6"/>
        <v>8283.5294974874378</v>
      </c>
      <c r="CV66" s="39">
        <f t="shared" si="26"/>
        <v>77.010050251256288</v>
      </c>
      <c r="CW66" s="39">
        <f t="shared" si="26"/>
        <v>2750.0491457286435</v>
      </c>
      <c r="CX66" s="39">
        <f t="shared" si="21"/>
        <v>11877.115376884423</v>
      </c>
      <c r="CY66" s="39">
        <f t="shared" si="8"/>
        <v>3290.1277160493833</v>
      </c>
      <c r="CZ66" s="39">
        <f t="shared" si="9"/>
        <v>14740.047666666669</v>
      </c>
      <c r="DA66" s="39">
        <f t="shared" si="22"/>
        <v>1379792.8599999999</v>
      </c>
      <c r="DB66" s="39">
        <f t="shared" si="25"/>
        <v>983753.1</v>
      </c>
      <c r="DC66" s="39">
        <f t="shared" si="23"/>
        <v>547259.78</v>
      </c>
      <c r="DD66" s="39">
        <f t="shared" si="24"/>
        <v>3875724.2399999998</v>
      </c>
    </row>
    <row r="67" spans="1:108" x14ac:dyDescent="0.25">
      <c r="A67" t="s">
        <v>484</v>
      </c>
      <c r="B67" s="35">
        <v>273</v>
      </c>
      <c r="C67" s="36">
        <v>3</v>
      </c>
      <c r="D67" s="36" t="s">
        <v>350</v>
      </c>
      <c r="E67" s="36">
        <v>367</v>
      </c>
      <c r="F67" s="49">
        <v>-35</v>
      </c>
      <c r="G67" s="37">
        <f t="shared" si="11"/>
        <v>331</v>
      </c>
      <c r="H67" s="36">
        <v>9</v>
      </c>
      <c r="I67" s="38">
        <f t="shared" si="12"/>
        <v>2.4523160762942781E-2</v>
      </c>
      <c r="J67" s="37">
        <f t="shared" si="13"/>
        <v>27.998437499999998</v>
      </c>
      <c r="K67" s="37">
        <f t="shared" si="14"/>
        <v>55.996874999999996</v>
      </c>
      <c r="L67" s="39">
        <v>198942.26</v>
      </c>
      <c r="O67" s="39">
        <v>71961.03</v>
      </c>
      <c r="P67" s="39">
        <v>5504.45</v>
      </c>
      <c r="Q67" s="39">
        <v>79024.509999999995</v>
      </c>
      <c r="R67" s="39">
        <v>60058.83</v>
      </c>
      <c r="S67" s="39">
        <v>102374.53</v>
      </c>
      <c r="T67" s="39">
        <v>113832.45</v>
      </c>
      <c r="W67" s="39">
        <v>227664.89</v>
      </c>
      <c r="X67" s="39">
        <v>78332.850000000006</v>
      </c>
      <c r="Y67" s="39">
        <v>64508.4</v>
      </c>
      <c r="AG67" s="39">
        <v>1977063</v>
      </c>
      <c r="AH67" s="39">
        <v>119275</v>
      </c>
      <c r="AI67" s="39">
        <v>113832.45</v>
      </c>
      <c r="AJ67" s="39">
        <v>113832.45</v>
      </c>
      <c r="AK67" s="39">
        <v>341497.34</v>
      </c>
      <c r="AQ67" s="39">
        <v>50173.2</v>
      </c>
      <c r="AS67" s="39">
        <v>341497.34</v>
      </c>
      <c r="AV67" s="39">
        <v>100346.4</v>
      </c>
      <c r="BF67" s="39">
        <v>9175</v>
      </c>
      <c r="CB67" s="39">
        <v>24142.54</v>
      </c>
      <c r="CD67" s="39">
        <v>245377.21</v>
      </c>
      <c r="CE67" s="39">
        <v>136890.51999999999</v>
      </c>
      <c r="CF67" s="39">
        <v>138186.85</v>
      </c>
      <c r="CG67" s="39">
        <v>330941.28000000003</v>
      </c>
      <c r="CH67" s="39">
        <v>5044434.7799999993</v>
      </c>
      <c r="CI67" s="39">
        <f t="shared" si="15"/>
        <v>2728036.06</v>
      </c>
      <c r="CJ67" s="39">
        <f t="shared" ref="CJ67:CJ118" si="27">SUM(U67:Y67)</f>
        <v>370506.14</v>
      </c>
      <c r="CK67" s="39">
        <f t="shared" si="16"/>
        <v>0</v>
      </c>
      <c r="CL67" s="39">
        <f t="shared" si="17"/>
        <v>851395.86</v>
      </c>
      <c r="CM67" s="39">
        <f t="shared" ref="CM67:CM98" si="28">SUM(AI67:AR67)</f>
        <v>619335.43999999994</v>
      </c>
      <c r="CN67" s="39">
        <f t="shared" ref="CN67:CN118" si="29">SUM(AS67:AV67)</f>
        <v>441843.74</v>
      </c>
      <c r="CO67" s="39">
        <f t="shared" si="18"/>
        <v>24142.54</v>
      </c>
      <c r="CP67" s="39">
        <f t="shared" ref="CP67:CP118" si="30">SUM(BA67,BB67,BC67,BD67:BK67)</f>
        <v>9175</v>
      </c>
      <c r="CQ67" s="39">
        <f t="shared" ref="CQ67:CQ118" si="31">SUM(AX67,AY67,AW67:AZ67)</f>
        <v>0</v>
      </c>
      <c r="CR67" s="39">
        <f t="shared" ref="CR67:CR119" si="32">SUM(CI67:CQ67)</f>
        <v>5044434.78</v>
      </c>
      <c r="CS67" s="39">
        <f t="shared" si="19"/>
        <v>3949938.06</v>
      </c>
      <c r="CT67" s="39">
        <f t="shared" si="20"/>
        <v>10762.774005449592</v>
      </c>
      <c r="CU67" s="39">
        <f t="shared" ref="CU67:CU119" si="33">CI67/$E67</f>
        <v>7433.3407629427793</v>
      </c>
      <c r="CV67" s="39">
        <f t="shared" ref="CV67:CW98" si="34">CK67/$E67</f>
        <v>0</v>
      </c>
      <c r="CW67" s="39">
        <f t="shared" si="34"/>
        <v>2319.8797275204361</v>
      </c>
      <c r="CX67" s="39">
        <f t="shared" si="21"/>
        <v>8442.8942779291556</v>
      </c>
      <c r="CY67" s="39">
        <f t="shared" ref="CY67:CY119" si="35">CO67/$H67</f>
        <v>2682.5044444444447</v>
      </c>
      <c r="CZ67" s="39">
        <f>(CS67-CJ67)/G67</f>
        <v>10813.993716012084</v>
      </c>
      <c r="DA67" s="39">
        <f t="shared" si="22"/>
        <v>1056970.8</v>
      </c>
      <c r="DB67" s="39">
        <f t="shared" si="25"/>
        <v>2041571.4</v>
      </c>
      <c r="DC67" s="39">
        <f t="shared" si="23"/>
        <v>851395.86</v>
      </c>
      <c r="DD67" s="39">
        <f t="shared" si="24"/>
        <v>4059084.47</v>
      </c>
    </row>
    <row r="68" spans="1:108" x14ac:dyDescent="0.25">
      <c r="A68" t="s">
        <v>485</v>
      </c>
      <c r="B68" s="35">
        <v>284</v>
      </c>
      <c r="C68" s="36">
        <v>1</v>
      </c>
      <c r="D68" s="36" t="s">
        <v>350</v>
      </c>
      <c r="E68" s="36">
        <v>439</v>
      </c>
      <c r="F68" s="49">
        <v>-18</v>
      </c>
      <c r="G68" s="37">
        <f t="shared" ref="G68:G118" si="36">AG68/5973</f>
        <v>343</v>
      </c>
      <c r="H68" s="36">
        <v>121</v>
      </c>
      <c r="I68" s="38">
        <f t="shared" ref="I68:I119" si="37">H68/E68</f>
        <v>0.27562642369020501</v>
      </c>
      <c r="J68" s="37">
        <f t="shared" ref="J68:J118" si="38">AQ68/1792</f>
        <v>58.99670758928572</v>
      </c>
      <c r="K68" s="37">
        <f t="shared" ref="K68:K118" si="39">AV68/1792</f>
        <v>199.98883928571428</v>
      </c>
      <c r="L68" s="39">
        <v>198942.26</v>
      </c>
      <c r="O68" s="39">
        <v>71961.03</v>
      </c>
      <c r="P68" s="39">
        <v>7106</v>
      </c>
      <c r="Q68" s="39">
        <v>79024.509999999995</v>
      </c>
      <c r="R68" s="39">
        <v>60058.83</v>
      </c>
      <c r="S68" s="39">
        <v>102374.53</v>
      </c>
      <c r="T68" s="39">
        <v>113832.45</v>
      </c>
      <c r="U68" s="39">
        <v>341497.34</v>
      </c>
      <c r="W68" s="39">
        <v>341497.34</v>
      </c>
      <c r="X68" s="39">
        <v>234998.56</v>
      </c>
      <c r="Y68" s="39">
        <v>172022.39999999999</v>
      </c>
      <c r="AG68" s="39">
        <v>2048739</v>
      </c>
      <c r="AH68" s="39">
        <v>142675</v>
      </c>
      <c r="AI68" s="39">
        <v>113832.45</v>
      </c>
      <c r="AJ68" s="39">
        <v>455329.78</v>
      </c>
      <c r="AK68" s="39">
        <v>455329.78</v>
      </c>
      <c r="AL68" s="39">
        <v>113832.45</v>
      </c>
      <c r="AM68" s="39">
        <v>39166.43</v>
      </c>
      <c r="AO68" s="39">
        <v>57558.06</v>
      </c>
      <c r="AQ68" s="39">
        <v>105722.1</v>
      </c>
      <c r="AS68" s="39">
        <v>1081408.24</v>
      </c>
      <c r="AV68" s="39">
        <v>358380</v>
      </c>
      <c r="AW68" s="39">
        <v>40800</v>
      </c>
      <c r="AX68" s="39">
        <v>40800</v>
      </c>
      <c r="AY68" s="39">
        <v>10200</v>
      </c>
      <c r="BA68" s="39">
        <v>40800</v>
      </c>
      <c r="BC68" s="39">
        <v>40800</v>
      </c>
      <c r="BD68" s="39">
        <v>81393.649999999994</v>
      </c>
      <c r="BQ68" s="39">
        <v>48800</v>
      </c>
      <c r="BR68" s="39">
        <v>113832.45</v>
      </c>
      <c r="BS68" s="39">
        <v>74970.559999999998</v>
      </c>
      <c r="BT68" s="39">
        <v>97600</v>
      </c>
      <c r="BU68" s="39">
        <v>5000</v>
      </c>
      <c r="CB68" s="39">
        <v>324582.98</v>
      </c>
      <c r="CD68" s="39">
        <v>420715.02</v>
      </c>
      <c r="CE68" s="39">
        <v>240793.82</v>
      </c>
      <c r="CF68" s="39">
        <v>202387.73</v>
      </c>
      <c r="CG68" s="39">
        <v>176329.56</v>
      </c>
      <c r="CH68" s="39">
        <v>8655094.3100000005</v>
      </c>
      <c r="CI68" s="39">
        <f t="shared" ref="CI68:CI118" si="40">SUM(L68:T68,Z68:AH68)</f>
        <v>2824713.61</v>
      </c>
      <c r="CJ68" s="39">
        <f t="shared" si="27"/>
        <v>1090015.6399999999</v>
      </c>
      <c r="CK68" s="39">
        <f t="shared" ref="CK68:CK118" si="41">SUM(BL68:CA68)</f>
        <v>340203.01</v>
      </c>
      <c r="CL68" s="39">
        <f t="shared" ref="CL68:CL118" si="42">SUM(CD68:CG68)</f>
        <v>1040226.1300000001</v>
      </c>
      <c r="CM68" s="39">
        <f t="shared" si="28"/>
        <v>1340771.05</v>
      </c>
      <c r="CN68" s="39">
        <f t="shared" si="29"/>
        <v>1439788.24</v>
      </c>
      <c r="CO68" s="39">
        <f t="shared" ref="CO68:CO118" si="43">SUM(CB68:CC68)</f>
        <v>324582.98</v>
      </c>
      <c r="CP68" s="39">
        <f t="shared" si="30"/>
        <v>162993.65</v>
      </c>
      <c r="CQ68" s="39">
        <f t="shared" si="31"/>
        <v>142800</v>
      </c>
      <c r="CR68" s="39">
        <f t="shared" si="32"/>
        <v>8706094.3100000005</v>
      </c>
      <c r="CS68" s="39">
        <f t="shared" ref="CS68:CS118" si="44">SUM(CI68:CL68)</f>
        <v>5295158.3899999997</v>
      </c>
      <c r="CT68" s="39">
        <f t="shared" ref="CT68:CT119" si="45">CS68/$E68</f>
        <v>12061.864214123007</v>
      </c>
      <c r="CU68" s="39">
        <f t="shared" si="33"/>
        <v>6434.4273576309788</v>
      </c>
      <c r="CV68" s="39">
        <f t="shared" si="34"/>
        <v>774.94990888382688</v>
      </c>
      <c r="CW68" s="39">
        <f t="shared" si="34"/>
        <v>2369.5356036446474</v>
      </c>
      <c r="CX68" s="39">
        <f t="shared" ref="CX68:CX119" si="46">CT68-CW68</f>
        <v>9692.3286104783583</v>
      </c>
      <c r="CY68" s="39">
        <f t="shared" si="35"/>
        <v>2682.5039669421485</v>
      </c>
      <c r="CZ68" s="39">
        <f>(CS68-CJ68)/G68</f>
        <v>12259.891399416909</v>
      </c>
      <c r="DA68" s="39">
        <f t="shared" ref="DA68:DA118" si="47">SUM(L68:X68,AC68:AF68,AH68,BL68:BV68,BX68:CA68)</f>
        <v>2034170.86</v>
      </c>
      <c r="DB68" s="39">
        <f t="shared" si="25"/>
        <v>2220761.4</v>
      </c>
      <c r="DC68" s="39">
        <f t="shared" ref="DC68:DC118" si="48">CL68</f>
        <v>1040226.1300000001</v>
      </c>
      <c r="DD68" s="39">
        <f t="shared" ref="DD68:DD118" si="49">SUM(L68:O68,Q68:AG68,AI68:AV68,BL68,BN68,BP68,BR68:BS68,BW68:CC68)</f>
        <v>7058893.5299999993</v>
      </c>
    </row>
    <row r="69" spans="1:108" x14ac:dyDescent="0.25">
      <c r="A69" t="s">
        <v>486</v>
      </c>
      <c r="B69" s="35">
        <v>274</v>
      </c>
      <c r="C69" s="36">
        <v>6</v>
      </c>
      <c r="D69" s="36" t="s">
        <v>350</v>
      </c>
      <c r="E69" s="36">
        <v>547</v>
      </c>
      <c r="F69" s="49">
        <v>38</v>
      </c>
      <c r="G69" s="37">
        <f t="shared" si="36"/>
        <v>464</v>
      </c>
      <c r="H69" s="36">
        <v>64</v>
      </c>
      <c r="I69" s="38">
        <f t="shared" si="37"/>
        <v>0.1170018281535649</v>
      </c>
      <c r="J69" s="37">
        <f t="shared" si="38"/>
        <v>51.997098214285714</v>
      </c>
      <c r="K69" s="37">
        <f t="shared" si="39"/>
        <v>3.9997767857142859</v>
      </c>
      <c r="L69" s="39">
        <v>198942.26</v>
      </c>
      <c r="O69" s="39">
        <v>71961.03</v>
      </c>
      <c r="P69" s="39">
        <v>4796</v>
      </c>
      <c r="Q69" s="39">
        <v>79024.509999999995</v>
      </c>
      <c r="R69" s="39">
        <v>60058.83</v>
      </c>
      <c r="S69" s="39">
        <v>153561.79</v>
      </c>
      <c r="T69" s="39">
        <v>113832.45</v>
      </c>
      <c r="U69" s="39">
        <v>227664.89</v>
      </c>
      <c r="V69" s="39">
        <v>113832.45</v>
      </c>
      <c r="W69" s="39">
        <v>227664.89</v>
      </c>
      <c r="X69" s="39">
        <v>195832.13</v>
      </c>
      <c r="Y69" s="39">
        <v>148727.70000000001</v>
      </c>
      <c r="AG69" s="39">
        <v>2771472</v>
      </c>
      <c r="AH69" s="39">
        <v>177775</v>
      </c>
      <c r="AI69" s="39">
        <v>113832.45</v>
      </c>
      <c r="AJ69" s="39">
        <v>113832.45</v>
      </c>
      <c r="AK69" s="39">
        <v>341497.34</v>
      </c>
      <c r="AQ69" s="39">
        <v>93178.8</v>
      </c>
      <c r="AT69" s="39">
        <v>20489.84</v>
      </c>
      <c r="AV69" s="39">
        <v>7167.6</v>
      </c>
      <c r="BF69" s="39">
        <v>13675</v>
      </c>
      <c r="CB69" s="39">
        <v>171680.26</v>
      </c>
      <c r="CD69" s="39">
        <v>25997.91</v>
      </c>
      <c r="CE69" s="39">
        <v>220358.6</v>
      </c>
      <c r="CF69" s="39">
        <v>322034.90999999997</v>
      </c>
      <c r="CH69" s="39">
        <v>5988891.0899999999</v>
      </c>
      <c r="CI69" s="39">
        <f t="shared" si="40"/>
        <v>3631423.87</v>
      </c>
      <c r="CJ69" s="39">
        <f t="shared" si="27"/>
        <v>913722.06</v>
      </c>
      <c r="CK69" s="39">
        <f t="shared" si="41"/>
        <v>0</v>
      </c>
      <c r="CL69" s="39">
        <f t="shared" si="42"/>
        <v>568391.41999999993</v>
      </c>
      <c r="CM69" s="39">
        <f t="shared" si="28"/>
        <v>662341.04</v>
      </c>
      <c r="CN69" s="39">
        <f t="shared" si="29"/>
        <v>27657.440000000002</v>
      </c>
      <c r="CO69" s="39">
        <f t="shared" si="43"/>
        <v>171680.26</v>
      </c>
      <c r="CP69" s="39">
        <f t="shared" si="30"/>
        <v>13675</v>
      </c>
      <c r="CQ69" s="39">
        <f t="shared" si="31"/>
        <v>0</v>
      </c>
      <c r="CR69" s="39">
        <f t="shared" si="32"/>
        <v>5988891.0899999999</v>
      </c>
      <c r="CS69" s="39">
        <f t="shared" si="44"/>
        <v>5113537.3499999996</v>
      </c>
      <c r="CT69" s="39">
        <f t="shared" si="45"/>
        <v>9348.3315356489929</v>
      </c>
      <c r="CU69" s="39">
        <f t="shared" si="33"/>
        <v>6638.8004936014631</v>
      </c>
      <c r="CV69" s="39">
        <f t="shared" si="34"/>
        <v>0</v>
      </c>
      <c r="CW69" s="39">
        <f t="shared" si="34"/>
        <v>1039.1068007312613</v>
      </c>
      <c r="CX69" s="39">
        <f t="shared" si="46"/>
        <v>8309.2247349177323</v>
      </c>
      <c r="CY69" s="39">
        <f t="shared" si="35"/>
        <v>2682.5040625000001</v>
      </c>
      <c r="CZ69" s="39">
        <f>(CS69-CJ69)/G69</f>
        <v>9051.3260560344806</v>
      </c>
      <c r="DA69" s="39">
        <f t="shared" si="47"/>
        <v>1624946.23</v>
      </c>
      <c r="DB69" s="39">
        <f t="shared" si="25"/>
        <v>2920199.7</v>
      </c>
      <c r="DC69" s="39">
        <f t="shared" si="48"/>
        <v>568391.41999999993</v>
      </c>
      <c r="DD69" s="39">
        <f t="shared" si="49"/>
        <v>5224253.669999999</v>
      </c>
    </row>
    <row r="70" spans="1:108" x14ac:dyDescent="0.25">
      <c r="A70" t="s">
        <v>487</v>
      </c>
      <c r="B70" s="35">
        <v>435</v>
      </c>
      <c r="C70" s="36">
        <v>5</v>
      </c>
      <c r="D70" s="36" t="s">
        <v>435</v>
      </c>
      <c r="E70" s="36">
        <v>281</v>
      </c>
      <c r="F70" s="49">
        <v>-19</v>
      </c>
      <c r="G70" s="37">
        <f t="shared" si="36"/>
        <v>281</v>
      </c>
      <c r="H70" s="36">
        <v>174</v>
      </c>
      <c r="I70" s="38">
        <f t="shared" si="37"/>
        <v>0.61921708185053381</v>
      </c>
      <c r="J70" s="37">
        <f t="shared" si="38"/>
        <v>87.995089285714286</v>
      </c>
      <c r="K70" s="37">
        <f t="shared" si="39"/>
        <v>12.999274553571428</v>
      </c>
      <c r="L70" s="39">
        <v>99471.13</v>
      </c>
      <c r="M70" s="39">
        <v>113832.45</v>
      </c>
      <c r="O70" s="39">
        <v>71961.03</v>
      </c>
      <c r="P70" s="39">
        <v>7670.45</v>
      </c>
      <c r="Q70" s="39">
        <v>79024.509999999995</v>
      </c>
      <c r="R70" s="39">
        <v>60058.83</v>
      </c>
      <c r="S70" s="39">
        <v>102374.53</v>
      </c>
      <c r="T70" s="39">
        <v>113832.45</v>
      </c>
      <c r="AG70" s="39">
        <v>1678413</v>
      </c>
      <c r="AH70" s="39">
        <v>96102</v>
      </c>
      <c r="AI70" s="39">
        <v>113832.45</v>
      </c>
      <c r="AJ70" s="39">
        <v>341497.34</v>
      </c>
      <c r="AK70" s="39">
        <v>569162.23</v>
      </c>
      <c r="AL70" s="39">
        <v>341497.34</v>
      </c>
      <c r="AM70" s="39">
        <v>117499.28</v>
      </c>
      <c r="AO70" s="39">
        <v>57558.06</v>
      </c>
      <c r="AQ70" s="39">
        <v>157687.20000000001</v>
      </c>
      <c r="AS70" s="39">
        <v>113832.45</v>
      </c>
      <c r="AV70" s="39">
        <v>23294.7</v>
      </c>
      <c r="BD70" s="39">
        <v>137676.49</v>
      </c>
      <c r="BE70" s="39">
        <v>2217.63</v>
      </c>
      <c r="CB70" s="39">
        <v>466755.7</v>
      </c>
      <c r="CC70" s="39">
        <v>73587.360000000001</v>
      </c>
      <c r="CD70" s="39">
        <v>104130.26</v>
      </c>
      <c r="CH70" s="39">
        <v>5042968.87</v>
      </c>
      <c r="CI70" s="39">
        <f t="shared" si="40"/>
        <v>2422740.38</v>
      </c>
      <c r="CJ70" s="39">
        <f t="shared" si="27"/>
        <v>0</v>
      </c>
      <c r="CK70" s="39">
        <f t="shared" si="41"/>
        <v>0</v>
      </c>
      <c r="CL70" s="39">
        <f t="shared" si="42"/>
        <v>104130.26</v>
      </c>
      <c r="CM70" s="39">
        <f t="shared" si="28"/>
        <v>1698733.9000000001</v>
      </c>
      <c r="CN70" s="39">
        <f t="shared" si="29"/>
        <v>137127.15</v>
      </c>
      <c r="CO70" s="39">
        <f t="shared" si="43"/>
        <v>540343.06000000006</v>
      </c>
      <c r="CP70" s="39">
        <f t="shared" si="30"/>
        <v>139894.12</v>
      </c>
      <c r="CQ70" s="39">
        <f t="shared" si="31"/>
        <v>0</v>
      </c>
      <c r="CR70" s="39">
        <f t="shared" si="32"/>
        <v>5042968.87</v>
      </c>
      <c r="CS70" s="39">
        <f t="shared" si="44"/>
        <v>2526870.6399999997</v>
      </c>
      <c r="CT70" s="39">
        <f t="shared" si="45"/>
        <v>8992.4222064056921</v>
      </c>
      <c r="CU70" s="39">
        <f t="shared" si="33"/>
        <v>8621.8518861209959</v>
      </c>
      <c r="CV70" s="39">
        <f t="shared" si="34"/>
        <v>0</v>
      </c>
      <c r="CW70" s="39">
        <f t="shared" si="34"/>
        <v>370.57032028469752</v>
      </c>
      <c r="CX70" s="39">
        <f t="shared" si="46"/>
        <v>8621.8518861209941</v>
      </c>
      <c r="CY70" s="39">
        <f t="shared" si="35"/>
        <v>3105.4198850574717</v>
      </c>
      <c r="CZ70" s="39">
        <f>(CS70-CJ70)/G70</f>
        <v>8992.4222064056921</v>
      </c>
      <c r="DA70" s="39">
        <f t="shared" si="47"/>
        <v>744327.38</v>
      </c>
      <c r="DB70" s="39">
        <f t="shared" si="25"/>
        <v>1678413</v>
      </c>
      <c r="DC70" s="39">
        <f t="shared" si="48"/>
        <v>104130.26</v>
      </c>
      <c r="DD70" s="39">
        <f t="shared" si="49"/>
        <v>4695172.04</v>
      </c>
    </row>
    <row r="71" spans="1:108" x14ac:dyDescent="0.25">
      <c r="A71" t="s">
        <v>488</v>
      </c>
      <c r="B71" s="35">
        <v>458</v>
      </c>
      <c r="C71" s="36">
        <v>5</v>
      </c>
      <c r="D71" s="36" t="s">
        <v>425</v>
      </c>
      <c r="E71" s="36">
        <v>702</v>
      </c>
      <c r="F71" s="49">
        <v>6</v>
      </c>
      <c r="G71" s="37">
        <f t="shared" si="36"/>
        <v>702</v>
      </c>
      <c r="H71" s="36">
        <v>250</v>
      </c>
      <c r="I71" s="38">
        <f t="shared" si="37"/>
        <v>0.35612535612535612</v>
      </c>
      <c r="J71" s="37">
        <f t="shared" si="38"/>
        <v>15.999107142857143</v>
      </c>
      <c r="K71" s="37">
        <f t="shared" si="39"/>
        <v>10.999386160714286</v>
      </c>
      <c r="L71" s="39">
        <v>99471.13</v>
      </c>
      <c r="N71" s="39">
        <v>385274.79</v>
      </c>
      <c r="O71" s="39">
        <v>71961.03</v>
      </c>
      <c r="P71" s="39">
        <v>27090.54</v>
      </c>
      <c r="Q71" s="39">
        <v>79024.509999999995</v>
      </c>
      <c r="R71" s="39">
        <v>60058.83</v>
      </c>
      <c r="S71" s="39">
        <v>460685.38</v>
      </c>
      <c r="T71" s="39">
        <v>113832.45</v>
      </c>
      <c r="AC71" s="39">
        <v>1024492.02</v>
      </c>
      <c r="AE71" s="39">
        <v>104263.14</v>
      </c>
      <c r="AF71" s="39">
        <v>113832.45</v>
      </c>
      <c r="AG71" s="39">
        <v>4193046</v>
      </c>
      <c r="AH71" s="39">
        <v>416286</v>
      </c>
      <c r="AI71" s="39">
        <v>113832.45</v>
      </c>
      <c r="AJ71" s="39">
        <v>227664.89</v>
      </c>
      <c r="AK71" s="39">
        <v>227664.89</v>
      </c>
      <c r="AQ71" s="39">
        <v>28670.400000000001</v>
      </c>
      <c r="AS71" s="39">
        <v>113832.45</v>
      </c>
      <c r="AV71" s="39">
        <v>19710.900000000001</v>
      </c>
      <c r="BD71" s="39">
        <v>153262.51</v>
      </c>
      <c r="BE71" s="39">
        <v>2468.6799999999998</v>
      </c>
      <c r="BW71" s="39">
        <v>656092.98</v>
      </c>
      <c r="BY71" s="39">
        <v>443635.82</v>
      </c>
      <c r="CA71" s="39">
        <v>131776.46</v>
      </c>
      <c r="CB71" s="39">
        <v>706169.18</v>
      </c>
      <c r="CH71" s="39">
        <v>9974099.879999999</v>
      </c>
      <c r="CI71" s="39">
        <f t="shared" si="40"/>
        <v>7149318.2699999996</v>
      </c>
      <c r="CJ71" s="39">
        <f t="shared" si="27"/>
        <v>0</v>
      </c>
      <c r="CK71" s="39">
        <f t="shared" si="41"/>
        <v>1231505.26</v>
      </c>
      <c r="CL71" s="39">
        <f t="shared" si="42"/>
        <v>0</v>
      </c>
      <c r="CM71" s="39">
        <f t="shared" si="28"/>
        <v>597832.63</v>
      </c>
      <c r="CN71" s="39">
        <f t="shared" si="29"/>
        <v>133543.35</v>
      </c>
      <c r="CO71" s="39">
        <f t="shared" si="43"/>
        <v>706169.18</v>
      </c>
      <c r="CP71" s="39">
        <f t="shared" si="30"/>
        <v>155731.19</v>
      </c>
      <c r="CQ71" s="39">
        <f t="shared" si="31"/>
        <v>0</v>
      </c>
      <c r="CR71" s="39">
        <f t="shared" si="32"/>
        <v>9974099.879999999</v>
      </c>
      <c r="CS71" s="39">
        <f t="shared" si="44"/>
        <v>8380823.5299999993</v>
      </c>
      <c r="CT71" s="39">
        <f t="shared" si="45"/>
        <v>11938.495056980057</v>
      </c>
      <c r="CU71" s="39">
        <f t="shared" si="33"/>
        <v>10184.214059829059</v>
      </c>
      <c r="CV71" s="39">
        <f t="shared" si="34"/>
        <v>1754.2809971509971</v>
      </c>
      <c r="CW71" s="39">
        <f t="shared" si="34"/>
        <v>0</v>
      </c>
      <c r="CX71" s="39">
        <f t="shared" si="46"/>
        <v>11938.495056980057</v>
      </c>
      <c r="CY71" s="39">
        <f t="shared" si="35"/>
        <v>2824.6767200000004</v>
      </c>
      <c r="CZ71" s="39">
        <f>(CS71-CJ71)/G71</f>
        <v>11938.495056980057</v>
      </c>
      <c r="DA71" s="39">
        <f t="shared" si="47"/>
        <v>3531684.55</v>
      </c>
      <c r="DB71" s="39">
        <f t="shared" si="25"/>
        <v>4849138.9800000004</v>
      </c>
      <c r="DC71" s="39">
        <f t="shared" si="48"/>
        <v>0</v>
      </c>
      <c r="DD71" s="39">
        <f t="shared" si="49"/>
        <v>9374992.1500000022</v>
      </c>
    </row>
    <row r="72" spans="1:108" x14ac:dyDescent="0.25">
      <c r="A72" t="s">
        <v>489</v>
      </c>
      <c r="B72" s="35">
        <v>1165</v>
      </c>
      <c r="C72" s="36">
        <v>5</v>
      </c>
      <c r="D72" s="36" t="s">
        <v>490</v>
      </c>
      <c r="E72" s="36">
        <v>66</v>
      </c>
      <c r="F72" s="49">
        <v>-7</v>
      </c>
      <c r="G72" s="37">
        <f t="shared" si="36"/>
        <v>0</v>
      </c>
      <c r="H72" s="36">
        <v>18</v>
      </c>
      <c r="I72" s="38">
        <f t="shared" si="37"/>
        <v>0.27272727272727271</v>
      </c>
      <c r="J72" s="37">
        <f t="shared" si="38"/>
        <v>11.999330357142856</v>
      </c>
      <c r="K72" s="37">
        <f t="shared" si="39"/>
        <v>16.999051339285714</v>
      </c>
      <c r="L72" s="39">
        <v>99471.13</v>
      </c>
      <c r="O72" s="39">
        <v>71961.03</v>
      </c>
      <c r="P72" s="39">
        <v>3898.9</v>
      </c>
      <c r="Q72" s="39">
        <v>79024.509999999995</v>
      </c>
      <c r="R72" s="39">
        <v>60058.83</v>
      </c>
      <c r="S72" s="39">
        <v>51187.26</v>
      </c>
      <c r="T72" s="39">
        <v>113832.45</v>
      </c>
      <c r="U72" s="39">
        <v>227664.89</v>
      </c>
      <c r="W72" s="39">
        <v>227664.89</v>
      </c>
      <c r="X72" s="39">
        <v>156665.71</v>
      </c>
      <c r="Y72" s="39">
        <v>118265.4</v>
      </c>
      <c r="AA72" s="39">
        <v>335085.3</v>
      </c>
      <c r="AH72" s="39">
        <v>21450</v>
      </c>
      <c r="AI72" s="39">
        <v>113832.45</v>
      </c>
      <c r="AJ72" s="39">
        <v>113832.45</v>
      </c>
      <c r="AK72" s="39">
        <v>227664.89</v>
      </c>
      <c r="AL72" s="39">
        <v>227664.89</v>
      </c>
      <c r="AM72" s="39">
        <v>156665.71</v>
      </c>
      <c r="AQ72" s="39">
        <v>21502.799999999999</v>
      </c>
      <c r="AS72" s="39">
        <v>113832.45</v>
      </c>
      <c r="AV72" s="39">
        <v>30462.3</v>
      </c>
      <c r="BF72" s="39">
        <v>1650</v>
      </c>
      <c r="CB72" s="39">
        <v>48285.07</v>
      </c>
      <c r="CF72" s="39">
        <v>162202.73000000001</v>
      </c>
      <c r="CH72" s="39">
        <v>2783826.0400000005</v>
      </c>
      <c r="CI72" s="39">
        <f t="shared" si="40"/>
        <v>835969.41</v>
      </c>
      <c r="CJ72" s="39">
        <f t="shared" si="27"/>
        <v>730260.89</v>
      </c>
      <c r="CK72" s="39">
        <f t="shared" si="41"/>
        <v>0</v>
      </c>
      <c r="CL72" s="39">
        <f t="shared" si="42"/>
        <v>162202.73000000001</v>
      </c>
      <c r="CM72" s="39">
        <f t="shared" si="28"/>
        <v>861163.19000000006</v>
      </c>
      <c r="CN72" s="39">
        <f t="shared" si="29"/>
        <v>144294.75</v>
      </c>
      <c r="CO72" s="39">
        <f t="shared" si="43"/>
        <v>48285.07</v>
      </c>
      <c r="CP72" s="39">
        <f t="shared" si="30"/>
        <v>1650</v>
      </c>
      <c r="CQ72" s="39">
        <f t="shared" si="31"/>
        <v>0</v>
      </c>
      <c r="CR72" s="39">
        <f t="shared" si="32"/>
        <v>2783826.04</v>
      </c>
      <c r="CS72" s="39">
        <f t="shared" si="44"/>
        <v>1728433.03</v>
      </c>
      <c r="CT72" s="39">
        <f t="shared" si="45"/>
        <v>26188.379242424242</v>
      </c>
      <c r="CU72" s="39">
        <f t="shared" si="33"/>
        <v>12666.203181818182</v>
      </c>
      <c r="CV72" s="39">
        <f t="shared" si="34"/>
        <v>0</v>
      </c>
      <c r="CW72" s="39">
        <f t="shared" si="34"/>
        <v>2457.6171212121212</v>
      </c>
      <c r="CX72" s="39">
        <f t="shared" si="46"/>
        <v>23730.762121212119</v>
      </c>
      <c r="CY72" s="39">
        <f t="shared" si="35"/>
        <v>2682.5038888888889</v>
      </c>
      <c r="CZ72" s="39">
        <f>(CS72-CJ72)/E72</f>
        <v>15123.820303030303</v>
      </c>
      <c r="DA72" s="39">
        <f t="shared" si="47"/>
        <v>1112879.6000000001</v>
      </c>
      <c r="DB72" s="39">
        <f t="shared" si="25"/>
        <v>453350.69999999995</v>
      </c>
      <c r="DC72" s="39">
        <f t="shared" si="48"/>
        <v>162202.73000000001</v>
      </c>
      <c r="DD72" s="39">
        <f t="shared" si="49"/>
        <v>2594624.4099999997</v>
      </c>
    </row>
    <row r="73" spans="1:108" x14ac:dyDescent="0.25">
      <c r="A73" t="s">
        <v>491</v>
      </c>
      <c r="B73" s="35">
        <v>280</v>
      </c>
      <c r="C73" s="36">
        <v>6</v>
      </c>
      <c r="D73" s="36" t="s">
        <v>350</v>
      </c>
      <c r="E73" s="36">
        <v>395</v>
      </c>
      <c r="F73" s="49">
        <v>-23</v>
      </c>
      <c r="G73" s="37">
        <f t="shared" si="36"/>
        <v>283</v>
      </c>
      <c r="H73" s="36">
        <v>252</v>
      </c>
      <c r="I73" s="38">
        <f t="shared" si="37"/>
        <v>0.63797468354430376</v>
      </c>
      <c r="J73" s="37">
        <f t="shared" si="38"/>
        <v>72.995926339285717</v>
      </c>
      <c r="K73" s="37">
        <f t="shared" si="39"/>
        <v>16.999051339285714</v>
      </c>
      <c r="L73" s="39">
        <v>198942.26</v>
      </c>
      <c r="O73" s="39">
        <v>71961.03</v>
      </c>
      <c r="P73" s="39">
        <v>7973.6</v>
      </c>
      <c r="Q73" s="39">
        <v>79024.509999999995</v>
      </c>
      <c r="R73" s="39">
        <v>60058.83</v>
      </c>
      <c r="S73" s="39">
        <v>153561.79</v>
      </c>
      <c r="T73" s="39">
        <v>113832.45</v>
      </c>
      <c r="U73" s="39">
        <v>341497.34</v>
      </c>
      <c r="V73" s="39">
        <v>113832.45</v>
      </c>
      <c r="W73" s="39">
        <v>455329.78</v>
      </c>
      <c r="X73" s="39">
        <v>313331.40999999997</v>
      </c>
      <c r="Y73" s="39">
        <v>200692.8</v>
      </c>
      <c r="AG73" s="39">
        <v>1690359</v>
      </c>
      <c r="AH73" s="39">
        <v>128375</v>
      </c>
      <c r="AI73" s="39">
        <v>113832.45</v>
      </c>
      <c r="AJ73" s="39">
        <v>227664.89</v>
      </c>
      <c r="AK73" s="39">
        <v>455329.78</v>
      </c>
      <c r="AL73" s="39">
        <v>455329.78</v>
      </c>
      <c r="AM73" s="39">
        <v>234998.56</v>
      </c>
      <c r="AQ73" s="39">
        <v>130808.7</v>
      </c>
      <c r="AS73" s="39">
        <v>113832.45</v>
      </c>
      <c r="AV73" s="39">
        <v>30462.3</v>
      </c>
      <c r="AW73" s="39">
        <v>20400</v>
      </c>
      <c r="AX73" s="39">
        <v>20400</v>
      </c>
      <c r="AY73" s="39">
        <v>10200</v>
      </c>
      <c r="BA73" s="39">
        <v>20400</v>
      </c>
      <c r="BC73" s="39">
        <v>20400</v>
      </c>
      <c r="BD73" s="39">
        <v>199154.67</v>
      </c>
      <c r="BE73" s="39">
        <v>3207.89</v>
      </c>
      <c r="CB73" s="39">
        <v>675991.01</v>
      </c>
      <c r="CC73" s="39">
        <v>112292.4</v>
      </c>
      <c r="CD73" s="39">
        <v>227132.35</v>
      </c>
      <c r="CE73" s="39">
        <v>276931.84000000003</v>
      </c>
      <c r="CH73" s="39">
        <v>7277541.3200000012</v>
      </c>
      <c r="CI73" s="39">
        <f t="shared" si="40"/>
        <v>2504088.4699999997</v>
      </c>
      <c r="CJ73" s="39">
        <f t="shared" si="27"/>
        <v>1424683.78</v>
      </c>
      <c r="CK73" s="39">
        <f t="shared" si="41"/>
        <v>0</v>
      </c>
      <c r="CL73" s="39">
        <f t="shared" si="42"/>
        <v>504064.19000000006</v>
      </c>
      <c r="CM73" s="39">
        <f t="shared" si="28"/>
        <v>1617964.1600000001</v>
      </c>
      <c r="CN73" s="39">
        <f t="shared" si="29"/>
        <v>144294.75</v>
      </c>
      <c r="CO73" s="39">
        <f t="shared" si="43"/>
        <v>788283.41</v>
      </c>
      <c r="CP73" s="39">
        <f t="shared" si="30"/>
        <v>243162.56000000003</v>
      </c>
      <c r="CQ73" s="39">
        <f t="shared" si="31"/>
        <v>81600</v>
      </c>
      <c r="CR73" s="39">
        <f t="shared" si="32"/>
        <v>7308141.3200000003</v>
      </c>
      <c r="CS73" s="39">
        <f t="shared" si="44"/>
        <v>4432836.4400000004</v>
      </c>
      <c r="CT73" s="39">
        <f t="shared" si="45"/>
        <v>11222.370734177217</v>
      </c>
      <c r="CU73" s="39">
        <f t="shared" si="33"/>
        <v>6339.4644810126574</v>
      </c>
      <c r="CV73" s="39">
        <f t="shared" si="34"/>
        <v>0</v>
      </c>
      <c r="CW73" s="39">
        <f t="shared" si="34"/>
        <v>1276.1118734177217</v>
      </c>
      <c r="CX73" s="39">
        <f t="shared" si="46"/>
        <v>9946.2588607594953</v>
      </c>
      <c r="CY73" s="39">
        <f t="shared" si="35"/>
        <v>3128.1087698412698</v>
      </c>
      <c r="CZ73" s="39">
        <f t="shared" ref="CZ73:CZ101" si="50">(CS73-CJ73)/G73</f>
        <v>10629.514699646643</v>
      </c>
      <c r="DA73" s="39">
        <f t="shared" si="47"/>
        <v>2037720.45</v>
      </c>
      <c r="DB73" s="39">
        <f t="shared" si="25"/>
        <v>1891051.8</v>
      </c>
      <c r="DC73" s="39">
        <f t="shared" si="48"/>
        <v>504064.19000000006</v>
      </c>
      <c r="DD73" s="39">
        <f t="shared" si="49"/>
        <v>6342965.9700000007</v>
      </c>
    </row>
    <row r="74" spans="1:108" x14ac:dyDescent="0.25">
      <c r="A74" t="s">
        <v>492</v>
      </c>
      <c r="B74" s="35">
        <v>285</v>
      </c>
      <c r="C74" s="36">
        <v>8</v>
      </c>
      <c r="D74" s="36" t="s">
        <v>350</v>
      </c>
      <c r="E74" s="36">
        <v>211</v>
      </c>
      <c r="F74" s="49">
        <v>-27</v>
      </c>
      <c r="G74" s="37">
        <f t="shared" si="36"/>
        <v>143</v>
      </c>
      <c r="H74" s="36">
        <v>189</v>
      </c>
      <c r="I74" s="38">
        <f t="shared" si="37"/>
        <v>0.89573459715639814</v>
      </c>
      <c r="J74" s="37">
        <f t="shared" si="38"/>
        <v>46.99737723214286</v>
      </c>
      <c r="K74" s="37">
        <f t="shared" si="39"/>
        <v>0.99994419642857146</v>
      </c>
      <c r="L74" s="39">
        <v>198942.26</v>
      </c>
      <c r="O74" s="39">
        <v>71961.03</v>
      </c>
      <c r="P74" s="39">
        <v>7877.65</v>
      </c>
      <c r="Q74" s="39">
        <v>79024.509999999995</v>
      </c>
      <c r="R74" s="39">
        <v>60058.83</v>
      </c>
      <c r="S74" s="39">
        <v>102374.53</v>
      </c>
      <c r="T74" s="39">
        <v>113832.45</v>
      </c>
      <c r="U74" s="39">
        <v>227664.89</v>
      </c>
      <c r="V74" s="39">
        <v>113832.45</v>
      </c>
      <c r="W74" s="39">
        <v>227664.89</v>
      </c>
      <c r="X74" s="39">
        <v>195832.13</v>
      </c>
      <c r="Y74" s="39">
        <v>121849.2</v>
      </c>
      <c r="AG74" s="39">
        <v>854139</v>
      </c>
      <c r="AH74" s="39">
        <v>68575</v>
      </c>
      <c r="AI74" s="39">
        <v>113832.45</v>
      </c>
      <c r="AJ74" s="39">
        <v>113832.45</v>
      </c>
      <c r="AK74" s="39">
        <v>341497.34</v>
      </c>
      <c r="AL74" s="39">
        <v>227664.89</v>
      </c>
      <c r="AM74" s="39">
        <v>156665.71</v>
      </c>
      <c r="AQ74" s="39">
        <v>84219.3</v>
      </c>
      <c r="AT74" s="39">
        <v>5691.62</v>
      </c>
      <c r="AV74" s="39">
        <v>1791.9</v>
      </c>
      <c r="AW74" s="39">
        <v>13600</v>
      </c>
      <c r="AX74" s="39">
        <v>13600</v>
      </c>
      <c r="AY74" s="39">
        <v>10200</v>
      </c>
      <c r="BA74" s="39">
        <v>6800</v>
      </c>
      <c r="BC74" s="39">
        <v>6800</v>
      </c>
      <c r="BD74" s="39">
        <v>114189.23</v>
      </c>
      <c r="BE74" s="39">
        <v>1839.31</v>
      </c>
      <c r="BG74" s="39">
        <v>113832.45</v>
      </c>
      <c r="CB74" s="39">
        <v>506993.26</v>
      </c>
      <c r="CC74" s="39">
        <v>124955.16</v>
      </c>
      <c r="CD74" s="39">
        <v>150291.89000000001</v>
      </c>
      <c r="CE74" s="39">
        <v>17551.63</v>
      </c>
      <c r="CF74" s="39">
        <v>232663.72</v>
      </c>
      <c r="CH74" s="39">
        <v>4802141.13</v>
      </c>
      <c r="CI74" s="39">
        <f t="shared" si="40"/>
        <v>1556785.26</v>
      </c>
      <c r="CJ74" s="39">
        <f t="shared" si="27"/>
        <v>886843.55999999994</v>
      </c>
      <c r="CK74" s="39">
        <f t="shared" si="41"/>
        <v>0</v>
      </c>
      <c r="CL74" s="39">
        <f t="shared" si="42"/>
        <v>400507.24</v>
      </c>
      <c r="CM74" s="39">
        <f t="shared" si="28"/>
        <v>1037712.14</v>
      </c>
      <c r="CN74" s="39">
        <f t="shared" si="29"/>
        <v>7483.52</v>
      </c>
      <c r="CO74" s="39">
        <f t="shared" si="43"/>
        <v>631948.42000000004</v>
      </c>
      <c r="CP74" s="39">
        <f t="shared" si="30"/>
        <v>243460.99</v>
      </c>
      <c r="CQ74" s="39">
        <f t="shared" si="31"/>
        <v>61200</v>
      </c>
      <c r="CR74" s="39">
        <f t="shared" si="32"/>
        <v>4825941.13</v>
      </c>
      <c r="CS74" s="39">
        <f t="shared" si="44"/>
        <v>2844136.0599999996</v>
      </c>
      <c r="CT74" s="39">
        <f t="shared" si="45"/>
        <v>13479.317819905211</v>
      </c>
      <c r="CU74" s="39">
        <f t="shared" si="33"/>
        <v>7378.1291943127962</v>
      </c>
      <c r="CV74" s="39">
        <f t="shared" si="34"/>
        <v>0</v>
      </c>
      <c r="CW74" s="39">
        <f t="shared" si="34"/>
        <v>1898.1385781990521</v>
      </c>
      <c r="CX74" s="39">
        <f t="shared" si="46"/>
        <v>11581.179241706159</v>
      </c>
      <c r="CY74" s="39">
        <f t="shared" si="35"/>
        <v>3343.6424338624342</v>
      </c>
      <c r="CZ74" s="39">
        <f t="shared" si="50"/>
        <v>13687.360139860137</v>
      </c>
      <c r="DA74" s="39">
        <f t="shared" si="47"/>
        <v>1467640.62</v>
      </c>
      <c r="DB74" s="39">
        <f t="shared" si="25"/>
        <v>975988.2</v>
      </c>
      <c r="DC74" s="39">
        <f t="shared" si="48"/>
        <v>400507.24</v>
      </c>
      <c r="DD74" s="39">
        <f t="shared" si="49"/>
        <v>4044320.25</v>
      </c>
    </row>
    <row r="75" spans="1:108" x14ac:dyDescent="0.25">
      <c r="A75" t="s">
        <v>493</v>
      </c>
      <c r="B75" s="35">
        <v>287</v>
      </c>
      <c r="C75" s="36">
        <v>3</v>
      </c>
      <c r="D75" s="36" t="s">
        <v>350</v>
      </c>
      <c r="E75" s="36">
        <v>622</v>
      </c>
      <c r="F75" s="49">
        <v>8</v>
      </c>
      <c r="G75" s="37">
        <f t="shared" si="36"/>
        <v>559</v>
      </c>
      <c r="H75" s="36">
        <v>36</v>
      </c>
      <c r="I75" s="38">
        <f t="shared" si="37"/>
        <v>5.7877813504823149E-2</v>
      </c>
      <c r="J75" s="37">
        <f t="shared" si="38"/>
        <v>48.997265625000004</v>
      </c>
      <c r="K75" s="37">
        <f t="shared" si="39"/>
        <v>77.995647321428578</v>
      </c>
      <c r="L75" s="39">
        <v>198942.26</v>
      </c>
      <c r="O75" s="39">
        <v>71961.03</v>
      </c>
      <c r="P75" s="39">
        <v>8488.1</v>
      </c>
      <c r="Q75" s="39">
        <v>79024.509999999995</v>
      </c>
      <c r="R75" s="39">
        <v>60058.83</v>
      </c>
      <c r="S75" s="39">
        <v>204749.06</v>
      </c>
      <c r="T75" s="39">
        <v>113832.45</v>
      </c>
      <c r="W75" s="39">
        <v>341497.34</v>
      </c>
      <c r="X75" s="39">
        <v>117499.28</v>
      </c>
      <c r="Y75" s="39">
        <v>112889.7</v>
      </c>
      <c r="AG75" s="39">
        <v>3338907</v>
      </c>
      <c r="AH75" s="39">
        <v>202150</v>
      </c>
      <c r="AI75" s="39">
        <v>113832.45</v>
      </c>
      <c r="AJ75" s="39">
        <v>227664.89</v>
      </c>
      <c r="AK75" s="39">
        <v>455329.78</v>
      </c>
      <c r="AL75" s="39">
        <v>455329.78</v>
      </c>
      <c r="AM75" s="39">
        <v>234998.56</v>
      </c>
      <c r="AQ75" s="39">
        <v>87803.1</v>
      </c>
      <c r="AS75" s="39">
        <v>455329.78</v>
      </c>
      <c r="AV75" s="39">
        <v>139768.20000000001</v>
      </c>
      <c r="BF75" s="39">
        <v>15550</v>
      </c>
      <c r="CB75" s="39">
        <v>96570.14</v>
      </c>
      <c r="CD75" s="39">
        <v>80653.88</v>
      </c>
      <c r="CE75" s="39">
        <v>248068.81</v>
      </c>
      <c r="CF75" s="39">
        <v>4710.3500000000004</v>
      </c>
      <c r="CH75" s="39">
        <v>7465609.2800000003</v>
      </c>
      <c r="CI75" s="39">
        <f t="shared" si="40"/>
        <v>4278113.24</v>
      </c>
      <c r="CJ75" s="39">
        <f t="shared" si="27"/>
        <v>571886.31999999995</v>
      </c>
      <c r="CK75" s="39">
        <f t="shared" si="41"/>
        <v>0</v>
      </c>
      <c r="CL75" s="39">
        <f t="shared" si="42"/>
        <v>333433.03999999998</v>
      </c>
      <c r="CM75" s="39">
        <f t="shared" si="28"/>
        <v>1574958.5600000003</v>
      </c>
      <c r="CN75" s="39">
        <f t="shared" si="29"/>
        <v>595097.98</v>
      </c>
      <c r="CO75" s="39">
        <f t="shared" si="43"/>
        <v>96570.14</v>
      </c>
      <c r="CP75" s="39">
        <f t="shared" si="30"/>
        <v>15550</v>
      </c>
      <c r="CQ75" s="39">
        <f t="shared" si="31"/>
        <v>0</v>
      </c>
      <c r="CR75" s="39">
        <f t="shared" si="32"/>
        <v>7465609.2800000003</v>
      </c>
      <c r="CS75" s="39">
        <f t="shared" si="44"/>
        <v>5183432.6000000006</v>
      </c>
      <c r="CT75" s="39">
        <f t="shared" si="45"/>
        <v>8333.4929260450172</v>
      </c>
      <c r="CU75" s="39">
        <f t="shared" si="33"/>
        <v>6877.9955627009649</v>
      </c>
      <c r="CV75" s="39">
        <f t="shared" si="34"/>
        <v>0</v>
      </c>
      <c r="CW75" s="39">
        <f t="shared" si="34"/>
        <v>536.06598070739551</v>
      </c>
      <c r="CX75" s="39">
        <f t="shared" si="46"/>
        <v>7797.4269453376219</v>
      </c>
      <c r="CY75" s="39">
        <f t="shared" si="35"/>
        <v>2682.5038888888889</v>
      </c>
      <c r="CZ75" s="39">
        <f t="shared" si="50"/>
        <v>8249.635563506261</v>
      </c>
      <c r="DA75" s="39">
        <f t="shared" si="47"/>
        <v>1398202.86</v>
      </c>
      <c r="DB75" s="39">
        <f t="shared" si="25"/>
        <v>3451796.7</v>
      </c>
      <c r="DC75" s="39">
        <f t="shared" si="48"/>
        <v>333433.03999999998</v>
      </c>
      <c r="DD75" s="39">
        <f t="shared" si="49"/>
        <v>6905988.1399999997</v>
      </c>
    </row>
    <row r="76" spans="1:108" x14ac:dyDescent="0.25">
      <c r="A76" t="s">
        <v>494</v>
      </c>
      <c r="B76" s="35">
        <v>288</v>
      </c>
      <c r="C76" s="36">
        <v>7</v>
      </c>
      <c r="D76" s="36" t="s">
        <v>350</v>
      </c>
      <c r="E76" s="36">
        <v>309</v>
      </c>
      <c r="F76" s="49">
        <v>-17</v>
      </c>
      <c r="G76" s="37">
        <f t="shared" si="36"/>
        <v>225</v>
      </c>
      <c r="H76" s="36">
        <v>224</v>
      </c>
      <c r="I76" s="38">
        <f t="shared" si="37"/>
        <v>0.72491909385113273</v>
      </c>
      <c r="J76" s="37">
        <f t="shared" si="38"/>
        <v>64.996372767857139</v>
      </c>
      <c r="K76" s="37">
        <f t="shared" si="39"/>
        <v>33.998102678571428</v>
      </c>
      <c r="L76" s="39">
        <v>198942.26</v>
      </c>
      <c r="O76" s="39">
        <v>71961.03</v>
      </c>
      <c r="P76" s="39">
        <v>5527.4</v>
      </c>
      <c r="Q76" s="39">
        <v>79024.509999999995</v>
      </c>
      <c r="R76" s="39">
        <v>60058.83</v>
      </c>
      <c r="S76" s="39">
        <v>102374.53</v>
      </c>
      <c r="T76" s="39">
        <v>113832.45</v>
      </c>
      <c r="V76" s="39">
        <v>682994.68</v>
      </c>
      <c r="X76" s="39">
        <v>234998.56</v>
      </c>
      <c r="Y76" s="39">
        <v>150519.6</v>
      </c>
      <c r="AG76" s="39">
        <v>1343925</v>
      </c>
      <c r="AH76" s="39">
        <v>100425</v>
      </c>
      <c r="AI76" s="39">
        <v>113832.45</v>
      </c>
      <c r="AJ76" s="39">
        <v>113832.45</v>
      </c>
      <c r="AK76" s="39">
        <v>341497.34</v>
      </c>
      <c r="AL76" s="39">
        <v>341497.34</v>
      </c>
      <c r="AM76" s="39">
        <v>234998.56</v>
      </c>
      <c r="AQ76" s="39">
        <v>116473.5</v>
      </c>
      <c r="AS76" s="39">
        <v>227664.89</v>
      </c>
      <c r="AV76" s="39">
        <v>60924.6</v>
      </c>
      <c r="BD76" s="39">
        <v>166250.85999999999</v>
      </c>
      <c r="BE76" s="39">
        <v>2677.89</v>
      </c>
      <c r="CB76" s="39">
        <v>600880.9</v>
      </c>
      <c r="CC76" s="39">
        <v>119937.84</v>
      </c>
      <c r="CF76" s="39">
        <v>83167.520000000004</v>
      </c>
      <c r="CH76" s="39">
        <v>5668219.9899999993</v>
      </c>
      <c r="CI76" s="39">
        <f t="shared" si="40"/>
        <v>2076071.01</v>
      </c>
      <c r="CJ76" s="39">
        <f t="shared" si="27"/>
        <v>1068512.8400000001</v>
      </c>
      <c r="CK76" s="39">
        <f t="shared" si="41"/>
        <v>0</v>
      </c>
      <c r="CL76" s="39">
        <f t="shared" si="42"/>
        <v>83167.520000000004</v>
      </c>
      <c r="CM76" s="39">
        <f t="shared" si="28"/>
        <v>1262131.6400000001</v>
      </c>
      <c r="CN76" s="39">
        <f t="shared" si="29"/>
        <v>288589.49</v>
      </c>
      <c r="CO76" s="39">
        <f t="shared" si="43"/>
        <v>720818.74</v>
      </c>
      <c r="CP76" s="39">
        <f t="shared" si="30"/>
        <v>168928.75</v>
      </c>
      <c r="CQ76" s="39">
        <f t="shared" si="31"/>
        <v>0</v>
      </c>
      <c r="CR76" s="39">
        <f t="shared" si="32"/>
        <v>5668219.9900000002</v>
      </c>
      <c r="CS76" s="39">
        <f t="shared" si="44"/>
        <v>3227751.37</v>
      </c>
      <c r="CT76" s="39">
        <f t="shared" si="45"/>
        <v>10445.797313915858</v>
      </c>
      <c r="CU76" s="39">
        <f t="shared" si="33"/>
        <v>6718.6764077669905</v>
      </c>
      <c r="CV76" s="39">
        <f t="shared" si="34"/>
        <v>0</v>
      </c>
      <c r="CW76" s="39">
        <f t="shared" si="34"/>
        <v>269.1505501618123</v>
      </c>
      <c r="CX76" s="39">
        <f t="shared" si="46"/>
        <v>10176.646763754046</v>
      </c>
      <c r="CY76" s="39">
        <f t="shared" si="35"/>
        <v>3217.9408035714287</v>
      </c>
      <c r="CZ76" s="39">
        <f t="shared" si="50"/>
        <v>9596.6156888888909</v>
      </c>
      <c r="DA76" s="39">
        <f t="shared" si="47"/>
        <v>1650139.25</v>
      </c>
      <c r="DB76" s="39">
        <f t="shared" si="25"/>
        <v>1494444.6</v>
      </c>
      <c r="DC76" s="39">
        <f t="shared" si="48"/>
        <v>83167.520000000004</v>
      </c>
      <c r="DD76" s="39">
        <f t="shared" si="49"/>
        <v>5310171.3199999994</v>
      </c>
    </row>
    <row r="77" spans="1:108" x14ac:dyDescent="0.25">
      <c r="A77" t="s">
        <v>495</v>
      </c>
      <c r="B77" s="35">
        <v>290</v>
      </c>
      <c r="C77" s="36">
        <v>5</v>
      </c>
      <c r="D77" s="36" t="s">
        <v>350</v>
      </c>
      <c r="E77" s="36">
        <v>264</v>
      </c>
      <c r="F77" s="49">
        <v>40</v>
      </c>
      <c r="G77" s="37">
        <f t="shared" si="36"/>
        <v>215</v>
      </c>
      <c r="H77" s="36">
        <v>184</v>
      </c>
      <c r="I77" s="38">
        <f t="shared" si="37"/>
        <v>0.69696969696969702</v>
      </c>
      <c r="J77" s="37">
        <f t="shared" si="38"/>
        <v>47.997321428571425</v>
      </c>
      <c r="K77" s="37">
        <f t="shared" si="39"/>
        <v>33.998102678571428</v>
      </c>
      <c r="L77" s="39">
        <v>198942.26</v>
      </c>
      <c r="O77" s="39">
        <v>71961.03</v>
      </c>
      <c r="P77" s="39">
        <v>5031</v>
      </c>
      <c r="Q77" s="39">
        <v>79024.509999999995</v>
      </c>
      <c r="R77" s="39">
        <v>60058.83</v>
      </c>
      <c r="S77" s="39">
        <v>51187.26</v>
      </c>
      <c r="T77" s="39">
        <v>113832.45</v>
      </c>
      <c r="U77" s="39">
        <v>227664.89</v>
      </c>
      <c r="V77" s="39">
        <v>113832.45</v>
      </c>
      <c r="W77" s="39">
        <v>113832.45</v>
      </c>
      <c r="X77" s="39">
        <v>156665.71</v>
      </c>
      <c r="Y77" s="39">
        <v>87803.1</v>
      </c>
      <c r="AG77" s="39">
        <v>1284195</v>
      </c>
      <c r="AH77" s="39">
        <v>85800</v>
      </c>
      <c r="AI77" s="39">
        <v>113832.45</v>
      </c>
      <c r="AJ77" s="39">
        <v>113832.45</v>
      </c>
      <c r="AK77" s="39">
        <v>341497.34</v>
      </c>
      <c r="AL77" s="39">
        <v>455329.78</v>
      </c>
      <c r="AM77" s="39">
        <v>234998.56</v>
      </c>
      <c r="AQ77" s="39">
        <v>86011.199999999997</v>
      </c>
      <c r="AS77" s="39">
        <v>227664.89</v>
      </c>
      <c r="AV77" s="39">
        <v>60924.6</v>
      </c>
      <c r="AW77" s="39">
        <v>13600</v>
      </c>
      <c r="AX77" s="39">
        <v>13600</v>
      </c>
      <c r="AY77" s="39">
        <v>10200</v>
      </c>
      <c r="BA77" s="39">
        <v>13600</v>
      </c>
      <c r="BC77" s="39">
        <v>13600</v>
      </c>
      <c r="BD77" s="39">
        <v>142871.82999999999</v>
      </c>
      <c r="BE77" s="39">
        <v>2301.31</v>
      </c>
      <c r="BV77" s="39">
        <v>15325</v>
      </c>
      <c r="CB77" s="39">
        <v>493580.74</v>
      </c>
      <c r="CC77" s="39">
        <v>93656.639999999999</v>
      </c>
      <c r="CF77" s="39">
        <v>148525.07</v>
      </c>
      <c r="CH77" s="39">
        <v>5244782.8</v>
      </c>
      <c r="CI77" s="39">
        <f t="shared" si="40"/>
        <v>1950032.34</v>
      </c>
      <c r="CJ77" s="39">
        <f t="shared" si="27"/>
        <v>699798.6</v>
      </c>
      <c r="CK77" s="39">
        <f t="shared" si="41"/>
        <v>15325</v>
      </c>
      <c r="CL77" s="39">
        <f t="shared" si="42"/>
        <v>148525.07</v>
      </c>
      <c r="CM77" s="39">
        <f t="shared" si="28"/>
        <v>1345501.78</v>
      </c>
      <c r="CN77" s="39">
        <f t="shared" si="29"/>
        <v>288589.49</v>
      </c>
      <c r="CO77" s="39">
        <f t="shared" si="43"/>
        <v>587237.38</v>
      </c>
      <c r="CP77" s="39">
        <f t="shared" si="30"/>
        <v>172373.13999999998</v>
      </c>
      <c r="CQ77" s="39">
        <f t="shared" si="31"/>
        <v>61200</v>
      </c>
      <c r="CR77" s="39">
        <f t="shared" si="32"/>
        <v>5268582.8</v>
      </c>
      <c r="CS77" s="39">
        <f t="shared" si="44"/>
        <v>2813681.01</v>
      </c>
      <c r="CT77" s="39">
        <f t="shared" si="45"/>
        <v>10657.882613636362</v>
      </c>
      <c r="CU77" s="39">
        <f t="shared" si="33"/>
        <v>7386.4861363636364</v>
      </c>
      <c r="CV77" s="39">
        <f t="shared" si="34"/>
        <v>58.049242424242422</v>
      </c>
      <c r="CW77" s="39">
        <f t="shared" si="34"/>
        <v>562.59496212121212</v>
      </c>
      <c r="CX77" s="39">
        <f t="shared" si="46"/>
        <v>10095.287651515151</v>
      </c>
      <c r="CY77" s="39">
        <f t="shared" si="35"/>
        <v>3191.5075000000002</v>
      </c>
      <c r="CZ77" s="39">
        <f t="shared" si="50"/>
        <v>9832.0112093023236</v>
      </c>
      <c r="DA77" s="39">
        <f t="shared" si="47"/>
        <v>1293157.8400000001</v>
      </c>
      <c r="DB77" s="39">
        <f t="shared" si="25"/>
        <v>1371998.1</v>
      </c>
      <c r="DC77" s="39">
        <f t="shared" si="48"/>
        <v>148525.07</v>
      </c>
      <c r="DD77" s="39">
        <f t="shared" si="49"/>
        <v>4780328.5900000008</v>
      </c>
    </row>
    <row r="78" spans="1:108" x14ac:dyDescent="0.25">
      <c r="A78" t="s">
        <v>496</v>
      </c>
      <c r="B78" s="35">
        <v>292</v>
      </c>
      <c r="C78" s="36">
        <v>3</v>
      </c>
      <c r="D78" s="36" t="s">
        <v>437</v>
      </c>
      <c r="E78" s="36">
        <v>755</v>
      </c>
      <c r="F78" s="49">
        <v>-6</v>
      </c>
      <c r="G78" s="37">
        <f t="shared" si="36"/>
        <v>716</v>
      </c>
      <c r="H78" s="36">
        <v>73</v>
      </c>
      <c r="I78" s="38">
        <f t="shared" si="37"/>
        <v>9.6688741721854307E-2</v>
      </c>
      <c r="J78" s="37">
        <f t="shared" si="38"/>
        <v>63.996428571428574</v>
      </c>
      <c r="K78" s="37">
        <f t="shared" si="39"/>
        <v>234.98688616071428</v>
      </c>
      <c r="L78" s="39">
        <v>198942.26</v>
      </c>
      <c r="M78" s="39">
        <v>113832.45</v>
      </c>
      <c r="O78" s="39">
        <v>71961.03</v>
      </c>
      <c r="P78" s="39">
        <v>8567.4500000000007</v>
      </c>
      <c r="Q78" s="39">
        <v>158049.01999999999</v>
      </c>
      <c r="R78" s="39">
        <v>60058.83</v>
      </c>
      <c r="S78" s="39">
        <v>204749.06</v>
      </c>
      <c r="T78" s="39">
        <v>227664.89</v>
      </c>
      <c r="W78" s="39">
        <v>227664.89</v>
      </c>
      <c r="X78" s="39">
        <v>78332.850000000006</v>
      </c>
      <c r="Y78" s="39">
        <v>69884.100000000006</v>
      </c>
      <c r="AB78" s="39">
        <v>1069167</v>
      </c>
      <c r="AG78" s="39">
        <v>4276668</v>
      </c>
      <c r="AH78" s="39">
        <v>249150</v>
      </c>
      <c r="AI78" s="39">
        <v>227664.89</v>
      </c>
      <c r="AJ78" s="39">
        <v>341497.34</v>
      </c>
      <c r="AK78" s="39">
        <v>682994.68</v>
      </c>
      <c r="AQ78" s="39">
        <v>114681.60000000001</v>
      </c>
      <c r="AS78" s="39">
        <v>1252156.9099999999</v>
      </c>
      <c r="AV78" s="39">
        <v>421096.5</v>
      </c>
      <c r="BF78" s="39">
        <v>18875</v>
      </c>
      <c r="BQ78" s="39">
        <v>500000</v>
      </c>
      <c r="CB78" s="39">
        <v>195822.79</v>
      </c>
      <c r="CE78" s="39">
        <v>427971</v>
      </c>
      <c r="CH78" s="39">
        <v>11197452.539999999</v>
      </c>
      <c r="CI78" s="39">
        <f t="shared" si="40"/>
        <v>6638809.9900000002</v>
      </c>
      <c r="CJ78" s="39">
        <f t="shared" si="27"/>
        <v>375881.83999999997</v>
      </c>
      <c r="CK78" s="39">
        <f t="shared" si="41"/>
        <v>500000</v>
      </c>
      <c r="CL78" s="39">
        <f t="shared" si="42"/>
        <v>427971</v>
      </c>
      <c r="CM78" s="39">
        <f t="shared" si="28"/>
        <v>1366838.5100000002</v>
      </c>
      <c r="CN78" s="39">
        <f t="shared" si="29"/>
        <v>1673253.41</v>
      </c>
      <c r="CO78" s="39">
        <f t="shared" si="43"/>
        <v>195822.79</v>
      </c>
      <c r="CP78" s="39">
        <f t="shared" si="30"/>
        <v>18875</v>
      </c>
      <c r="CQ78" s="39">
        <f t="shared" si="31"/>
        <v>0</v>
      </c>
      <c r="CR78" s="39">
        <f t="shared" si="32"/>
        <v>11197452.539999999</v>
      </c>
      <c r="CS78" s="39">
        <f t="shared" si="44"/>
        <v>7942662.8300000001</v>
      </c>
      <c r="CT78" s="39">
        <f t="shared" si="45"/>
        <v>10520.083218543046</v>
      </c>
      <c r="CU78" s="39">
        <f t="shared" si="33"/>
        <v>8793.1258145695374</v>
      </c>
      <c r="CV78" s="39">
        <f t="shared" si="34"/>
        <v>662.25165562913912</v>
      </c>
      <c r="CW78" s="39">
        <f t="shared" si="34"/>
        <v>566.84900662251653</v>
      </c>
      <c r="CX78" s="39">
        <f t="shared" si="46"/>
        <v>9953.2342119205296</v>
      </c>
      <c r="CY78" s="39">
        <f t="shared" si="35"/>
        <v>2682.5039726027399</v>
      </c>
      <c r="CZ78" s="39">
        <f t="shared" si="50"/>
        <v>10568.129874301676</v>
      </c>
      <c r="DA78" s="39">
        <f t="shared" si="47"/>
        <v>2098972.73</v>
      </c>
      <c r="DB78" s="39">
        <f t="shared" ref="DB78:DB118" si="51">SUM(Y78:AB78,AG78,BW78)</f>
        <v>5415719.0999999996</v>
      </c>
      <c r="DC78" s="39">
        <f t="shared" si="48"/>
        <v>427971</v>
      </c>
      <c r="DD78" s="39">
        <f t="shared" si="49"/>
        <v>9992889.089999998</v>
      </c>
    </row>
    <row r="79" spans="1:108" x14ac:dyDescent="0.25">
      <c r="A79" t="s">
        <v>497</v>
      </c>
      <c r="B79" s="35">
        <v>294</v>
      </c>
      <c r="C79" s="36">
        <v>8</v>
      </c>
      <c r="D79" s="36" t="s">
        <v>350</v>
      </c>
      <c r="E79" s="36">
        <v>271</v>
      </c>
      <c r="F79" s="49">
        <v>-43</v>
      </c>
      <c r="G79" s="37">
        <f t="shared" si="36"/>
        <v>210</v>
      </c>
      <c r="H79" s="36">
        <v>239</v>
      </c>
      <c r="I79" s="38">
        <f t="shared" si="37"/>
        <v>0.88191881918819193</v>
      </c>
      <c r="J79" s="37">
        <f t="shared" si="38"/>
        <v>47.997321428571425</v>
      </c>
      <c r="K79" s="37">
        <f t="shared" si="39"/>
        <v>1.9998883928571429</v>
      </c>
      <c r="L79" s="39">
        <v>198942.26</v>
      </c>
      <c r="O79" s="39">
        <v>71961.03</v>
      </c>
      <c r="P79" s="39">
        <v>6497.25</v>
      </c>
      <c r="Q79" s="39">
        <v>79024.509999999995</v>
      </c>
      <c r="R79" s="39">
        <v>60058.83</v>
      </c>
      <c r="S79" s="39">
        <v>51187.26</v>
      </c>
      <c r="T79" s="39">
        <v>113832.45</v>
      </c>
      <c r="U79" s="39">
        <v>227664.89</v>
      </c>
      <c r="W79" s="39">
        <v>227664.89</v>
      </c>
      <c r="X79" s="39">
        <v>156665.71</v>
      </c>
      <c r="Y79" s="39">
        <v>109305.9</v>
      </c>
      <c r="AG79" s="39">
        <v>1254330</v>
      </c>
      <c r="AH79" s="39">
        <v>88075</v>
      </c>
      <c r="AI79" s="39">
        <v>113832.45</v>
      </c>
      <c r="AJ79" s="39">
        <v>170748.67</v>
      </c>
      <c r="AK79" s="39">
        <v>341497.34</v>
      </c>
      <c r="AL79" s="39">
        <v>341497.34</v>
      </c>
      <c r="AM79" s="39">
        <v>234998.56</v>
      </c>
      <c r="AQ79" s="39">
        <v>86011.199999999997</v>
      </c>
      <c r="AT79" s="39">
        <v>10244.92</v>
      </c>
      <c r="AV79" s="39">
        <v>3583.8</v>
      </c>
      <c r="AW79" s="39">
        <v>27200</v>
      </c>
      <c r="AX79" s="39">
        <v>27200</v>
      </c>
      <c r="AY79" s="39">
        <v>10200</v>
      </c>
      <c r="BA79" s="39">
        <v>27200</v>
      </c>
      <c r="BC79" s="39">
        <v>27200</v>
      </c>
      <c r="BD79" s="39">
        <v>146660.1</v>
      </c>
      <c r="BE79" s="39">
        <v>2362.33</v>
      </c>
      <c r="BG79" s="39">
        <v>113832.45</v>
      </c>
      <c r="BV79" s="39">
        <v>15325</v>
      </c>
      <c r="CB79" s="39">
        <v>641118.46</v>
      </c>
      <c r="CC79" s="39">
        <v>156014.76</v>
      </c>
      <c r="CD79" s="39">
        <v>313737.37</v>
      </c>
      <c r="CE79" s="39">
        <v>99193.16</v>
      </c>
      <c r="CF79" s="39">
        <v>265702.40000000002</v>
      </c>
      <c r="CG79" s="39">
        <v>553370.36</v>
      </c>
      <c r="CH79" s="39">
        <v>6373940.6499999994</v>
      </c>
      <c r="CI79" s="39">
        <f t="shared" si="40"/>
        <v>1923908.59</v>
      </c>
      <c r="CJ79" s="39">
        <f t="shared" si="27"/>
        <v>721301.39</v>
      </c>
      <c r="CK79" s="39">
        <f t="shared" si="41"/>
        <v>15325</v>
      </c>
      <c r="CL79" s="39">
        <f t="shared" si="42"/>
        <v>1232003.29</v>
      </c>
      <c r="CM79" s="39">
        <f t="shared" si="28"/>
        <v>1288585.56</v>
      </c>
      <c r="CN79" s="39">
        <f t="shared" si="29"/>
        <v>13828.720000000001</v>
      </c>
      <c r="CO79" s="39">
        <f t="shared" si="43"/>
        <v>797133.22</v>
      </c>
      <c r="CP79" s="39">
        <f t="shared" si="30"/>
        <v>317254.88</v>
      </c>
      <c r="CQ79" s="39">
        <f t="shared" si="31"/>
        <v>102000</v>
      </c>
      <c r="CR79" s="39">
        <f t="shared" si="32"/>
        <v>6411340.6499999994</v>
      </c>
      <c r="CS79" s="39">
        <f t="shared" si="44"/>
        <v>3892538.27</v>
      </c>
      <c r="CT79" s="39">
        <f t="shared" si="45"/>
        <v>14363.609852398524</v>
      </c>
      <c r="CU79" s="39">
        <f t="shared" si="33"/>
        <v>7099.2936900369004</v>
      </c>
      <c r="CV79" s="39">
        <f t="shared" si="34"/>
        <v>56.549815498154985</v>
      </c>
      <c r="CW79" s="39">
        <f t="shared" si="34"/>
        <v>4546.1376014760153</v>
      </c>
      <c r="CX79" s="39">
        <f t="shared" si="46"/>
        <v>9817.4722509225085</v>
      </c>
      <c r="CY79" s="39">
        <f t="shared" si="35"/>
        <v>3335.2854393305438</v>
      </c>
      <c r="CZ79" s="39">
        <f t="shared" si="50"/>
        <v>15101.127999999999</v>
      </c>
      <c r="DA79" s="39">
        <f t="shared" si="47"/>
        <v>1296899.08</v>
      </c>
      <c r="DB79" s="39">
        <f t="shared" si="51"/>
        <v>1363635.9</v>
      </c>
      <c r="DC79" s="39">
        <f t="shared" si="48"/>
        <v>1232003.29</v>
      </c>
      <c r="DD79" s="39">
        <f t="shared" si="49"/>
        <v>4650185.2299999995</v>
      </c>
    </row>
    <row r="80" spans="1:108" x14ac:dyDescent="0.25">
      <c r="A80" t="s">
        <v>498</v>
      </c>
      <c r="B80" s="35">
        <v>295</v>
      </c>
      <c r="C80" s="36">
        <v>6</v>
      </c>
      <c r="D80" s="36" t="s">
        <v>350</v>
      </c>
      <c r="E80" s="36">
        <v>308</v>
      </c>
      <c r="F80" s="49">
        <v>-16</v>
      </c>
      <c r="G80" s="37">
        <f t="shared" si="36"/>
        <v>227</v>
      </c>
      <c r="H80" s="36">
        <v>135</v>
      </c>
      <c r="I80" s="38">
        <f t="shared" si="37"/>
        <v>0.43831168831168832</v>
      </c>
      <c r="J80" s="37">
        <f t="shared" si="38"/>
        <v>39.997767857142854</v>
      </c>
      <c r="K80" s="37">
        <f t="shared" si="39"/>
        <v>3.9997767857142859</v>
      </c>
      <c r="L80" s="39">
        <v>198942.26</v>
      </c>
      <c r="O80" s="39">
        <v>71961.03</v>
      </c>
      <c r="P80" s="39">
        <v>5865.5</v>
      </c>
      <c r="Q80" s="39">
        <v>79024.509999999995</v>
      </c>
      <c r="R80" s="39">
        <v>60058.83</v>
      </c>
      <c r="S80" s="39">
        <v>102374.53</v>
      </c>
      <c r="T80" s="39">
        <v>113832.45</v>
      </c>
      <c r="U80" s="39">
        <v>341497.34</v>
      </c>
      <c r="W80" s="39">
        <v>227664.89</v>
      </c>
      <c r="X80" s="39">
        <v>195832.13</v>
      </c>
      <c r="Y80" s="39">
        <v>145143.9</v>
      </c>
      <c r="AG80" s="39">
        <v>1355871</v>
      </c>
      <c r="AH80" s="39">
        <v>100100</v>
      </c>
      <c r="AI80" s="39">
        <v>113832.45</v>
      </c>
      <c r="AJ80" s="39">
        <v>341497.34</v>
      </c>
      <c r="AK80" s="39">
        <v>341497.34</v>
      </c>
      <c r="AL80" s="39">
        <v>455329.78</v>
      </c>
      <c r="AM80" s="39">
        <v>156665.71</v>
      </c>
      <c r="AO80" s="39">
        <v>57558.06</v>
      </c>
      <c r="AQ80" s="39">
        <v>71676</v>
      </c>
      <c r="AT80" s="39">
        <v>20489.84</v>
      </c>
      <c r="AV80" s="39">
        <v>7167.6</v>
      </c>
      <c r="AW80" s="39">
        <v>27200</v>
      </c>
      <c r="AX80" s="39">
        <v>34000</v>
      </c>
      <c r="BA80" s="39">
        <v>34000</v>
      </c>
      <c r="BB80" s="39">
        <v>10200</v>
      </c>
      <c r="BC80" s="39">
        <v>40800</v>
      </c>
      <c r="BD80" s="39">
        <v>79661.87</v>
      </c>
      <c r="BE80" s="39">
        <v>1283.1600000000001</v>
      </c>
      <c r="BV80" s="39">
        <v>15325</v>
      </c>
      <c r="CB80" s="39">
        <v>362138.04</v>
      </c>
      <c r="CC80" s="39">
        <v>14096.28</v>
      </c>
      <c r="CD80" s="39">
        <v>494.13</v>
      </c>
      <c r="CE80" s="39">
        <v>181632.75</v>
      </c>
      <c r="CF80" s="39">
        <v>280993.28000000003</v>
      </c>
      <c r="CH80" s="39">
        <v>5645706.9999999991</v>
      </c>
      <c r="CI80" s="39">
        <f t="shared" si="40"/>
        <v>2088030.1099999999</v>
      </c>
      <c r="CJ80" s="39">
        <f t="shared" si="27"/>
        <v>910138.26</v>
      </c>
      <c r="CK80" s="39">
        <f t="shared" si="41"/>
        <v>15325</v>
      </c>
      <c r="CL80" s="39">
        <f t="shared" si="42"/>
        <v>463120.16000000003</v>
      </c>
      <c r="CM80" s="39">
        <f t="shared" si="28"/>
        <v>1538056.6800000002</v>
      </c>
      <c r="CN80" s="39">
        <f t="shared" si="29"/>
        <v>27657.440000000002</v>
      </c>
      <c r="CO80" s="39">
        <f t="shared" si="43"/>
        <v>376234.32</v>
      </c>
      <c r="CP80" s="39">
        <f t="shared" si="30"/>
        <v>165945.03</v>
      </c>
      <c r="CQ80" s="39">
        <f t="shared" si="31"/>
        <v>95200</v>
      </c>
      <c r="CR80" s="39">
        <f t="shared" si="32"/>
        <v>5679707.0000000019</v>
      </c>
      <c r="CS80" s="39">
        <f t="shared" si="44"/>
        <v>3476613.5300000003</v>
      </c>
      <c r="CT80" s="39">
        <f t="shared" si="45"/>
        <v>11287.706266233767</v>
      </c>
      <c r="CU80" s="39">
        <f t="shared" si="33"/>
        <v>6779.3185389610389</v>
      </c>
      <c r="CV80" s="39">
        <f t="shared" si="34"/>
        <v>49.756493506493506</v>
      </c>
      <c r="CW80" s="39">
        <f t="shared" si="34"/>
        <v>1503.6368831168832</v>
      </c>
      <c r="CX80" s="39">
        <f t="shared" si="46"/>
        <v>9784.0693831168828</v>
      </c>
      <c r="CY80" s="39">
        <f t="shared" si="35"/>
        <v>2786.9208888888888</v>
      </c>
      <c r="CZ80" s="39">
        <f t="shared" si="50"/>
        <v>11306.058458149782</v>
      </c>
      <c r="DA80" s="39">
        <f t="shared" si="47"/>
        <v>1512478.4699999997</v>
      </c>
      <c r="DB80" s="39">
        <f t="shared" si="51"/>
        <v>1501014.9</v>
      </c>
      <c r="DC80" s="39">
        <f t="shared" si="48"/>
        <v>463120.16000000003</v>
      </c>
      <c r="DD80" s="39">
        <f t="shared" si="49"/>
        <v>4834151.3099999987</v>
      </c>
    </row>
    <row r="81" spans="1:108" x14ac:dyDescent="0.25">
      <c r="A81" t="s">
        <v>499</v>
      </c>
      <c r="B81" s="35">
        <v>301</v>
      </c>
      <c r="C81" s="36">
        <v>6</v>
      </c>
      <c r="D81" s="36" t="s">
        <v>490</v>
      </c>
      <c r="E81" s="36">
        <v>210</v>
      </c>
      <c r="F81" s="49">
        <v>-9</v>
      </c>
      <c r="G81" s="37">
        <f t="shared" si="36"/>
        <v>72</v>
      </c>
      <c r="H81" s="36">
        <v>17</v>
      </c>
      <c r="I81" s="38">
        <f t="shared" si="37"/>
        <v>8.0952380952380956E-2</v>
      </c>
      <c r="J81" s="37">
        <f t="shared" si="38"/>
        <v>13.999218749999999</v>
      </c>
      <c r="K81" s="37">
        <f t="shared" si="39"/>
        <v>0.99994419642857146</v>
      </c>
      <c r="O81" s="39">
        <v>71961.03</v>
      </c>
      <c r="P81" s="39">
        <v>4225.55</v>
      </c>
      <c r="Q81" s="39">
        <v>79024.509999999995</v>
      </c>
      <c r="R81" s="39">
        <v>60058.83</v>
      </c>
      <c r="S81" s="39">
        <v>51187.26</v>
      </c>
      <c r="T81" s="39">
        <v>113832.45</v>
      </c>
      <c r="U81" s="39">
        <v>455329.78</v>
      </c>
      <c r="W81" s="39">
        <v>455329.78</v>
      </c>
      <c r="X81" s="39">
        <v>313331.40999999997</v>
      </c>
      <c r="Y81" s="39">
        <v>247282.2</v>
      </c>
      <c r="AG81" s="39">
        <v>430056</v>
      </c>
      <c r="AH81" s="39">
        <v>68250</v>
      </c>
      <c r="AI81" s="39">
        <v>113832.45</v>
      </c>
      <c r="AJ81" s="39">
        <v>56916.22</v>
      </c>
      <c r="AK81" s="39">
        <v>113832.45</v>
      </c>
      <c r="AQ81" s="39">
        <v>25086.6</v>
      </c>
      <c r="AT81" s="39">
        <v>5691.62</v>
      </c>
      <c r="AV81" s="39">
        <v>1791.9</v>
      </c>
      <c r="BF81" s="39">
        <v>5250</v>
      </c>
      <c r="CB81" s="39">
        <v>45602.57</v>
      </c>
      <c r="CD81" s="39">
        <v>154478.10999999999</v>
      </c>
      <c r="CE81" s="39">
        <v>103649.49</v>
      </c>
      <c r="CF81" s="39">
        <v>146239.35</v>
      </c>
      <c r="CG81" s="39">
        <v>70972.17</v>
      </c>
      <c r="CH81" s="39">
        <v>3193211.7300000004</v>
      </c>
      <c r="CI81" s="39">
        <f t="shared" si="40"/>
        <v>878595.63</v>
      </c>
      <c r="CJ81" s="39">
        <f t="shared" si="27"/>
        <v>1471273.17</v>
      </c>
      <c r="CK81" s="39">
        <f t="shared" si="41"/>
        <v>0</v>
      </c>
      <c r="CL81" s="39">
        <f t="shared" si="42"/>
        <v>475339.11999999994</v>
      </c>
      <c r="CM81" s="39">
        <f t="shared" si="28"/>
        <v>309667.71999999997</v>
      </c>
      <c r="CN81" s="39">
        <f t="shared" si="29"/>
        <v>7483.52</v>
      </c>
      <c r="CO81" s="39">
        <f t="shared" si="43"/>
        <v>45602.57</v>
      </c>
      <c r="CP81" s="39">
        <f t="shared" si="30"/>
        <v>5250</v>
      </c>
      <c r="CQ81" s="39">
        <f t="shared" si="31"/>
        <v>0</v>
      </c>
      <c r="CR81" s="39">
        <f t="shared" si="32"/>
        <v>3193211.7299999995</v>
      </c>
      <c r="CS81" s="39">
        <f t="shared" si="44"/>
        <v>2825207.92</v>
      </c>
      <c r="CT81" s="39">
        <f t="shared" si="45"/>
        <v>13453.371047619048</v>
      </c>
      <c r="CU81" s="39">
        <f t="shared" si="33"/>
        <v>4183.7887142857144</v>
      </c>
      <c r="CV81" s="39">
        <f t="shared" si="34"/>
        <v>0</v>
      </c>
      <c r="CW81" s="39">
        <f t="shared" si="34"/>
        <v>2263.5196190476186</v>
      </c>
      <c r="CX81" s="39">
        <f t="shared" si="46"/>
        <v>11189.85142857143</v>
      </c>
      <c r="CY81" s="39">
        <f t="shared" si="35"/>
        <v>2682.5041176470586</v>
      </c>
      <c r="CZ81" s="39">
        <f t="shared" si="50"/>
        <v>18804.649305555555</v>
      </c>
      <c r="DA81" s="39">
        <f t="shared" si="47"/>
        <v>1672530.5999999999</v>
      </c>
      <c r="DB81" s="39">
        <f t="shared" si="51"/>
        <v>677338.2</v>
      </c>
      <c r="DC81" s="39">
        <f t="shared" si="48"/>
        <v>475339.11999999994</v>
      </c>
      <c r="DD81" s="39">
        <f t="shared" si="49"/>
        <v>2640147.0600000005</v>
      </c>
    </row>
    <row r="82" spans="1:108" x14ac:dyDescent="0.25">
      <c r="A82" t="s">
        <v>500</v>
      </c>
      <c r="B82" s="35">
        <v>478</v>
      </c>
      <c r="C82" s="36">
        <v>5</v>
      </c>
      <c r="D82" s="36" t="s">
        <v>425</v>
      </c>
      <c r="E82" s="36">
        <v>352</v>
      </c>
      <c r="F82" s="49">
        <v>46</v>
      </c>
      <c r="G82" s="37">
        <f t="shared" si="36"/>
        <v>352</v>
      </c>
      <c r="H82" s="36">
        <v>221</v>
      </c>
      <c r="I82" s="38">
        <f t="shared" si="37"/>
        <v>0.62784090909090906</v>
      </c>
      <c r="J82" s="37">
        <f t="shared" si="38"/>
        <v>48.997265625000004</v>
      </c>
      <c r="K82" s="37">
        <f t="shared" si="39"/>
        <v>10.999386160714286</v>
      </c>
      <c r="L82" s="39">
        <v>198942.26</v>
      </c>
      <c r="N82" s="39">
        <v>192637.4</v>
      </c>
      <c r="O82" s="39">
        <v>71961.03</v>
      </c>
      <c r="P82" s="39">
        <v>14412.07</v>
      </c>
      <c r="Q82" s="39">
        <v>79024.509999999995</v>
      </c>
      <c r="R82" s="39">
        <v>60058.83</v>
      </c>
      <c r="S82" s="39">
        <v>204749.06</v>
      </c>
      <c r="T82" s="39">
        <v>113832.45</v>
      </c>
      <c r="AC82" s="39">
        <v>455329.78</v>
      </c>
      <c r="AD82" s="39">
        <v>257729.7</v>
      </c>
      <c r="AF82" s="39">
        <v>227664.89</v>
      </c>
      <c r="AG82" s="39">
        <v>2102496</v>
      </c>
      <c r="AH82" s="39">
        <v>208736</v>
      </c>
      <c r="AI82" s="39">
        <v>113832.45</v>
      </c>
      <c r="AJ82" s="39">
        <v>113832.45</v>
      </c>
      <c r="AK82" s="39">
        <v>569162.23</v>
      </c>
      <c r="AQ82" s="39">
        <v>87803.1</v>
      </c>
      <c r="AS82" s="39">
        <v>113832.45</v>
      </c>
      <c r="AV82" s="39">
        <v>19710.900000000001</v>
      </c>
      <c r="AZ82" s="39">
        <v>40000</v>
      </c>
      <c r="BD82" s="39">
        <v>122956.36</v>
      </c>
      <c r="BE82" s="39">
        <v>1980.52</v>
      </c>
      <c r="BX82" s="39">
        <v>55921</v>
      </c>
      <c r="BY82" s="39">
        <v>147878.60999999999</v>
      </c>
      <c r="BZ82" s="39">
        <v>119483.41</v>
      </c>
      <c r="CB82" s="39">
        <v>656542.85</v>
      </c>
      <c r="CC82" s="39">
        <v>95806.92</v>
      </c>
      <c r="CH82" s="39">
        <v>6446317.2300000014</v>
      </c>
      <c r="CI82" s="39">
        <f t="shared" si="40"/>
        <v>4187573.98</v>
      </c>
      <c r="CJ82" s="39">
        <f t="shared" si="27"/>
        <v>0</v>
      </c>
      <c r="CK82" s="39">
        <f t="shared" si="41"/>
        <v>323283.02</v>
      </c>
      <c r="CL82" s="39">
        <f t="shared" si="42"/>
        <v>0</v>
      </c>
      <c r="CM82" s="39">
        <f t="shared" si="28"/>
        <v>884630.23</v>
      </c>
      <c r="CN82" s="39">
        <f t="shared" si="29"/>
        <v>133543.35</v>
      </c>
      <c r="CO82" s="39">
        <f t="shared" si="43"/>
        <v>752349.77</v>
      </c>
      <c r="CP82" s="39">
        <f t="shared" si="30"/>
        <v>124936.88</v>
      </c>
      <c r="CQ82" s="39">
        <f t="shared" si="31"/>
        <v>40000</v>
      </c>
      <c r="CR82" s="39">
        <f t="shared" si="32"/>
        <v>6446317.2299999995</v>
      </c>
      <c r="CS82" s="39">
        <f t="shared" si="44"/>
        <v>4510857</v>
      </c>
      <c r="CT82" s="39">
        <f t="shared" si="45"/>
        <v>12814.93465909091</v>
      </c>
      <c r="CU82" s="39">
        <f t="shared" si="33"/>
        <v>11896.516988636364</v>
      </c>
      <c r="CV82" s="39">
        <f t="shared" si="34"/>
        <v>918.41767045454549</v>
      </c>
      <c r="CW82" s="39">
        <f t="shared" si="34"/>
        <v>0</v>
      </c>
      <c r="CX82" s="39">
        <f t="shared" si="46"/>
        <v>12814.93465909091</v>
      </c>
      <c r="CY82" s="39">
        <f t="shared" si="35"/>
        <v>3404.2976018099548</v>
      </c>
      <c r="CZ82" s="39">
        <f t="shared" si="50"/>
        <v>12814.93465909091</v>
      </c>
      <c r="DA82" s="39">
        <f t="shared" si="47"/>
        <v>2408361</v>
      </c>
      <c r="DB82" s="39">
        <f t="shared" si="51"/>
        <v>2102496</v>
      </c>
      <c r="DC82" s="39">
        <f t="shared" si="48"/>
        <v>0</v>
      </c>
      <c r="DD82" s="39">
        <f t="shared" si="49"/>
        <v>6058232.2800000012</v>
      </c>
    </row>
    <row r="83" spans="1:108" x14ac:dyDescent="0.25">
      <c r="A83" t="s">
        <v>501</v>
      </c>
      <c r="B83" s="35">
        <v>299</v>
      </c>
      <c r="C83" s="36">
        <v>7</v>
      </c>
      <c r="D83" s="36" t="s">
        <v>350</v>
      </c>
      <c r="E83" s="36">
        <v>221</v>
      </c>
      <c r="F83" s="49">
        <v>-18</v>
      </c>
      <c r="G83" s="37">
        <f t="shared" si="36"/>
        <v>157</v>
      </c>
      <c r="H83" s="36">
        <v>177</v>
      </c>
      <c r="I83" s="38">
        <f t="shared" si="37"/>
        <v>0.80090497737556565</v>
      </c>
      <c r="J83" s="37">
        <f t="shared" si="38"/>
        <v>51.997098214285714</v>
      </c>
      <c r="K83" s="37">
        <f t="shared" si="39"/>
        <v>16.999051339285714</v>
      </c>
      <c r="L83" s="39">
        <v>198942.26</v>
      </c>
      <c r="O83" s="39">
        <v>71961.03</v>
      </c>
      <c r="P83" s="39">
        <v>5928.6</v>
      </c>
      <c r="Q83" s="39">
        <v>79024.509999999995</v>
      </c>
      <c r="R83" s="39">
        <v>60058.83</v>
      </c>
      <c r="S83" s="39">
        <v>51187.26</v>
      </c>
      <c r="T83" s="39">
        <v>113832.45</v>
      </c>
      <c r="V83" s="39">
        <v>455329.78</v>
      </c>
      <c r="X83" s="39">
        <v>156665.71</v>
      </c>
      <c r="Y83" s="39">
        <v>114681.60000000001</v>
      </c>
      <c r="AG83" s="39">
        <v>937761</v>
      </c>
      <c r="AH83" s="39">
        <v>71825</v>
      </c>
      <c r="AI83" s="39">
        <v>113832.45</v>
      </c>
      <c r="AJ83" s="39">
        <v>170748.67</v>
      </c>
      <c r="AK83" s="39">
        <v>341497.34</v>
      </c>
      <c r="AL83" s="39">
        <v>341497.34</v>
      </c>
      <c r="AM83" s="39">
        <v>234998.56</v>
      </c>
      <c r="AQ83" s="39">
        <v>93178.8</v>
      </c>
      <c r="AS83" s="39">
        <v>113832.45</v>
      </c>
      <c r="AV83" s="39">
        <v>30462.3</v>
      </c>
      <c r="AW83" s="39">
        <v>13600</v>
      </c>
      <c r="AX83" s="39">
        <v>13600</v>
      </c>
      <c r="BA83" s="39">
        <v>27200</v>
      </c>
      <c r="BB83" s="39">
        <v>10200</v>
      </c>
      <c r="BC83" s="39">
        <v>27200</v>
      </c>
      <c r="BD83" s="39">
        <v>119601.04</v>
      </c>
      <c r="BE83" s="39">
        <v>1926.48</v>
      </c>
      <c r="CB83" s="39">
        <v>474803.21</v>
      </c>
      <c r="CC83" s="39">
        <v>105841.56</v>
      </c>
      <c r="CD83" s="39">
        <v>154986.56</v>
      </c>
      <c r="CE83" s="39">
        <v>193230.93</v>
      </c>
      <c r="CF83" s="39">
        <v>251525.46</v>
      </c>
      <c r="CH83" s="39">
        <v>5150961.1800000006</v>
      </c>
      <c r="CI83" s="39">
        <f t="shared" si="40"/>
        <v>1590520.94</v>
      </c>
      <c r="CJ83" s="39">
        <f t="shared" si="27"/>
        <v>726677.09</v>
      </c>
      <c r="CK83" s="39">
        <f t="shared" si="41"/>
        <v>0</v>
      </c>
      <c r="CL83" s="39">
        <f t="shared" si="42"/>
        <v>599742.94999999995</v>
      </c>
      <c r="CM83" s="39">
        <f t="shared" si="28"/>
        <v>1295753.1600000001</v>
      </c>
      <c r="CN83" s="39">
        <f t="shared" si="29"/>
        <v>144294.75</v>
      </c>
      <c r="CO83" s="39">
        <f t="shared" si="43"/>
        <v>580644.77</v>
      </c>
      <c r="CP83" s="39">
        <f t="shared" si="30"/>
        <v>186127.52</v>
      </c>
      <c r="CQ83" s="39">
        <f t="shared" si="31"/>
        <v>40800</v>
      </c>
      <c r="CR83" s="39">
        <f t="shared" si="32"/>
        <v>5164561.18</v>
      </c>
      <c r="CS83" s="39">
        <f t="shared" si="44"/>
        <v>2916940.9799999995</v>
      </c>
      <c r="CT83" s="39">
        <f t="shared" si="45"/>
        <v>13198.827963800903</v>
      </c>
      <c r="CU83" s="39">
        <f t="shared" si="33"/>
        <v>7196.927330316742</v>
      </c>
      <c r="CV83" s="39">
        <f t="shared" si="34"/>
        <v>0</v>
      </c>
      <c r="CW83" s="39">
        <f t="shared" si="34"/>
        <v>2713.7690045248864</v>
      </c>
      <c r="CX83" s="39">
        <f t="shared" si="46"/>
        <v>10485.058959276015</v>
      </c>
      <c r="CY83" s="39">
        <f t="shared" si="35"/>
        <v>3280.4789265536724</v>
      </c>
      <c r="CZ83" s="39">
        <f t="shared" si="50"/>
        <v>13950.725414012737</v>
      </c>
      <c r="DA83" s="39">
        <f t="shared" si="47"/>
        <v>1264755.4300000002</v>
      </c>
      <c r="DB83" s="39">
        <f t="shared" si="51"/>
        <v>1052442.6000000001</v>
      </c>
      <c r="DC83" s="39">
        <f t="shared" si="48"/>
        <v>599742.94999999995</v>
      </c>
      <c r="DD83" s="39">
        <f t="shared" si="49"/>
        <v>4260137.1099999994</v>
      </c>
    </row>
    <row r="84" spans="1:108" x14ac:dyDescent="0.25">
      <c r="A84" t="s">
        <v>502</v>
      </c>
      <c r="B84" s="35">
        <v>300</v>
      </c>
      <c r="C84" s="36">
        <v>4</v>
      </c>
      <c r="D84" s="36" t="s">
        <v>350</v>
      </c>
      <c r="E84" s="36">
        <v>501</v>
      </c>
      <c r="F84" s="49">
        <v>-13</v>
      </c>
      <c r="G84" s="37">
        <f t="shared" si="36"/>
        <v>421</v>
      </c>
      <c r="H84" s="36">
        <v>197</v>
      </c>
      <c r="I84" s="38">
        <f t="shared" si="37"/>
        <v>0.39321357285429143</v>
      </c>
      <c r="J84" s="37">
        <f t="shared" si="38"/>
        <v>56.996819196428575</v>
      </c>
      <c r="K84" s="37">
        <f t="shared" si="39"/>
        <v>319.98214285714283</v>
      </c>
      <c r="L84" s="39">
        <v>198942.26</v>
      </c>
      <c r="O84" s="39">
        <v>71961.03</v>
      </c>
      <c r="P84" s="39">
        <v>6298.4</v>
      </c>
      <c r="Q84" s="39">
        <v>79024.509999999995</v>
      </c>
      <c r="R84" s="39">
        <v>60058.83</v>
      </c>
      <c r="S84" s="39">
        <v>153561.79</v>
      </c>
      <c r="T84" s="39">
        <v>113832.45</v>
      </c>
      <c r="V84" s="39">
        <v>569162.23</v>
      </c>
      <c r="X84" s="39">
        <v>195832.13</v>
      </c>
      <c r="Y84" s="39">
        <v>143352</v>
      </c>
      <c r="AG84" s="39">
        <v>2514633</v>
      </c>
      <c r="AH84" s="39">
        <v>162825</v>
      </c>
      <c r="AI84" s="39">
        <v>113832.45</v>
      </c>
      <c r="AJ84" s="39">
        <v>227664.89</v>
      </c>
      <c r="AK84" s="39">
        <v>569162.23</v>
      </c>
      <c r="AQ84" s="39">
        <v>102138.3</v>
      </c>
      <c r="AS84" s="39">
        <v>1707486.69</v>
      </c>
      <c r="AU84" s="39">
        <v>39166.43</v>
      </c>
      <c r="AV84" s="39">
        <v>573408</v>
      </c>
      <c r="AW84" s="39">
        <v>27200</v>
      </c>
      <c r="AX84" s="39">
        <v>47600</v>
      </c>
      <c r="AY84" s="39">
        <v>10200</v>
      </c>
      <c r="BA84" s="39">
        <v>47600</v>
      </c>
      <c r="BC84" s="39">
        <v>68000</v>
      </c>
      <c r="BD84" s="39">
        <v>119492.8</v>
      </c>
      <c r="BE84" s="39">
        <v>1924.73</v>
      </c>
      <c r="BQ84" s="39">
        <v>82400</v>
      </c>
      <c r="CB84" s="39">
        <v>528453.29</v>
      </c>
      <c r="CD84" s="39">
        <v>388944.04</v>
      </c>
      <c r="CE84" s="39">
        <v>138336.74</v>
      </c>
      <c r="CH84" s="39">
        <v>9062494.2200000025</v>
      </c>
      <c r="CI84" s="39">
        <f t="shared" si="40"/>
        <v>3361137.27</v>
      </c>
      <c r="CJ84" s="39">
        <f t="shared" si="27"/>
        <v>908346.36</v>
      </c>
      <c r="CK84" s="39">
        <f t="shared" si="41"/>
        <v>82400</v>
      </c>
      <c r="CL84" s="39">
        <f t="shared" si="42"/>
        <v>527280.78</v>
      </c>
      <c r="CM84" s="39">
        <f t="shared" si="28"/>
        <v>1012797.8700000001</v>
      </c>
      <c r="CN84" s="39">
        <f t="shared" si="29"/>
        <v>2320061.12</v>
      </c>
      <c r="CO84" s="39">
        <f t="shared" si="43"/>
        <v>528453.29</v>
      </c>
      <c r="CP84" s="39">
        <f t="shared" si="30"/>
        <v>237017.53</v>
      </c>
      <c r="CQ84" s="39">
        <f t="shared" si="31"/>
        <v>142800</v>
      </c>
      <c r="CR84" s="39">
        <f t="shared" si="32"/>
        <v>9120294.2200000007</v>
      </c>
      <c r="CS84" s="39">
        <f t="shared" si="44"/>
        <v>4879164.41</v>
      </c>
      <c r="CT84" s="39">
        <f t="shared" si="45"/>
        <v>9738.8511177644705</v>
      </c>
      <c r="CU84" s="39">
        <f t="shared" si="33"/>
        <v>6708.8568263473053</v>
      </c>
      <c r="CV84" s="39">
        <f t="shared" si="34"/>
        <v>164.47105788423153</v>
      </c>
      <c r="CW84" s="39">
        <f t="shared" si="34"/>
        <v>1052.456646706587</v>
      </c>
      <c r="CX84" s="39">
        <f t="shared" si="46"/>
        <v>8686.3944710578835</v>
      </c>
      <c r="CY84" s="39">
        <f t="shared" si="35"/>
        <v>2682.5040101522845</v>
      </c>
      <c r="CZ84" s="39">
        <f t="shared" si="50"/>
        <v>9431.8718527315923</v>
      </c>
      <c r="DA84" s="39">
        <f t="shared" si="47"/>
        <v>1693898.63</v>
      </c>
      <c r="DB84" s="39">
        <f t="shared" si="51"/>
        <v>2657985</v>
      </c>
      <c r="DC84" s="39">
        <f t="shared" si="48"/>
        <v>527280.78</v>
      </c>
      <c r="DD84" s="39">
        <f t="shared" si="49"/>
        <v>7961672.5099999988</v>
      </c>
    </row>
    <row r="85" spans="1:108" x14ac:dyDescent="0.25">
      <c r="A85" t="s">
        <v>503</v>
      </c>
      <c r="B85" s="35">
        <v>316</v>
      </c>
      <c r="C85" s="36">
        <v>7</v>
      </c>
      <c r="D85" s="36" t="s">
        <v>350</v>
      </c>
      <c r="E85" s="36">
        <v>304</v>
      </c>
      <c r="F85" s="49">
        <v>-27</v>
      </c>
      <c r="G85" s="37">
        <f t="shared" si="36"/>
        <v>220</v>
      </c>
      <c r="H85" s="36">
        <v>176</v>
      </c>
      <c r="I85" s="38">
        <f t="shared" si="37"/>
        <v>0.57894736842105265</v>
      </c>
      <c r="J85" s="37">
        <f t="shared" si="38"/>
        <v>51.997098214285714</v>
      </c>
      <c r="K85" s="37">
        <f t="shared" si="39"/>
        <v>1.9998883928571429</v>
      </c>
      <c r="L85" s="39">
        <v>198942.26</v>
      </c>
      <c r="O85" s="39">
        <v>71961.03</v>
      </c>
      <c r="P85" s="39">
        <v>6469.35</v>
      </c>
      <c r="Q85" s="39">
        <v>79024.509999999995</v>
      </c>
      <c r="R85" s="39">
        <v>60058.83</v>
      </c>
      <c r="S85" s="39">
        <v>102374.53</v>
      </c>
      <c r="T85" s="39">
        <v>113832.45</v>
      </c>
      <c r="U85" s="39">
        <v>341497.34</v>
      </c>
      <c r="W85" s="39">
        <v>341497.34</v>
      </c>
      <c r="X85" s="39">
        <v>234998.56</v>
      </c>
      <c r="Y85" s="39">
        <v>150519.6</v>
      </c>
      <c r="AG85" s="39">
        <v>1314060</v>
      </c>
      <c r="AH85" s="39">
        <v>98800</v>
      </c>
      <c r="AI85" s="39">
        <v>113832.45</v>
      </c>
      <c r="AJ85" s="39">
        <v>113832.45</v>
      </c>
      <c r="AK85" s="39">
        <v>455329.78</v>
      </c>
      <c r="AL85" s="39">
        <v>227664.89</v>
      </c>
      <c r="AM85" s="39">
        <v>117499.28</v>
      </c>
      <c r="AO85" s="39">
        <v>57558.06</v>
      </c>
      <c r="AQ85" s="39">
        <v>93178.8</v>
      </c>
      <c r="AT85" s="39">
        <v>10244.92</v>
      </c>
      <c r="AV85" s="39">
        <v>3583.8</v>
      </c>
      <c r="AW85" s="39">
        <v>13600</v>
      </c>
      <c r="AX85" s="39">
        <v>13600</v>
      </c>
      <c r="BA85" s="39">
        <v>20400</v>
      </c>
      <c r="BB85" s="39">
        <v>10200</v>
      </c>
      <c r="BC85" s="39">
        <v>20400</v>
      </c>
      <c r="BD85" s="39">
        <v>136810.6</v>
      </c>
      <c r="BE85" s="39">
        <v>2203.6799999999998</v>
      </c>
      <c r="BV85" s="39">
        <v>15325</v>
      </c>
      <c r="CB85" s="39">
        <v>472120.7</v>
      </c>
      <c r="CC85" s="39">
        <v>64986.239999999998</v>
      </c>
      <c r="CF85" s="39">
        <v>248619.62</v>
      </c>
      <c r="CH85" s="39">
        <v>5325026.0699999994</v>
      </c>
      <c r="CI85" s="39">
        <f t="shared" si="40"/>
        <v>2045522.96</v>
      </c>
      <c r="CJ85" s="39">
        <f t="shared" si="27"/>
        <v>1068512.8400000001</v>
      </c>
      <c r="CK85" s="39">
        <f t="shared" si="41"/>
        <v>15325</v>
      </c>
      <c r="CL85" s="39">
        <f t="shared" si="42"/>
        <v>248619.62</v>
      </c>
      <c r="CM85" s="39">
        <f t="shared" si="28"/>
        <v>1178895.7100000002</v>
      </c>
      <c r="CN85" s="39">
        <f t="shared" si="29"/>
        <v>13828.720000000001</v>
      </c>
      <c r="CO85" s="39">
        <f t="shared" si="43"/>
        <v>537106.94000000006</v>
      </c>
      <c r="CP85" s="39">
        <f t="shared" si="30"/>
        <v>190014.28</v>
      </c>
      <c r="CQ85" s="39">
        <f t="shared" si="31"/>
        <v>40800</v>
      </c>
      <c r="CR85" s="39">
        <f t="shared" si="32"/>
        <v>5338626.07</v>
      </c>
      <c r="CS85" s="39">
        <f t="shared" si="44"/>
        <v>3377980.42</v>
      </c>
      <c r="CT85" s="39">
        <f t="shared" si="45"/>
        <v>11111.777697368421</v>
      </c>
      <c r="CU85" s="39">
        <f t="shared" si="33"/>
        <v>6728.6939473684206</v>
      </c>
      <c r="CV85" s="39">
        <f t="shared" si="34"/>
        <v>50.411184210526315</v>
      </c>
      <c r="CW85" s="39">
        <f t="shared" si="34"/>
        <v>817.82769736842101</v>
      </c>
      <c r="CX85" s="39">
        <f t="shared" si="46"/>
        <v>10293.950000000001</v>
      </c>
      <c r="CY85" s="39">
        <f t="shared" si="35"/>
        <v>3051.7439772727275</v>
      </c>
      <c r="CZ85" s="39">
        <f t="shared" si="50"/>
        <v>10497.579909090909</v>
      </c>
      <c r="DA85" s="39">
        <f t="shared" si="47"/>
        <v>1664781.2000000002</v>
      </c>
      <c r="DB85" s="39">
        <f t="shared" si="51"/>
        <v>1464579.6</v>
      </c>
      <c r="DC85" s="39">
        <f t="shared" si="48"/>
        <v>248619.62</v>
      </c>
      <c r="DD85" s="39">
        <f t="shared" si="49"/>
        <v>4738597.8200000012</v>
      </c>
    </row>
    <row r="86" spans="1:108" x14ac:dyDescent="0.25">
      <c r="A86" t="s">
        <v>504</v>
      </c>
      <c r="B86" s="35">
        <v>302</v>
      </c>
      <c r="C86" s="36">
        <v>4</v>
      </c>
      <c r="D86" s="36" t="s">
        <v>350</v>
      </c>
      <c r="E86" s="36">
        <v>394</v>
      </c>
      <c r="F86" s="49">
        <v>-79</v>
      </c>
      <c r="G86" s="37">
        <f t="shared" si="36"/>
        <v>304</v>
      </c>
      <c r="H86" s="36">
        <v>209</v>
      </c>
      <c r="I86" s="38">
        <f t="shared" si="37"/>
        <v>0.53045685279187815</v>
      </c>
      <c r="J86" s="37">
        <f t="shared" si="38"/>
        <v>77.995647321428578</v>
      </c>
      <c r="K86" s="37">
        <f t="shared" si="39"/>
        <v>209.98828125</v>
      </c>
      <c r="L86" s="39">
        <v>198942.26</v>
      </c>
      <c r="O86" s="39">
        <v>71961.03</v>
      </c>
      <c r="P86" s="39">
        <v>6391.35</v>
      </c>
      <c r="Q86" s="39">
        <v>79024.509999999995</v>
      </c>
      <c r="R86" s="39">
        <v>60058.83</v>
      </c>
      <c r="S86" s="39">
        <v>102374.53</v>
      </c>
      <c r="T86" s="39">
        <v>113832.45</v>
      </c>
      <c r="U86" s="39">
        <v>341497.34</v>
      </c>
      <c r="W86" s="39">
        <v>341497.34</v>
      </c>
      <c r="X86" s="39">
        <v>234998.56</v>
      </c>
      <c r="Y86" s="39">
        <v>161271</v>
      </c>
      <c r="AG86" s="39">
        <v>1815792</v>
      </c>
      <c r="AH86" s="39">
        <v>128050</v>
      </c>
      <c r="AI86" s="39">
        <v>113832.45</v>
      </c>
      <c r="AJ86" s="39">
        <v>227664.89</v>
      </c>
      <c r="AK86" s="39">
        <v>455329.78</v>
      </c>
      <c r="AL86" s="39">
        <v>341497.34</v>
      </c>
      <c r="AM86" s="39">
        <v>234998.56</v>
      </c>
      <c r="AQ86" s="39">
        <v>139768.20000000001</v>
      </c>
      <c r="AS86" s="39">
        <v>1138324.46</v>
      </c>
      <c r="AU86" s="39">
        <v>39166.43</v>
      </c>
      <c r="AV86" s="39">
        <v>376299</v>
      </c>
      <c r="AW86" s="39">
        <v>20400</v>
      </c>
      <c r="AX86" s="39">
        <v>13600</v>
      </c>
      <c r="BA86" s="39">
        <v>34000</v>
      </c>
      <c r="BB86" s="39">
        <v>10200</v>
      </c>
      <c r="BC86" s="39">
        <v>27200</v>
      </c>
      <c r="BD86" s="39">
        <v>159323.74</v>
      </c>
      <c r="BE86" s="39">
        <v>2566.31</v>
      </c>
      <c r="BV86" s="39">
        <v>15325</v>
      </c>
      <c r="CB86" s="39">
        <v>560643.34</v>
      </c>
      <c r="CC86" s="39">
        <v>61402.44</v>
      </c>
      <c r="CD86" s="39">
        <v>421074.37</v>
      </c>
      <c r="CE86" s="39">
        <v>74789.73</v>
      </c>
      <c r="CG86" s="39">
        <v>373179.98</v>
      </c>
      <c r="CH86" s="39">
        <v>8496277.2199999988</v>
      </c>
      <c r="CI86" s="39">
        <f t="shared" si="40"/>
        <v>2576426.96</v>
      </c>
      <c r="CJ86" s="39">
        <f t="shared" si="27"/>
        <v>1079264.24</v>
      </c>
      <c r="CK86" s="39">
        <f t="shared" si="41"/>
        <v>15325</v>
      </c>
      <c r="CL86" s="39">
        <f t="shared" si="42"/>
        <v>869044.08</v>
      </c>
      <c r="CM86" s="39">
        <f t="shared" si="28"/>
        <v>1513091.2200000002</v>
      </c>
      <c r="CN86" s="39">
        <f t="shared" si="29"/>
        <v>1553789.89</v>
      </c>
      <c r="CO86" s="39">
        <f t="shared" si="43"/>
        <v>622045.78</v>
      </c>
      <c r="CP86" s="39">
        <f t="shared" si="30"/>
        <v>233290.05</v>
      </c>
      <c r="CQ86" s="39">
        <f t="shared" si="31"/>
        <v>47600</v>
      </c>
      <c r="CR86" s="39">
        <f t="shared" si="32"/>
        <v>8509877.2200000007</v>
      </c>
      <c r="CS86" s="39">
        <f t="shared" si="44"/>
        <v>4540060.28</v>
      </c>
      <c r="CT86" s="39">
        <f t="shared" si="45"/>
        <v>11522.995634517767</v>
      </c>
      <c r="CU86" s="39">
        <f t="shared" si="33"/>
        <v>6539.1547208121829</v>
      </c>
      <c r="CV86" s="39">
        <f t="shared" si="34"/>
        <v>38.895939086294419</v>
      </c>
      <c r="CW86" s="39">
        <f t="shared" si="34"/>
        <v>2205.6956345177664</v>
      </c>
      <c r="CX86" s="39">
        <f t="shared" si="46"/>
        <v>9317.3000000000011</v>
      </c>
      <c r="CY86" s="39">
        <f t="shared" si="35"/>
        <v>2976.2955980861248</v>
      </c>
      <c r="CZ86" s="39">
        <f t="shared" si="50"/>
        <v>11384.1975</v>
      </c>
      <c r="DA86" s="39">
        <f t="shared" si="47"/>
        <v>1693953.2000000002</v>
      </c>
      <c r="DB86" s="39">
        <f t="shared" si="51"/>
        <v>1977063</v>
      </c>
      <c r="DC86" s="39">
        <f t="shared" si="48"/>
        <v>869044.08</v>
      </c>
      <c r="DD86" s="39">
        <f t="shared" si="49"/>
        <v>7210176.7400000002</v>
      </c>
    </row>
    <row r="87" spans="1:108" x14ac:dyDescent="0.25">
      <c r="A87" t="s">
        <v>505</v>
      </c>
      <c r="B87" s="35">
        <v>304</v>
      </c>
      <c r="C87" s="36">
        <v>7</v>
      </c>
      <c r="D87" s="36" t="s">
        <v>506</v>
      </c>
      <c r="E87" s="36">
        <v>106</v>
      </c>
      <c r="F87" s="49">
        <v>-26</v>
      </c>
      <c r="G87" s="37">
        <f t="shared" si="36"/>
        <v>106</v>
      </c>
      <c r="H87" s="36">
        <v>53</v>
      </c>
      <c r="I87" s="38">
        <f t="shared" si="37"/>
        <v>0.5</v>
      </c>
      <c r="J87" s="37">
        <f t="shared" si="38"/>
        <v>105.99408482142857</v>
      </c>
      <c r="K87" s="37">
        <f t="shared" si="39"/>
        <v>12.999274553571428</v>
      </c>
      <c r="L87" s="39">
        <v>198942.26</v>
      </c>
      <c r="O87" s="39">
        <v>71961.03</v>
      </c>
      <c r="P87" s="39">
        <v>5596</v>
      </c>
      <c r="Q87" s="39">
        <v>79024.509999999995</v>
      </c>
      <c r="R87" s="39">
        <v>60058.83</v>
      </c>
      <c r="S87" s="39">
        <v>51187.26</v>
      </c>
      <c r="T87" s="39">
        <v>113832.45</v>
      </c>
      <c r="AC87" s="39">
        <v>113832.45</v>
      </c>
      <c r="AG87" s="39">
        <v>633138</v>
      </c>
      <c r="AH87" s="39">
        <v>228112</v>
      </c>
      <c r="AI87" s="39">
        <v>113832.45</v>
      </c>
      <c r="AJ87" s="39">
        <v>113832.45</v>
      </c>
      <c r="AL87" s="39">
        <v>2390481.37</v>
      </c>
      <c r="AN87" s="39">
        <v>1048434.09</v>
      </c>
      <c r="AQ87" s="39">
        <v>189941.4</v>
      </c>
      <c r="AR87" s="39">
        <v>284912.09999999998</v>
      </c>
      <c r="AS87" s="39">
        <v>113832.45</v>
      </c>
      <c r="AV87" s="39">
        <v>23294.7</v>
      </c>
      <c r="AW87" s="39">
        <v>27200</v>
      </c>
      <c r="AX87" s="39">
        <v>20400</v>
      </c>
      <c r="BA87" s="39">
        <v>54400</v>
      </c>
      <c r="BB87" s="39">
        <v>10200</v>
      </c>
      <c r="BC87" s="39">
        <v>27200</v>
      </c>
      <c r="BD87" s="39">
        <v>51953.39</v>
      </c>
      <c r="BE87" s="39">
        <v>836.84</v>
      </c>
      <c r="BY87" s="39">
        <v>147878.60999999999</v>
      </c>
      <c r="CB87" s="39">
        <v>142172.71</v>
      </c>
      <c r="CC87" s="39">
        <v>12662.76</v>
      </c>
      <c r="CH87" s="39">
        <v>6329150.1100000013</v>
      </c>
      <c r="CI87" s="39">
        <f t="shared" si="40"/>
        <v>1555684.79</v>
      </c>
      <c r="CJ87" s="39">
        <f t="shared" si="27"/>
        <v>0</v>
      </c>
      <c r="CK87" s="39">
        <f t="shared" si="41"/>
        <v>147878.60999999999</v>
      </c>
      <c r="CL87" s="39">
        <f t="shared" si="42"/>
        <v>0</v>
      </c>
      <c r="CM87" s="39">
        <f t="shared" si="28"/>
        <v>4141433.86</v>
      </c>
      <c r="CN87" s="39">
        <f t="shared" si="29"/>
        <v>137127.15</v>
      </c>
      <c r="CO87" s="39">
        <f t="shared" si="43"/>
        <v>154835.47</v>
      </c>
      <c r="CP87" s="39">
        <f t="shared" si="30"/>
        <v>144590.23000000001</v>
      </c>
      <c r="CQ87" s="39">
        <f t="shared" si="31"/>
        <v>68000</v>
      </c>
      <c r="CR87" s="39">
        <f t="shared" si="32"/>
        <v>6349550.1100000003</v>
      </c>
      <c r="CS87" s="39">
        <f t="shared" si="44"/>
        <v>1703563.4</v>
      </c>
      <c r="CT87" s="39">
        <f t="shared" si="45"/>
        <v>16071.352830188678</v>
      </c>
      <c r="CU87" s="39">
        <f t="shared" si="33"/>
        <v>14676.271603773585</v>
      </c>
      <c r="CV87" s="39">
        <f t="shared" si="34"/>
        <v>1395.0812264150943</v>
      </c>
      <c r="CW87" s="39">
        <f t="shared" si="34"/>
        <v>0</v>
      </c>
      <c r="CX87" s="39">
        <f t="shared" si="46"/>
        <v>16071.352830188678</v>
      </c>
      <c r="CY87" s="39">
        <f t="shared" si="35"/>
        <v>2921.4239622641508</v>
      </c>
      <c r="CZ87" s="39">
        <f t="shared" si="50"/>
        <v>16071.352830188678</v>
      </c>
      <c r="DA87" s="39">
        <f t="shared" si="47"/>
        <v>1070425.3999999999</v>
      </c>
      <c r="DB87" s="39">
        <f t="shared" si="51"/>
        <v>633138</v>
      </c>
      <c r="DC87" s="39">
        <f t="shared" si="48"/>
        <v>0</v>
      </c>
      <c r="DD87" s="39">
        <f t="shared" si="49"/>
        <v>5903251.8800000008</v>
      </c>
    </row>
    <row r="88" spans="1:108" x14ac:dyDescent="0.25">
      <c r="A88" t="s">
        <v>270</v>
      </c>
      <c r="B88" s="35">
        <v>436</v>
      </c>
      <c r="C88" s="36">
        <v>7</v>
      </c>
      <c r="D88" s="36" t="s">
        <v>425</v>
      </c>
      <c r="E88" s="36">
        <v>200</v>
      </c>
      <c r="F88" s="49">
        <v>-16</v>
      </c>
      <c r="G88" s="37">
        <f t="shared" si="36"/>
        <v>200</v>
      </c>
      <c r="H88" s="36">
        <v>160</v>
      </c>
      <c r="I88" s="38">
        <f t="shared" si="37"/>
        <v>0.8</v>
      </c>
      <c r="J88" s="37">
        <f t="shared" si="38"/>
        <v>48.997265625000004</v>
      </c>
      <c r="K88" s="37">
        <f t="shared" si="39"/>
        <v>0.99994419642857146</v>
      </c>
      <c r="L88" s="39">
        <v>198942.26</v>
      </c>
      <c r="N88" s="39">
        <v>128424.93</v>
      </c>
      <c r="O88" s="39">
        <v>71961.03</v>
      </c>
      <c r="P88" s="39">
        <v>16547.77</v>
      </c>
      <c r="Q88" s="39">
        <v>79024.509999999995</v>
      </c>
      <c r="R88" s="39">
        <v>60058.83</v>
      </c>
      <c r="S88" s="39">
        <v>255936.32</v>
      </c>
      <c r="T88" s="39">
        <v>113832.45</v>
      </c>
      <c r="AC88" s="39">
        <v>113832.45</v>
      </c>
      <c r="AF88" s="39">
        <v>227664.89</v>
      </c>
      <c r="AG88" s="39">
        <v>1194600</v>
      </c>
      <c r="AH88" s="39">
        <v>118600</v>
      </c>
      <c r="AI88" s="39">
        <v>170748.67</v>
      </c>
      <c r="AJ88" s="39">
        <v>284581.12</v>
      </c>
      <c r="AK88" s="39">
        <v>682994.68</v>
      </c>
      <c r="AQ88" s="39">
        <v>87803.1</v>
      </c>
      <c r="AT88" s="39">
        <v>5691.62</v>
      </c>
      <c r="AV88" s="39">
        <v>1791.9</v>
      </c>
      <c r="AZ88" s="39">
        <v>60000</v>
      </c>
      <c r="BD88" s="39">
        <v>69271.19</v>
      </c>
      <c r="BE88" s="39">
        <v>1115.79</v>
      </c>
      <c r="BH88" s="39">
        <v>158559.82</v>
      </c>
      <c r="BI88" s="39">
        <v>14666.09</v>
      </c>
      <c r="BJ88" s="39">
        <v>20550</v>
      </c>
      <c r="BK88" s="39">
        <v>8400</v>
      </c>
      <c r="CB88" s="39">
        <v>469438.2</v>
      </c>
      <c r="CC88" s="39">
        <v>119460</v>
      </c>
      <c r="CD88" s="39">
        <v>318599.71999999997</v>
      </c>
      <c r="CE88" s="39">
        <v>85615.88</v>
      </c>
      <c r="CF88" s="39">
        <v>60690.65</v>
      </c>
      <c r="CG88" s="39">
        <v>1258206.3400000001</v>
      </c>
      <c r="CH88" s="39">
        <v>6457610.2100000009</v>
      </c>
      <c r="CI88" s="39">
        <f t="shared" si="40"/>
        <v>2579425.44</v>
      </c>
      <c r="CJ88" s="39">
        <f t="shared" si="27"/>
        <v>0</v>
      </c>
      <c r="CK88" s="39">
        <f t="shared" si="41"/>
        <v>0</v>
      </c>
      <c r="CL88" s="39">
        <f t="shared" si="42"/>
        <v>1723112.59</v>
      </c>
      <c r="CM88" s="39">
        <f t="shared" si="28"/>
        <v>1226127.5700000003</v>
      </c>
      <c r="CN88" s="39">
        <f t="shared" si="29"/>
        <v>7483.52</v>
      </c>
      <c r="CO88" s="39">
        <f t="shared" si="43"/>
        <v>588898.19999999995</v>
      </c>
      <c r="CP88" s="39">
        <f t="shared" si="30"/>
        <v>272562.89</v>
      </c>
      <c r="CQ88" s="39">
        <f t="shared" si="31"/>
        <v>60000</v>
      </c>
      <c r="CR88" s="39">
        <f t="shared" si="32"/>
        <v>6457610.21</v>
      </c>
      <c r="CS88" s="39">
        <f t="shared" si="44"/>
        <v>4302538.03</v>
      </c>
      <c r="CT88" s="39">
        <f t="shared" si="45"/>
        <v>21512.690150000002</v>
      </c>
      <c r="CU88" s="39">
        <f t="shared" si="33"/>
        <v>12897.127199999999</v>
      </c>
      <c r="CV88" s="39">
        <f t="shared" si="34"/>
        <v>0</v>
      </c>
      <c r="CW88" s="39">
        <f t="shared" si="34"/>
        <v>8615.5629499999995</v>
      </c>
      <c r="CX88" s="39">
        <f t="shared" si="46"/>
        <v>12897.127200000003</v>
      </c>
      <c r="CY88" s="39">
        <f t="shared" si="35"/>
        <v>3680.6137499999995</v>
      </c>
      <c r="CZ88" s="39">
        <f t="shared" si="50"/>
        <v>21512.690150000002</v>
      </c>
      <c r="DA88" s="39">
        <f t="shared" si="47"/>
        <v>1384825.44</v>
      </c>
      <c r="DB88" s="39">
        <f t="shared" si="51"/>
        <v>1194600</v>
      </c>
      <c r="DC88" s="39">
        <f t="shared" si="48"/>
        <v>1723112.59</v>
      </c>
      <c r="DD88" s="39">
        <f t="shared" si="49"/>
        <v>4266786.9600000009</v>
      </c>
    </row>
    <row r="89" spans="1:108" x14ac:dyDescent="0.25">
      <c r="A89" t="s">
        <v>507</v>
      </c>
      <c r="B89" s="35">
        <v>459</v>
      </c>
      <c r="C89" s="36">
        <v>4</v>
      </c>
      <c r="D89" s="36" t="s">
        <v>425</v>
      </c>
      <c r="E89" s="36">
        <v>868</v>
      </c>
      <c r="F89" s="49">
        <v>78</v>
      </c>
      <c r="G89" s="37">
        <f t="shared" si="36"/>
        <v>868</v>
      </c>
      <c r="H89" s="36">
        <v>626</v>
      </c>
      <c r="I89" s="38">
        <f t="shared" si="37"/>
        <v>0.72119815668202769</v>
      </c>
      <c r="J89" s="37">
        <f t="shared" si="38"/>
        <v>154.99135044642858</v>
      </c>
      <c r="K89" s="37">
        <f t="shared" si="39"/>
        <v>329.98158482142856</v>
      </c>
      <c r="L89" s="39">
        <v>198942.26</v>
      </c>
      <c r="N89" s="39">
        <v>449487.26</v>
      </c>
      <c r="O89" s="39">
        <v>71961.03</v>
      </c>
      <c r="P89" s="39">
        <v>25689</v>
      </c>
      <c r="Q89" s="39">
        <v>79024.509999999995</v>
      </c>
      <c r="R89" s="39">
        <v>60058.83</v>
      </c>
      <c r="S89" s="39">
        <v>409498.11</v>
      </c>
      <c r="T89" s="39">
        <v>113832.45</v>
      </c>
      <c r="AC89" s="39">
        <v>227664.89</v>
      </c>
      <c r="AF89" s="39">
        <v>227664.89</v>
      </c>
      <c r="AG89" s="39">
        <v>5184564</v>
      </c>
      <c r="AH89" s="39">
        <v>514724</v>
      </c>
      <c r="AI89" s="39">
        <v>227664.89</v>
      </c>
      <c r="AJ89" s="39">
        <v>569162.23</v>
      </c>
      <c r="AK89" s="39">
        <v>1252156.9099999999</v>
      </c>
      <c r="AL89" s="39">
        <v>682994.68</v>
      </c>
      <c r="AM89" s="39">
        <v>313331.40999999997</v>
      </c>
      <c r="AO89" s="39">
        <v>57558.06</v>
      </c>
      <c r="AQ89" s="39">
        <v>277744.5</v>
      </c>
      <c r="AS89" s="39">
        <v>1707486.69</v>
      </c>
      <c r="AU89" s="39">
        <v>78332.850000000006</v>
      </c>
      <c r="AV89" s="39">
        <v>591327</v>
      </c>
      <c r="AZ89" s="39">
        <v>75000</v>
      </c>
      <c r="BD89" s="39">
        <v>309988.58</v>
      </c>
      <c r="BE89" s="39">
        <v>4993.1499999999996</v>
      </c>
      <c r="BH89" s="39">
        <v>158559.82</v>
      </c>
      <c r="BI89" s="39">
        <v>25216.09</v>
      </c>
      <c r="BJ89" s="39">
        <v>10000</v>
      </c>
      <c r="BK89" s="39">
        <v>36800</v>
      </c>
      <c r="BN89" s="39">
        <v>119483.41</v>
      </c>
      <c r="BO89" s="39">
        <v>3000</v>
      </c>
      <c r="BQ89" s="39">
        <v>35100</v>
      </c>
      <c r="BR89" s="39">
        <v>113832.45</v>
      </c>
      <c r="BT89" s="39">
        <v>140941</v>
      </c>
      <c r="BU89" s="39">
        <v>5000</v>
      </c>
      <c r="BX89" s="39">
        <v>188121</v>
      </c>
      <c r="BY89" s="39">
        <v>147878.60999999999</v>
      </c>
      <c r="CB89" s="39">
        <v>1890494.69</v>
      </c>
      <c r="CC89" s="39">
        <v>355035.12</v>
      </c>
      <c r="CH89" s="39">
        <v>16940314.369999997</v>
      </c>
      <c r="CI89" s="39">
        <f t="shared" si="40"/>
        <v>7563111.2300000004</v>
      </c>
      <c r="CJ89" s="39">
        <f t="shared" si="27"/>
        <v>0</v>
      </c>
      <c r="CK89" s="39">
        <f t="shared" si="41"/>
        <v>753356.47</v>
      </c>
      <c r="CL89" s="39">
        <f t="shared" si="42"/>
        <v>0</v>
      </c>
      <c r="CM89" s="39">
        <f t="shared" si="28"/>
        <v>3380612.68</v>
      </c>
      <c r="CN89" s="39">
        <f t="shared" si="29"/>
        <v>2377146.54</v>
      </c>
      <c r="CO89" s="39">
        <f t="shared" si="43"/>
        <v>2245529.81</v>
      </c>
      <c r="CP89" s="39">
        <f t="shared" si="30"/>
        <v>545557.64000000013</v>
      </c>
      <c r="CQ89" s="39">
        <f t="shared" si="31"/>
        <v>75000</v>
      </c>
      <c r="CR89" s="39">
        <f t="shared" si="32"/>
        <v>16940314.370000001</v>
      </c>
      <c r="CS89" s="39">
        <f t="shared" si="44"/>
        <v>8316467.7000000002</v>
      </c>
      <c r="CT89" s="39">
        <f t="shared" si="45"/>
        <v>9581.1839861751159</v>
      </c>
      <c r="CU89" s="39">
        <f t="shared" si="33"/>
        <v>8713.2617857142868</v>
      </c>
      <c r="CV89" s="39">
        <f t="shared" si="34"/>
        <v>867.92220046082946</v>
      </c>
      <c r="CW89" s="39">
        <f t="shared" si="34"/>
        <v>0</v>
      </c>
      <c r="CX89" s="39">
        <f t="shared" si="46"/>
        <v>9581.1839861751159</v>
      </c>
      <c r="CY89" s="39">
        <f t="shared" si="35"/>
        <v>3587.1083226837063</v>
      </c>
      <c r="CZ89" s="39">
        <f t="shared" si="50"/>
        <v>9581.1839861751159</v>
      </c>
      <c r="DA89" s="39">
        <f t="shared" si="47"/>
        <v>3131903.7</v>
      </c>
      <c r="DB89" s="39">
        <f t="shared" si="51"/>
        <v>5184564</v>
      </c>
      <c r="DC89" s="39">
        <f t="shared" si="48"/>
        <v>0</v>
      </c>
      <c r="DD89" s="39">
        <f t="shared" si="49"/>
        <v>15595302.729999997</v>
      </c>
    </row>
    <row r="90" spans="1:108" x14ac:dyDescent="0.25">
      <c r="A90" t="s">
        <v>272</v>
      </c>
      <c r="B90" s="35">
        <v>456</v>
      </c>
      <c r="C90" s="36">
        <v>4</v>
      </c>
      <c r="D90" s="36" t="s">
        <v>425</v>
      </c>
      <c r="E90" s="36">
        <v>590</v>
      </c>
      <c r="F90" s="49">
        <v>-105</v>
      </c>
      <c r="G90" s="37">
        <f t="shared" si="36"/>
        <v>590</v>
      </c>
      <c r="H90" s="36">
        <v>390</v>
      </c>
      <c r="I90" s="38">
        <f t="shared" si="37"/>
        <v>0.66101694915254239</v>
      </c>
      <c r="J90" s="37">
        <f t="shared" si="38"/>
        <v>67.996205357142856</v>
      </c>
      <c r="K90" s="37">
        <f t="shared" si="39"/>
        <v>199.98883928571428</v>
      </c>
      <c r="L90" s="39">
        <v>198942.26</v>
      </c>
      <c r="N90" s="39">
        <v>256849.86</v>
      </c>
      <c r="O90" s="39">
        <v>71961.03</v>
      </c>
      <c r="P90" s="39">
        <v>8756</v>
      </c>
      <c r="Q90" s="39">
        <v>79024.509999999995</v>
      </c>
      <c r="R90" s="39">
        <v>60058.83</v>
      </c>
      <c r="S90" s="39">
        <v>153561.79</v>
      </c>
      <c r="T90" s="39">
        <v>113832.45</v>
      </c>
      <c r="AC90" s="39">
        <v>341497.34</v>
      </c>
      <c r="AD90" s="39">
        <v>171819.8</v>
      </c>
      <c r="AG90" s="39">
        <v>3524070</v>
      </c>
      <c r="AH90" s="39">
        <v>349870</v>
      </c>
      <c r="AI90" s="39">
        <v>113832.45</v>
      </c>
      <c r="AJ90" s="39">
        <v>341497.34</v>
      </c>
      <c r="AK90" s="39">
        <v>796827.12</v>
      </c>
      <c r="AL90" s="39">
        <v>227664.89</v>
      </c>
      <c r="AM90" s="39">
        <v>78332.850000000006</v>
      </c>
      <c r="AO90" s="39">
        <v>57558.06</v>
      </c>
      <c r="AQ90" s="39">
        <v>121849.2</v>
      </c>
      <c r="AS90" s="39">
        <v>1081408.24</v>
      </c>
      <c r="AU90" s="39">
        <v>39166.43</v>
      </c>
      <c r="AV90" s="39">
        <v>358380</v>
      </c>
      <c r="AZ90" s="39">
        <v>70000</v>
      </c>
      <c r="BF90" s="39">
        <v>14750</v>
      </c>
      <c r="CB90" s="39">
        <v>1307720.7</v>
      </c>
      <c r="CC90" s="39">
        <v>183968.4</v>
      </c>
      <c r="CH90" s="39">
        <v>10123199.550000001</v>
      </c>
      <c r="CI90" s="39">
        <f t="shared" si="40"/>
        <v>5330243.87</v>
      </c>
      <c r="CJ90" s="39">
        <f t="shared" si="27"/>
        <v>0</v>
      </c>
      <c r="CK90" s="39">
        <f t="shared" si="41"/>
        <v>0</v>
      </c>
      <c r="CL90" s="39">
        <f t="shared" si="42"/>
        <v>0</v>
      </c>
      <c r="CM90" s="39">
        <f t="shared" si="28"/>
        <v>1737561.9100000004</v>
      </c>
      <c r="CN90" s="39">
        <f t="shared" si="29"/>
        <v>1478954.67</v>
      </c>
      <c r="CO90" s="39">
        <f t="shared" si="43"/>
        <v>1491689.0999999999</v>
      </c>
      <c r="CP90" s="39">
        <f t="shared" si="30"/>
        <v>14750</v>
      </c>
      <c r="CQ90" s="39">
        <f t="shared" si="31"/>
        <v>70000</v>
      </c>
      <c r="CR90" s="39">
        <f t="shared" si="32"/>
        <v>10123199.549999999</v>
      </c>
      <c r="CS90" s="39">
        <f t="shared" si="44"/>
        <v>5330243.87</v>
      </c>
      <c r="CT90" s="39">
        <f t="shared" si="45"/>
        <v>9034.3116440677968</v>
      </c>
      <c r="CU90" s="39">
        <f t="shared" si="33"/>
        <v>9034.3116440677968</v>
      </c>
      <c r="CV90" s="39">
        <f t="shared" si="34"/>
        <v>0</v>
      </c>
      <c r="CW90" s="39">
        <f t="shared" si="34"/>
        <v>0</v>
      </c>
      <c r="CX90" s="39">
        <f t="shared" si="46"/>
        <v>9034.3116440677968</v>
      </c>
      <c r="CY90" s="39">
        <f t="shared" si="35"/>
        <v>3824.8438461538458</v>
      </c>
      <c r="CZ90" s="39">
        <f t="shared" si="50"/>
        <v>9034.3116440677968</v>
      </c>
      <c r="DA90" s="39">
        <f t="shared" si="47"/>
        <v>1806173.87</v>
      </c>
      <c r="DB90" s="39">
        <f t="shared" si="51"/>
        <v>3524070</v>
      </c>
      <c r="DC90" s="39">
        <f t="shared" si="48"/>
        <v>0</v>
      </c>
      <c r="DD90" s="39">
        <f t="shared" si="49"/>
        <v>9679823.5499999989</v>
      </c>
    </row>
    <row r="91" spans="1:108" x14ac:dyDescent="0.25">
      <c r="A91" t="s">
        <v>508</v>
      </c>
      <c r="B91" s="35">
        <v>305</v>
      </c>
      <c r="C91" s="36">
        <v>2</v>
      </c>
      <c r="D91" s="36" t="s">
        <v>350</v>
      </c>
      <c r="E91" s="36">
        <v>171</v>
      </c>
      <c r="F91" s="49">
        <v>-10</v>
      </c>
      <c r="G91" s="37">
        <f t="shared" si="36"/>
        <v>152</v>
      </c>
      <c r="H91" s="36">
        <v>6</v>
      </c>
      <c r="I91" s="38">
        <f t="shared" si="37"/>
        <v>3.5087719298245612E-2</v>
      </c>
      <c r="J91" s="37">
        <f t="shared" si="38"/>
        <v>12.999274553571428</v>
      </c>
      <c r="K91" s="37">
        <f t="shared" si="39"/>
        <v>33.998102678571428</v>
      </c>
      <c r="L91" s="39">
        <v>198942.26</v>
      </c>
      <c r="O91" s="39">
        <v>71961.03</v>
      </c>
      <c r="P91" s="39">
        <v>3495.6</v>
      </c>
      <c r="Q91" s="39">
        <v>79024.509999999995</v>
      </c>
      <c r="R91" s="39">
        <v>60058.83</v>
      </c>
      <c r="S91" s="39">
        <v>51187.26</v>
      </c>
      <c r="T91" s="39">
        <v>113832.45</v>
      </c>
      <c r="W91" s="39">
        <v>113832.45</v>
      </c>
      <c r="X91" s="39">
        <v>39166.43</v>
      </c>
      <c r="Y91" s="39">
        <v>34046.1</v>
      </c>
      <c r="AG91" s="39">
        <v>907896</v>
      </c>
      <c r="AH91" s="39">
        <v>55575</v>
      </c>
      <c r="AI91" s="39">
        <v>113832.45</v>
      </c>
      <c r="AJ91" s="39">
        <v>113832.45</v>
      </c>
      <c r="AK91" s="39">
        <v>227664.89</v>
      </c>
      <c r="AQ91" s="39">
        <v>23294.7</v>
      </c>
      <c r="AS91" s="39">
        <v>227664.89</v>
      </c>
      <c r="AV91" s="39">
        <v>60924.6</v>
      </c>
      <c r="BF91" s="39">
        <v>4275</v>
      </c>
      <c r="BV91" s="39">
        <v>15325</v>
      </c>
      <c r="CB91" s="39">
        <v>16095.02</v>
      </c>
      <c r="CD91" s="39">
        <v>16560.560000000001</v>
      </c>
      <c r="CE91" s="39">
        <v>96204.19</v>
      </c>
      <c r="CF91" s="39">
        <v>621121.77</v>
      </c>
      <c r="CH91" s="39">
        <v>3265813.4400000009</v>
      </c>
      <c r="CI91" s="39">
        <f t="shared" si="40"/>
        <v>1541972.94</v>
      </c>
      <c r="CJ91" s="39">
        <f t="shared" si="27"/>
        <v>187044.98</v>
      </c>
      <c r="CK91" s="39">
        <f t="shared" si="41"/>
        <v>15325</v>
      </c>
      <c r="CL91" s="39">
        <f t="shared" si="42"/>
        <v>733886.52</v>
      </c>
      <c r="CM91" s="39">
        <f t="shared" si="28"/>
        <v>478624.49000000005</v>
      </c>
      <c r="CN91" s="39">
        <f t="shared" si="29"/>
        <v>288589.49</v>
      </c>
      <c r="CO91" s="39">
        <f t="shared" si="43"/>
        <v>16095.02</v>
      </c>
      <c r="CP91" s="39">
        <f t="shared" si="30"/>
        <v>4275</v>
      </c>
      <c r="CQ91" s="39">
        <f t="shared" si="31"/>
        <v>0</v>
      </c>
      <c r="CR91" s="39">
        <f t="shared" si="32"/>
        <v>3265813.44</v>
      </c>
      <c r="CS91" s="39">
        <f t="shared" si="44"/>
        <v>2478229.44</v>
      </c>
      <c r="CT91" s="39">
        <f t="shared" si="45"/>
        <v>14492.569824561404</v>
      </c>
      <c r="CU91" s="39">
        <f t="shared" si="33"/>
        <v>9017.3856140350872</v>
      </c>
      <c r="CV91" s="39">
        <f t="shared" si="34"/>
        <v>89.619883040935676</v>
      </c>
      <c r="CW91" s="39">
        <f t="shared" si="34"/>
        <v>4291.7340350877193</v>
      </c>
      <c r="CX91" s="39">
        <f t="shared" si="46"/>
        <v>10200.835789473684</v>
      </c>
      <c r="CY91" s="39">
        <f t="shared" si="35"/>
        <v>2682.5033333333336</v>
      </c>
      <c r="CZ91" s="39">
        <f t="shared" si="50"/>
        <v>15073.58197368421</v>
      </c>
      <c r="DA91" s="39">
        <f t="shared" si="47"/>
        <v>802400.82000000007</v>
      </c>
      <c r="DB91" s="39">
        <f t="shared" si="51"/>
        <v>941942.1</v>
      </c>
      <c r="DC91" s="39">
        <f t="shared" si="48"/>
        <v>733886.52</v>
      </c>
      <c r="DD91" s="39">
        <f t="shared" si="49"/>
        <v>2453256.3200000003</v>
      </c>
    </row>
    <row r="92" spans="1:108" x14ac:dyDescent="0.25">
      <c r="A92" t="s">
        <v>509</v>
      </c>
      <c r="B92" s="35">
        <v>307</v>
      </c>
      <c r="C92" s="36">
        <v>8</v>
      </c>
      <c r="D92" s="36" t="s">
        <v>350</v>
      </c>
      <c r="E92" s="36">
        <v>265</v>
      </c>
      <c r="F92" s="49">
        <v>6</v>
      </c>
      <c r="G92" s="37">
        <f t="shared" si="36"/>
        <v>207</v>
      </c>
      <c r="H92" s="36">
        <v>225</v>
      </c>
      <c r="I92" s="38">
        <f t="shared" si="37"/>
        <v>0.84905660377358494</v>
      </c>
      <c r="J92" s="37">
        <f t="shared" si="38"/>
        <v>73.995870535714289</v>
      </c>
      <c r="K92" s="37">
        <f t="shared" si="39"/>
        <v>1.9998883928571429</v>
      </c>
      <c r="L92" s="39">
        <v>198942.26</v>
      </c>
      <c r="O92" s="39">
        <v>71961.03</v>
      </c>
      <c r="P92" s="39">
        <v>7007.65</v>
      </c>
      <c r="Q92" s="39">
        <v>79024.509999999995</v>
      </c>
      <c r="R92" s="39">
        <v>60058.83</v>
      </c>
      <c r="S92" s="39">
        <v>51187.26</v>
      </c>
      <c r="T92" s="39">
        <v>113832.45</v>
      </c>
      <c r="U92" s="39">
        <v>227664.89</v>
      </c>
      <c r="W92" s="39">
        <v>227664.89</v>
      </c>
      <c r="X92" s="39">
        <v>156665.71</v>
      </c>
      <c r="Y92" s="39">
        <v>103930.2</v>
      </c>
      <c r="AG92" s="39">
        <v>1236411</v>
      </c>
      <c r="AH92" s="39">
        <v>86125</v>
      </c>
      <c r="AI92" s="39">
        <v>113832.45</v>
      </c>
      <c r="AJ92" s="39">
        <v>113832.45</v>
      </c>
      <c r="AK92" s="39">
        <v>341497.34</v>
      </c>
      <c r="AL92" s="39">
        <v>455329.78</v>
      </c>
      <c r="AM92" s="39">
        <v>234998.56</v>
      </c>
      <c r="AQ92" s="39">
        <v>132600.6</v>
      </c>
      <c r="AT92" s="39">
        <v>10244.92</v>
      </c>
      <c r="AV92" s="39">
        <v>3583.8</v>
      </c>
      <c r="AW92" s="39">
        <v>13600</v>
      </c>
      <c r="AX92" s="39">
        <v>6800</v>
      </c>
      <c r="BA92" s="39">
        <v>20400</v>
      </c>
      <c r="BB92" s="39">
        <v>10200</v>
      </c>
      <c r="BC92" s="39">
        <v>13600</v>
      </c>
      <c r="BD92" s="39">
        <v>143413.01</v>
      </c>
      <c r="BE92" s="39">
        <v>2310.0300000000002</v>
      </c>
      <c r="CB92" s="39">
        <v>603563.4</v>
      </c>
      <c r="CC92" s="39">
        <v>142157.4</v>
      </c>
      <c r="CF92" s="39">
        <v>256265.06</v>
      </c>
      <c r="CH92" s="39">
        <v>5238704.4799999986</v>
      </c>
      <c r="CI92" s="39">
        <f t="shared" si="40"/>
        <v>1904549.9900000002</v>
      </c>
      <c r="CJ92" s="39">
        <f t="shared" si="27"/>
        <v>715925.69</v>
      </c>
      <c r="CK92" s="39">
        <f t="shared" si="41"/>
        <v>0</v>
      </c>
      <c r="CL92" s="39">
        <f t="shared" si="42"/>
        <v>256265.06</v>
      </c>
      <c r="CM92" s="39">
        <f t="shared" si="28"/>
        <v>1392091.1800000002</v>
      </c>
      <c r="CN92" s="39">
        <f t="shared" si="29"/>
        <v>13828.720000000001</v>
      </c>
      <c r="CO92" s="39">
        <f t="shared" si="43"/>
        <v>745720.8</v>
      </c>
      <c r="CP92" s="39">
        <f t="shared" si="30"/>
        <v>189923.04</v>
      </c>
      <c r="CQ92" s="39">
        <f t="shared" si="31"/>
        <v>27200</v>
      </c>
      <c r="CR92" s="39">
        <f t="shared" si="32"/>
        <v>5245504.4799999995</v>
      </c>
      <c r="CS92" s="39">
        <f t="shared" si="44"/>
        <v>2876740.74</v>
      </c>
      <c r="CT92" s="39">
        <f t="shared" si="45"/>
        <v>10855.625433962265</v>
      </c>
      <c r="CU92" s="39">
        <f t="shared" si="33"/>
        <v>7186.9810943396233</v>
      </c>
      <c r="CV92" s="39">
        <f t="shared" si="34"/>
        <v>0</v>
      </c>
      <c r="CW92" s="39">
        <f t="shared" si="34"/>
        <v>967.03796226415091</v>
      </c>
      <c r="CX92" s="39">
        <f t="shared" si="46"/>
        <v>9888.5874716981143</v>
      </c>
      <c r="CY92" s="39">
        <f t="shared" si="35"/>
        <v>3314.3146666666667</v>
      </c>
      <c r="CZ92" s="39">
        <f t="shared" si="50"/>
        <v>10438.72004830918</v>
      </c>
      <c r="DA92" s="39">
        <f t="shared" si="47"/>
        <v>1280134.4800000002</v>
      </c>
      <c r="DB92" s="39">
        <f t="shared" si="51"/>
        <v>1340341.2</v>
      </c>
      <c r="DC92" s="39">
        <f t="shared" si="48"/>
        <v>256265.06</v>
      </c>
      <c r="DD92" s="39">
        <f t="shared" si="49"/>
        <v>4678983.7300000014</v>
      </c>
    </row>
    <row r="93" spans="1:108" x14ac:dyDescent="0.25">
      <c r="A93" t="s">
        <v>275</v>
      </c>
      <c r="B93" s="35">
        <v>409</v>
      </c>
      <c r="C93" s="36">
        <v>2</v>
      </c>
      <c r="D93" s="36" t="s">
        <v>437</v>
      </c>
      <c r="E93" s="36">
        <v>516</v>
      </c>
      <c r="F93" s="49">
        <v>-84</v>
      </c>
      <c r="G93" s="37">
        <f t="shared" si="36"/>
        <v>447</v>
      </c>
      <c r="H93" s="36">
        <v>132</v>
      </c>
      <c r="I93" s="38">
        <f t="shared" si="37"/>
        <v>0.2558139534883721</v>
      </c>
      <c r="J93" s="37">
        <f t="shared" si="38"/>
        <v>83.995312499999997</v>
      </c>
      <c r="K93" s="37">
        <f t="shared" si="39"/>
        <v>99.994419642857139</v>
      </c>
      <c r="L93" s="39">
        <v>198942.26</v>
      </c>
      <c r="M93" s="39">
        <v>113832.45</v>
      </c>
      <c r="O93" s="39">
        <v>71961.03</v>
      </c>
      <c r="P93" s="39">
        <v>7843.55</v>
      </c>
      <c r="Q93" s="39">
        <v>79024.509999999995</v>
      </c>
      <c r="R93" s="39">
        <v>60058.83</v>
      </c>
      <c r="S93" s="39">
        <v>204749.06</v>
      </c>
      <c r="T93" s="39">
        <v>113832.45</v>
      </c>
      <c r="U93" s="39">
        <v>227664.89</v>
      </c>
      <c r="V93" s="39">
        <v>113832.45</v>
      </c>
      <c r="W93" s="39">
        <v>227664.89</v>
      </c>
      <c r="X93" s="39">
        <v>195832.13</v>
      </c>
      <c r="Y93" s="39">
        <v>123641.1</v>
      </c>
      <c r="AB93" s="39">
        <v>667482.75</v>
      </c>
      <c r="AG93" s="39">
        <v>2669931</v>
      </c>
      <c r="AH93" s="39">
        <v>170280</v>
      </c>
      <c r="AI93" s="39">
        <v>113832.45</v>
      </c>
      <c r="AJ93" s="39">
        <v>227664.89</v>
      </c>
      <c r="AK93" s="39">
        <v>569162.23</v>
      </c>
      <c r="AL93" s="39">
        <v>569162.23</v>
      </c>
      <c r="AM93" s="39">
        <v>313331.40999999997</v>
      </c>
      <c r="AP93" s="39">
        <v>119483.41</v>
      </c>
      <c r="AQ93" s="39">
        <v>150519.6</v>
      </c>
      <c r="AS93" s="39">
        <v>569162.23</v>
      </c>
      <c r="AV93" s="39">
        <v>179190</v>
      </c>
      <c r="BF93" s="39">
        <v>12900</v>
      </c>
      <c r="BV93" s="39">
        <v>15325</v>
      </c>
      <c r="CB93" s="39">
        <v>354090.53</v>
      </c>
      <c r="CD93" s="39">
        <v>96551.15</v>
      </c>
      <c r="CE93" s="39">
        <v>185313.84</v>
      </c>
      <c r="CH93" s="39">
        <v>8722262.3200000003</v>
      </c>
      <c r="CI93" s="39">
        <f t="shared" si="40"/>
        <v>4357937.8899999997</v>
      </c>
      <c r="CJ93" s="39">
        <f t="shared" si="27"/>
        <v>888635.46</v>
      </c>
      <c r="CK93" s="39">
        <f t="shared" si="41"/>
        <v>15325</v>
      </c>
      <c r="CL93" s="39">
        <f t="shared" si="42"/>
        <v>281864.99</v>
      </c>
      <c r="CM93" s="39">
        <f t="shared" si="28"/>
        <v>2063156.22</v>
      </c>
      <c r="CN93" s="39">
        <f t="shared" si="29"/>
        <v>748352.23</v>
      </c>
      <c r="CO93" s="39">
        <f t="shared" si="43"/>
        <v>354090.53</v>
      </c>
      <c r="CP93" s="39">
        <f t="shared" si="30"/>
        <v>12900</v>
      </c>
      <c r="CQ93" s="39">
        <f t="shared" si="31"/>
        <v>0</v>
      </c>
      <c r="CR93" s="39">
        <f t="shared" si="32"/>
        <v>8722262.3199999984</v>
      </c>
      <c r="CS93" s="39">
        <f t="shared" si="44"/>
        <v>5543763.3399999999</v>
      </c>
      <c r="CT93" s="39">
        <f t="shared" si="45"/>
        <v>10743.727403100775</v>
      </c>
      <c r="CU93" s="39">
        <f t="shared" si="33"/>
        <v>8445.6160658914723</v>
      </c>
      <c r="CV93" s="39">
        <f t="shared" si="34"/>
        <v>29.699612403100776</v>
      </c>
      <c r="CW93" s="39">
        <f t="shared" si="34"/>
        <v>546.24998062015504</v>
      </c>
      <c r="CX93" s="39">
        <f t="shared" si="46"/>
        <v>10197.477422480619</v>
      </c>
      <c r="CY93" s="39">
        <f t="shared" si="35"/>
        <v>2682.5040151515154</v>
      </c>
      <c r="CZ93" s="39">
        <f t="shared" si="50"/>
        <v>10414.156331096197</v>
      </c>
      <c r="DA93" s="39">
        <f t="shared" si="47"/>
        <v>1800843.4999999995</v>
      </c>
      <c r="DB93" s="39">
        <f t="shared" si="51"/>
        <v>3461054.85</v>
      </c>
      <c r="DC93" s="39">
        <f t="shared" si="48"/>
        <v>281864.99</v>
      </c>
      <c r="DD93" s="39">
        <f t="shared" si="49"/>
        <v>8234048.7800000003</v>
      </c>
    </row>
    <row r="94" spans="1:108" x14ac:dyDescent="0.25">
      <c r="A94" t="s">
        <v>510</v>
      </c>
      <c r="B94" s="35">
        <v>466</v>
      </c>
      <c r="C94" s="36">
        <v>2</v>
      </c>
      <c r="D94" s="36" t="s">
        <v>425</v>
      </c>
      <c r="E94" s="36">
        <v>600</v>
      </c>
      <c r="F94" s="49">
        <v>0</v>
      </c>
      <c r="G94" s="37">
        <f t="shared" si="36"/>
        <v>600</v>
      </c>
      <c r="H94" s="36">
        <v>101</v>
      </c>
      <c r="I94" s="38">
        <f t="shared" si="37"/>
        <v>0.16833333333333333</v>
      </c>
      <c r="J94" s="37">
        <f t="shared" si="38"/>
        <v>6.9996093749999995</v>
      </c>
      <c r="K94" s="37">
        <f t="shared" si="39"/>
        <v>1.9998883928571429</v>
      </c>
      <c r="L94" s="39">
        <v>198942.26</v>
      </c>
      <c r="N94" s="39">
        <v>321062.33</v>
      </c>
      <c r="O94" s="39">
        <v>71961.03</v>
      </c>
      <c r="P94" s="39">
        <v>5977.49</v>
      </c>
      <c r="Q94" s="39">
        <v>79024.509999999995</v>
      </c>
      <c r="R94" s="39">
        <v>60058.83</v>
      </c>
      <c r="S94" s="39">
        <v>153561.79</v>
      </c>
      <c r="T94" s="39">
        <v>113832.45</v>
      </c>
      <c r="AG94" s="39">
        <v>3583800</v>
      </c>
      <c r="AH94" s="39">
        <v>355800</v>
      </c>
      <c r="AI94" s="39">
        <v>113832.45</v>
      </c>
      <c r="AJ94" s="39">
        <v>227664.89</v>
      </c>
      <c r="AK94" s="39">
        <v>113832.45</v>
      </c>
      <c r="AQ94" s="39">
        <v>12543.3</v>
      </c>
      <c r="AT94" s="39">
        <v>10244.92</v>
      </c>
      <c r="AV94" s="39">
        <v>3583.8</v>
      </c>
      <c r="BF94" s="39">
        <v>15000</v>
      </c>
      <c r="BW94" s="39">
        <v>519436</v>
      </c>
      <c r="CB94" s="39">
        <v>291051.68</v>
      </c>
      <c r="CE94" s="39">
        <v>297984.01</v>
      </c>
      <c r="CH94" s="39">
        <v>6549194.1900000004</v>
      </c>
      <c r="CI94" s="39">
        <f t="shared" si="40"/>
        <v>4944020.6899999995</v>
      </c>
      <c r="CJ94" s="39">
        <f t="shared" si="27"/>
        <v>0</v>
      </c>
      <c r="CK94" s="39">
        <f t="shared" si="41"/>
        <v>519436</v>
      </c>
      <c r="CL94" s="39">
        <f t="shared" si="42"/>
        <v>297984.01</v>
      </c>
      <c r="CM94" s="39">
        <f t="shared" si="28"/>
        <v>467873.09</v>
      </c>
      <c r="CN94" s="39">
        <f t="shared" si="29"/>
        <v>13828.720000000001</v>
      </c>
      <c r="CO94" s="39">
        <f t="shared" si="43"/>
        <v>291051.68</v>
      </c>
      <c r="CP94" s="39">
        <f t="shared" si="30"/>
        <v>15000</v>
      </c>
      <c r="CQ94" s="39">
        <f t="shared" si="31"/>
        <v>0</v>
      </c>
      <c r="CR94" s="39">
        <f t="shared" si="32"/>
        <v>6549194.1899999985</v>
      </c>
      <c r="CS94" s="39">
        <f t="shared" si="44"/>
        <v>5761440.6999999993</v>
      </c>
      <c r="CT94" s="39">
        <f t="shared" si="45"/>
        <v>9602.4011666666647</v>
      </c>
      <c r="CU94" s="39">
        <f t="shared" si="33"/>
        <v>8240.0344833333329</v>
      </c>
      <c r="CV94" s="39">
        <f t="shared" si="34"/>
        <v>865.72666666666669</v>
      </c>
      <c r="CW94" s="39">
        <f t="shared" si="34"/>
        <v>496.64001666666667</v>
      </c>
      <c r="CX94" s="39">
        <f t="shared" si="46"/>
        <v>9105.7611499999985</v>
      </c>
      <c r="CY94" s="39">
        <f t="shared" si="35"/>
        <v>2881.6998019801981</v>
      </c>
      <c r="CZ94" s="39">
        <f t="shared" si="50"/>
        <v>9602.4011666666647</v>
      </c>
      <c r="DA94" s="39">
        <f t="shared" si="47"/>
        <v>1360220.69</v>
      </c>
      <c r="DB94" s="39">
        <f t="shared" si="51"/>
        <v>4103236</v>
      </c>
      <c r="DC94" s="39">
        <f t="shared" si="48"/>
        <v>297984.01</v>
      </c>
      <c r="DD94" s="39">
        <f t="shared" si="49"/>
        <v>5874432.6899999995</v>
      </c>
    </row>
    <row r="95" spans="1:108" x14ac:dyDescent="0.25">
      <c r="A95" t="s">
        <v>277</v>
      </c>
      <c r="B95" s="35" t="s">
        <v>511</v>
      </c>
      <c r="C95" s="36">
        <v>6</v>
      </c>
      <c r="D95" s="36" t="s">
        <v>350</v>
      </c>
      <c r="E95" s="36">
        <v>318</v>
      </c>
      <c r="F95" s="49">
        <v>7</v>
      </c>
      <c r="G95" s="37">
        <f t="shared" si="36"/>
        <v>248</v>
      </c>
      <c r="H95" s="36">
        <v>30</v>
      </c>
      <c r="I95" s="38">
        <f t="shared" si="37"/>
        <v>9.4339622641509441E-2</v>
      </c>
      <c r="J95" s="37">
        <f t="shared" si="38"/>
        <v>72.995926339285717</v>
      </c>
      <c r="K95" s="37">
        <f t="shared" si="39"/>
        <v>3.9997767857142859</v>
      </c>
      <c r="L95" s="39">
        <v>198942.26</v>
      </c>
      <c r="O95" s="39">
        <v>71961.03</v>
      </c>
      <c r="P95" s="39">
        <v>5416</v>
      </c>
      <c r="Q95" s="39">
        <v>79024.509999999995</v>
      </c>
      <c r="R95" s="39">
        <v>60058.83</v>
      </c>
      <c r="S95" s="39">
        <v>102374.53</v>
      </c>
      <c r="T95" s="39">
        <v>113832.45</v>
      </c>
      <c r="U95" s="39">
        <v>227664.89</v>
      </c>
      <c r="W95" s="39">
        <v>227664.89</v>
      </c>
      <c r="X95" s="39">
        <v>156665.71</v>
      </c>
      <c r="Y95" s="39">
        <v>125433</v>
      </c>
      <c r="AG95" s="39">
        <v>1481304</v>
      </c>
      <c r="AH95" s="39">
        <v>103350</v>
      </c>
      <c r="AI95" s="39">
        <v>113832.45</v>
      </c>
      <c r="AJ95" s="39">
        <v>170748.67</v>
      </c>
      <c r="AK95" s="39">
        <v>341497.34</v>
      </c>
      <c r="AL95" s="39">
        <v>569162.23</v>
      </c>
      <c r="AM95" s="39">
        <v>391664.27</v>
      </c>
      <c r="AQ95" s="39">
        <v>130808.7</v>
      </c>
      <c r="AT95" s="39">
        <v>20489.84</v>
      </c>
      <c r="AV95" s="39">
        <v>7167.6</v>
      </c>
      <c r="BF95" s="39">
        <v>7950</v>
      </c>
      <c r="CB95" s="39">
        <v>80475.12</v>
      </c>
      <c r="CD95" s="39">
        <v>265849.77</v>
      </c>
      <c r="CE95" s="39">
        <v>125004.86</v>
      </c>
      <c r="CF95" s="39">
        <v>16402.310000000001</v>
      </c>
      <c r="CG95" s="39">
        <v>247255.08</v>
      </c>
      <c r="CH95" s="39">
        <v>5442000.3399999999</v>
      </c>
      <c r="CI95" s="39">
        <f t="shared" si="40"/>
        <v>2216263.61</v>
      </c>
      <c r="CJ95" s="39">
        <f t="shared" si="27"/>
        <v>737428.49</v>
      </c>
      <c r="CK95" s="39">
        <f t="shared" si="41"/>
        <v>0</v>
      </c>
      <c r="CL95" s="39">
        <f t="shared" si="42"/>
        <v>654512.02</v>
      </c>
      <c r="CM95" s="39">
        <f t="shared" si="28"/>
        <v>1717713.66</v>
      </c>
      <c r="CN95" s="39">
        <f t="shared" si="29"/>
        <v>27657.440000000002</v>
      </c>
      <c r="CO95" s="39">
        <f t="shared" si="43"/>
        <v>80475.12</v>
      </c>
      <c r="CP95" s="39">
        <f t="shared" si="30"/>
        <v>7950</v>
      </c>
      <c r="CQ95" s="39">
        <f t="shared" si="31"/>
        <v>0</v>
      </c>
      <c r="CR95" s="39">
        <f t="shared" si="32"/>
        <v>5442000.3399999999</v>
      </c>
      <c r="CS95" s="39">
        <f t="shared" si="44"/>
        <v>3608204.1199999996</v>
      </c>
      <c r="CT95" s="39">
        <f t="shared" si="45"/>
        <v>11346.553836477986</v>
      </c>
      <c r="CU95" s="39">
        <f t="shared" si="33"/>
        <v>6969.3824213836469</v>
      </c>
      <c r="CV95" s="39">
        <f t="shared" si="34"/>
        <v>0</v>
      </c>
      <c r="CW95" s="39">
        <f t="shared" si="34"/>
        <v>2058.2138993710691</v>
      </c>
      <c r="CX95" s="39">
        <f t="shared" si="46"/>
        <v>9288.3399371069172</v>
      </c>
      <c r="CY95" s="39">
        <f t="shared" si="35"/>
        <v>2682.5039999999999</v>
      </c>
      <c r="CZ95" s="39">
        <f t="shared" si="50"/>
        <v>11575.708185483871</v>
      </c>
      <c r="DA95" s="39">
        <f t="shared" si="47"/>
        <v>1346955.1</v>
      </c>
      <c r="DB95" s="39">
        <f t="shared" si="51"/>
        <v>1606737</v>
      </c>
      <c r="DC95" s="39">
        <f t="shared" si="48"/>
        <v>654512.02</v>
      </c>
      <c r="DD95" s="39">
        <f t="shared" si="49"/>
        <v>4670772.32</v>
      </c>
    </row>
    <row r="96" spans="1:108" x14ac:dyDescent="0.25">
      <c r="A96" t="s">
        <v>512</v>
      </c>
      <c r="B96" s="35">
        <v>309</v>
      </c>
      <c r="C96" s="36">
        <v>6</v>
      </c>
      <c r="D96" s="36" t="s">
        <v>350</v>
      </c>
      <c r="E96" s="36">
        <v>345</v>
      </c>
      <c r="F96" s="49">
        <v>-19</v>
      </c>
      <c r="G96" s="37">
        <f t="shared" si="36"/>
        <v>250</v>
      </c>
      <c r="H96" s="36">
        <v>133</v>
      </c>
      <c r="I96" s="38">
        <f t="shared" si="37"/>
        <v>0.38550724637681161</v>
      </c>
      <c r="J96" s="37">
        <f t="shared" si="38"/>
        <v>71.995982142857144</v>
      </c>
      <c r="K96" s="37">
        <f t="shared" si="39"/>
        <v>121.99319196428571</v>
      </c>
      <c r="L96" s="39">
        <v>198942.26</v>
      </c>
      <c r="O96" s="39">
        <v>71961.03</v>
      </c>
      <c r="P96" s="39">
        <v>5688.15</v>
      </c>
      <c r="Q96" s="39">
        <v>79024.509999999995</v>
      </c>
      <c r="R96" s="39">
        <v>60058.83</v>
      </c>
      <c r="S96" s="39">
        <v>102374.53</v>
      </c>
      <c r="T96" s="39">
        <v>113832.45</v>
      </c>
      <c r="U96" s="39">
        <v>341497.34</v>
      </c>
      <c r="W96" s="39">
        <v>341497.34</v>
      </c>
      <c r="X96" s="39">
        <v>234998.56</v>
      </c>
      <c r="Y96" s="39">
        <v>170230.5</v>
      </c>
      <c r="AG96" s="39">
        <v>1493250</v>
      </c>
      <c r="AH96" s="39">
        <v>112125</v>
      </c>
      <c r="AI96" s="39">
        <v>113832.45</v>
      </c>
      <c r="AJ96" s="39">
        <v>227664.89</v>
      </c>
      <c r="AK96" s="39">
        <v>341497.34</v>
      </c>
      <c r="AL96" s="39">
        <v>455329.78</v>
      </c>
      <c r="AM96" s="39">
        <v>313331.40999999997</v>
      </c>
      <c r="AP96" s="39">
        <v>119483.41</v>
      </c>
      <c r="AQ96" s="39">
        <v>129016.8</v>
      </c>
      <c r="AS96" s="39">
        <v>682994.68</v>
      </c>
      <c r="AU96" s="39">
        <v>39166.43</v>
      </c>
      <c r="AV96" s="39">
        <v>218611.8</v>
      </c>
      <c r="AW96" s="39">
        <v>27200</v>
      </c>
      <c r="AX96" s="39">
        <v>20400</v>
      </c>
      <c r="AY96" s="39">
        <v>10200</v>
      </c>
      <c r="BA96" s="39">
        <v>27200</v>
      </c>
      <c r="BC96" s="39">
        <v>20400</v>
      </c>
      <c r="BD96" s="39">
        <v>93516.11</v>
      </c>
      <c r="BE96" s="39">
        <v>1506.31</v>
      </c>
      <c r="BV96" s="39">
        <v>15325</v>
      </c>
      <c r="CB96" s="39">
        <v>356773.03</v>
      </c>
      <c r="CD96" s="39">
        <v>331685.31</v>
      </c>
      <c r="CE96" s="39">
        <v>180636.32</v>
      </c>
      <c r="CH96" s="39">
        <v>7051251.5699999994</v>
      </c>
      <c r="CI96" s="39">
        <f t="shared" si="40"/>
        <v>2237256.7599999998</v>
      </c>
      <c r="CJ96" s="39">
        <f t="shared" si="27"/>
        <v>1088223.74</v>
      </c>
      <c r="CK96" s="39">
        <f t="shared" si="41"/>
        <v>15325</v>
      </c>
      <c r="CL96" s="39">
        <f t="shared" si="42"/>
        <v>512321.63</v>
      </c>
      <c r="CM96" s="39">
        <f t="shared" si="28"/>
        <v>1700156.0799999998</v>
      </c>
      <c r="CN96" s="39">
        <f t="shared" si="29"/>
        <v>940772.91000000015</v>
      </c>
      <c r="CO96" s="39">
        <f t="shared" si="43"/>
        <v>356773.03</v>
      </c>
      <c r="CP96" s="39">
        <f t="shared" si="30"/>
        <v>142622.41999999998</v>
      </c>
      <c r="CQ96" s="39">
        <f t="shared" si="31"/>
        <v>88400</v>
      </c>
      <c r="CR96" s="39">
        <f t="shared" si="32"/>
        <v>7081851.5700000003</v>
      </c>
      <c r="CS96" s="39">
        <f t="shared" si="44"/>
        <v>3853127.13</v>
      </c>
      <c r="CT96" s="39">
        <f t="shared" si="45"/>
        <v>11168.484434782609</v>
      </c>
      <c r="CU96" s="39">
        <f t="shared" si="33"/>
        <v>6484.8022028985497</v>
      </c>
      <c r="CV96" s="39">
        <f t="shared" si="34"/>
        <v>44.420289855072461</v>
      </c>
      <c r="CW96" s="39">
        <f t="shared" si="34"/>
        <v>1484.9902318840579</v>
      </c>
      <c r="CX96" s="39">
        <f t="shared" si="46"/>
        <v>9683.4942028985515</v>
      </c>
      <c r="CY96" s="39">
        <f t="shared" si="35"/>
        <v>2682.5039849624063</v>
      </c>
      <c r="CZ96" s="39">
        <f t="shared" si="50"/>
        <v>11059.613559999998</v>
      </c>
      <c r="DA96" s="39">
        <f t="shared" si="47"/>
        <v>1677325.0000000002</v>
      </c>
      <c r="DB96" s="39">
        <f t="shared" si="51"/>
        <v>1663480.5</v>
      </c>
      <c r="DC96" s="39">
        <f t="shared" si="48"/>
        <v>512321.63</v>
      </c>
      <c r="DD96" s="39">
        <f t="shared" si="49"/>
        <v>6205369.3700000001</v>
      </c>
    </row>
    <row r="97" spans="1:108" x14ac:dyDescent="0.25">
      <c r="A97" t="s">
        <v>513</v>
      </c>
      <c r="B97" s="35">
        <v>313</v>
      </c>
      <c r="C97" s="36">
        <v>4</v>
      </c>
      <c r="D97" s="36" t="s">
        <v>350</v>
      </c>
      <c r="E97" s="36">
        <v>359</v>
      </c>
      <c r="F97" s="49">
        <v>-7</v>
      </c>
      <c r="G97" s="37">
        <f t="shared" si="36"/>
        <v>289</v>
      </c>
      <c r="H97" s="36">
        <v>35</v>
      </c>
      <c r="I97" s="38">
        <f t="shared" si="37"/>
        <v>9.7493036211699163E-2</v>
      </c>
      <c r="J97" s="37">
        <f t="shared" si="38"/>
        <v>23.998660714285712</v>
      </c>
      <c r="K97" s="37">
        <f t="shared" si="39"/>
        <v>21.998772321428572</v>
      </c>
      <c r="L97" s="39">
        <v>198942.26</v>
      </c>
      <c r="O97" s="39">
        <v>71961.03</v>
      </c>
      <c r="P97" s="39">
        <v>5951.05</v>
      </c>
      <c r="Q97" s="39">
        <v>79024.509999999995</v>
      </c>
      <c r="R97" s="39">
        <v>60058.83</v>
      </c>
      <c r="S97" s="39">
        <v>102374.53</v>
      </c>
      <c r="T97" s="39">
        <v>113832.45</v>
      </c>
      <c r="U97" s="39">
        <v>227664.89</v>
      </c>
      <c r="W97" s="39">
        <v>227664.89</v>
      </c>
      <c r="X97" s="39">
        <v>156665.71</v>
      </c>
      <c r="Y97" s="39">
        <v>125433</v>
      </c>
      <c r="AG97" s="39">
        <v>1726197</v>
      </c>
      <c r="AH97" s="39">
        <v>116675</v>
      </c>
      <c r="AI97" s="39">
        <v>113832.45</v>
      </c>
      <c r="AJ97" s="39">
        <v>113832.45</v>
      </c>
      <c r="AK97" s="39">
        <v>227664.89</v>
      </c>
      <c r="AL97" s="39">
        <v>341497.34</v>
      </c>
      <c r="AM97" s="39">
        <v>234998.56</v>
      </c>
      <c r="AQ97" s="39">
        <v>43005.599999999999</v>
      </c>
      <c r="AS97" s="39">
        <v>113832.45</v>
      </c>
      <c r="AV97" s="39">
        <v>39421.800000000003</v>
      </c>
      <c r="BF97" s="39">
        <v>8975</v>
      </c>
      <c r="BL97" s="39">
        <v>119483.41</v>
      </c>
      <c r="BM97" s="39">
        <v>21207</v>
      </c>
      <c r="CB97" s="39">
        <v>93887.64</v>
      </c>
      <c r="CE97" s="39">
        <v>55415.31</v>
      </c>
      <c r="CF97" s="39">
        <v>54723.11</v>
      </c>
      <c r="CH97" s="39">
        <v>4794222.1599999992</v>
      </c>
      <c r="CI97" s="39">
        <f t="shared" si="40"/>
        <v>2475016.66</v>
      </c>
      <c r="CJ97" s="39">
        <f t="shared" si="27"/>
        <v>737428.49</v>
      </c>
      <c r="CK97" s="39">
        <f t="shared" si="41"/>
        <v>140690.41</v>
      </c>
      <c r="CL97" s="39">
        <f t="shared" si="42"/>
        <v>110138.42</v>
      </c>
      <c r="CM97" s="39">
        <f t="shared" si="28"/>
        <v>1074831.2900000003</v>
      </c>
      <c r="CN97" s="39">
        <f t="shared" si="29"/>
        <v>153254.25</v>
      </c>
      <c r="CO97" s="39">
        <f t="shared" si="43"/>
        <v>93887.64</v>
      </c>
      <c r="CP97" s="39">
        <f t="shared" si="30"/>
        <v>8975</v>
      </c>
      <c r="CQ97" s="39">
        <f t="shared" si="31"/>
        <v>0</v>
      </c>
      <c r="CR97" s="39">
        <f t="shared" si="32"/>
        <v>4794222.16</v>
      </c>
      <c r="CS97" s="39">
        <f t="shared" si="44"/>
        <v>3463273.9800000004</v>
      </c>
      <c r="CT97" s="39">
        <f t="shared" si="45"/>
        <v>9647.0027298050154</v>
      </c>
      <c r="CU97" s="39">
        <f t="shared" si="33"/>
        <v>6894.1968245125354</v>
      </c>
      <c r="CV97" s="39">
        <f t="shared" si="34"/>
        <v>391.89529247910866</v>
      </c>
      <c r="CW97" s="39">
        <f t="shared" si="34"/>
        <v>306.79225626740947</v>
      </c>
      <c r="CX97" s="39">
        <f t="shared" si="46"/>
        <v>9340.2104735376051</v>
      </c>
      <c r="CY97" s="39">
        <f t="shared" si="35"/>
        <v>2682.5039999999999</v>
      </c>
      <c r="CZ97" s="39">
        <f t="shared" si="50"/>
        <v>9431.9913148788928</v>
      </c>
      <c r="DA97" s="39">
        <f t="shared" si="47"/>
        <v>1501505.5599999998</v>
      </c>
      <c r="DB97" s="39">
        <f t="shared" si="51"/>
        <v>1851630</v>
      </c>
      <c r="DC97" s="39">
        <f t="shared" si="48"/>
        <v>110138.42</v>
      </c>
      <c r="DD97" s="39">
        <f t="shared" si="49"/>
        <v>4531275.6900000004</v>
      </c>
    </row>
    <row r="98" spans="1:108" x14ac:dyDescent="0.25">
      <c r="A98" t="s">
        <v>514</v>
      </c>
      <c r="B98" s="35">
        <v>315</v>
      </c>
      <c r="C98" s="36">
        <v>8</v>
      </c>
      <c r="D98" s="36" t="s">
        <v>350</v>
      </c>
      <c r="E98" s="36">
        <v>229</v>
      </c>
      <c r="F98" s="49">
        <v>-7</v>
      </c>
      <c r="G98" s="37">
        <f t="shared" si="36"/>
        <v>184</v>
      </c>
      <c r="H98" s="36">
        <v>168</v>
      </c>
      <c r="I98" s="38">
        <f t="shared" si="37"/>
        <v>0.73362445414847166</v>
      </c>
      <c r="J98" s="37">
        <f t="shared" si="38"/>
        <v>52.997042410714286</v>
      </c>
      <c r="K98" s="37">
        <f t="shared" si="39"/>
        <v>16.999051339285714</v>
      </c>
      <c r="L98" s="39">
        <v>198942.26</v>
      </c>
      <c r="O98" s="39">
        <v>71961.03</v>
      </c>
      <c r="P98" s="39">
        <v>5764.45</v>
      </c>
      <c r="Q98" s="39">
        <v>79024.509999999995</v>
      </c>
      <c r="R98" s="39">
        <v>60058.83</v>
      </c>
      <c r="S98" s="39">
        <v>51187.26</v>
      </c>
      <c r="T98" s="39">
        <v>113832.45</v>
      </c>
      <c r="U98" s="39">
        <v>113832.45</v>
      </c>
      <c r="V98" s="39">
        <v>113832.45</v>
      </c>
      <c r="W98" s="39">
        <v>113832.45</v>
      </c>
      <c r="X98" s="39">
        <v>117499.28</v>
      </c>
      <c r="Y98" s="39">
        <v>80635.5</v>
      </c>
      <c r="AG98" s="39">
        <v>1099032</v>
      </c>
      <c r="AH98" s="39">
        <v>74425</v>
      </c>
      <c r="AI98" s="39">
        <v>113832.45</v>
      </c>
      <c r="AJ98" s="39">
        <v>113832.45</v>
      </c>
      <c r="AK98" s="39">
        <v>341497.34</v>
      </c>
      <c r="AL98" s="39">
        <v>341497.34</v>
      </c>
      <c r="AM98" s="39">
        <v>234998.56</v>
      </c>
      <c r="AQ98" s="39">
        <v>94970.7</v>
      </c>
      <c r="AS98" s="39">
        <v>113832.45</v>
      </c>
      <c r="AV98" s="39">
        <v>30462.3</v>
      </c>
      <c r="BD98" s="39">
        <v>123930.49</v>
      </c>
      <c r="BE98" s="39">
        <v>1996.21</v>
      </c>
      <c r="BV98" s="39">
        <v>15325</v>
      </c>
      <c r="CB98" s="39">
        <v>450660.67</v>
      </c>
      <c r="CC98" s="39">
        <v>91267.44</v>
      </c>
      <c r="CF98" s="39">
        <v>364747.67</v>
      </c>
      <c r="CH98" s="39">
        <v>4726710.9900000012</v>
      </c>
      <c r="CI98" s="39">
        <f t="shared" si="40"/>
        <v>1754227.79</v>
      </c>
      <c r="CJ98" s="39">
        <f t="shared" si="27"/>
        <v>539632.13</v>
      </c>
      <c r="CK98" s="39">
        <f t="shared" si="41"/>
        <v>15325</v>
      </c>
      <c r="CL98" s="39">
        <f t="shared" si="42"/>
        <v>364747.67</v>
      </c>
      <c r="CM98" s="39">
        <f t="shared" si="28"/>
        <v>1240628.8400000001</v>
      </c>
      <c r="CN98" s="39">
        <f t="shared" si="29"/>
        <v>144294.75</v>
      </c>
      <c r="CO98" s="39">
        <f t="shared" si="43"/>
        <v>541928.11</v>
      </c>
      <c r="CP98" s="39">
        <f t="shared" si="30"/>
        <v>125926.70000000001</v>
      </c>
      <c r="CQ98" s="39">
        <f t="shared" si="31"/>
        <v>0</v>
      </c>
      <c r="CR98" s="39">
        <f t="shared" si="32"/>
        <v>4726710.99</v>
      </c>
      <c r="CS98" s="39">
        <f t="shared" si="44"/>
        <v>2673932.59</v>
      </c>
      <c r="CT98" s="39">
        <f t="shared" si="45"/>
        <v>11676.561528384278</v>
      </c>
      <c r="CU98" s="39">
        <f t="shared" si="33"/>
        <v>7660.3833624454146</v>
      </c>
      <c r="CV98" s="39">
        <f t="shared" si="34"/>
        <v>66.921397379912662</v>
      </c>
      <c r="CW98" s="39">
        <f t="shared" si="34"/>
        <v>1592.7845851528384</v>
      </c>
      <c r="CX98" s="39">
        <f t="shared" si="46"/>
        <v>10083.77694323144</v>
      </c>
      <c r="CY98" s="39">
        <f t="shared" si="35"/>
        <v>3225.7625595238096</v>
      </c>
      <c r="CZ98" s="39">
        <f t="shared" si="50"/>
        <v>11599.459021739131</v>
      </c>
      <c r="DA98" s="39">
        <f t="shared" si="47"/>
        <v>1129517.42</v>
      </c>
      <c r="DB98" s="39">
        <f t="shared" si="51"/>
        <v>1179667.5</v>
      </c>
      <c r="DC98" s="39">
        <f t="shared" si="48"/>
        <v>364747.67</v>
      </c>
      <c r="DD98" s="39">
        <f t="shared" si="49"/>
        <v>4140522.17</v>
      </c>
    </row>
    <row r="99" spans="1:108" x14ac:dyDescent="0.25">
      <c r="A99" t="s">
        <v>515</v>
      </c>
      <c r="B99" s="35">
        <v>322</v>
      </c>
      <c r="C99" s="36">
        <v>7</v>
      </c>
      <c r="D99" s="36" t="s">
        <v>350</v>
      </c>
      <c r="E99" s="36">
        <v>210</v>
      </c>
      <c r="F99" s="49">
        <v>-24</v>
      </c>
      <c r="G99" s="37">
        <f t="shared" si="36"/>
        <v>157</v>
      </c>
      <c r="H99" s="36">
        <v>157</v>
      </c>
      <c r="I99" s="38">
        <f t="shared" si="37"/>
        <v>0.74761904761904763</v>
      </c>
      <c r="J99" s="37">
        <f t="shared" si="38"/>
        <v>57.99676339285714</v>
      </c>
      <c r="K99" s="37">
        <f t="shared" si="39"/>
        <v>16.999051339285714</v>
      </c>
      <c r="L99" s="39">
        <v>198942.26</v>
      </c>
      <c r="O99" s="39">
        <v>71961.03</v>
      </c>
      <c r="P99" s="39">
        <v>4493.3</v>
      </c>
      <c r="Q99" s="39">
        <v>79024.509999999995</v>
      </c>
      <c r="R99" s="39">
        <v>60058.83</v>
      </c>
      <c r="S99" s="39">
        <v>51187.26</v>
      </c>
      <c r="T99" s="39">
        <v>113832.45</v>
      </c>
      <c r="U99" s="39">
        <v>227664.89</v>
      </c>
      <c r="W99" s="39">
        <v>227664.89</v>
      </c>
      <c r="X99" s="39">
        <v>156665.71</v>
      </c>
      <c r="Y99" s="39">
        <v>94970.7</v>
      </c>
      <c r="AG99" s="39">
        <v>937761</v>
      </c>
      <c r="AH99" s="39">
        <v>68250</v>
      </c>
      <c r="AI99" s="39">
        <v>113832.45</v>
      </c>
      <c r="AJ99" s="39">
        <v>113832.45</v>
      </c>
      <c r="AK99" s="39">
        <v>341497.34</v>
      </c>
      <c r="AL99" s="39">
        <v>455329.78</v>
      </c>
      <c r="AM99" s="39">
        <v>234998.56</v>
      </c>
      <c r="AQ99" s="39">
        <v>103930.2</v>
      </c>
      <c r="AS99" s="39">
        <v>113832.45</v>
      </c>
      <c r="AV99" s="39">
        <v>30462.3</v>
      </c>
      <c r="AW99" s="39">
        <v>13600</v>
      </c>
      <c r="AX99" s="39">
        <v>6800</v>
      </c>
      <c r="BA99" s="39">
        <v>20400</v>
      </c>
      <c r="BB99" s="39">
        <v>10200</v>
      </c>
      <c r="BC99" s="39">
        <v>13600</v>
      </c>
      <c r="BD99" s="39">
        <v>113648.05</v>
      </c>
      <c r="BE99" s="39">
        <v>1830.59</v>
      </c>
      <c r="CB99" s="39">
        <v>421153.13</v>
      </c>
      <c r="CC99" s="39">
        <v>87205.8</v>
      </c>
      <c r="CD99" s="39">
        <v>172260.28</v>
      </c>
      <c r="CE99" s="39">
        <v>80363.899999999994</v>
      </c>
      <c r="CF99" s="39">
        <v>165288.28</v>
      </c>
      <c r="CH99" s="39">
        <v>4906542.3899999997</v>
      </c>
      <c r="CI99" s="39">
        <f t="shared" si="40"/>
        <v>1585510.6400000001</v>
      </c>
      <c r="CJ99" s="39">
        <f t="shared" si="27"/>
        <v>706966.19</v>
      </c>
      <c r="CK99" s="39">
        <f t="shared" si="41"/>
        <v>0</v>
      </c>
      <c r="CL99" s="39">
        <f t="shared" si="42"/>
        <v>417912.45999999996</v>
      </c>
      <c r="CM99" s="39">
        <f t="shared" ref="CM99:CM118" si="52">SUM(AI99:AR99)</f>
        <v>1363420.78</v>
      </c>
      <c r="CN99" s="39">
        <f t="shared" si="29"/>
        <v>144294.75</v>
      </c>
      <c r="CO99" s="39">
        <f t="shared" si="43"/>
        <v>508358.93</v>
      </c>
      <c r="CP99" s="39">
        <f t="shared" si="30"/>
        <v>159678.63999999998</v>
      </c>
      <c r="CQ99" s="39">
        <f t="shared" si="31"/>
        <v>27200</v>
      </c>
      <c r="CR99" s="39">
        <f t="shared" si="32"/>
        <v>4913342.3899999997</v>
      </c>
      <c r="CS99" s="39">
        <f t="shared" si="44"/>
        <v>2710389.29</v>
      </c>
      <c r="CT99" s="39">
        <f t="shared" si="45"/>
        <v>12906.615666666667</v>
      </c>
      <c r="CU99" s="39">
        <f t="shared" si="33"/>
        <v>7550.050666666667</v>
      </c>
      <c r="CV99" s="39">
        <f t="shared" ref="CV99:CW119" si="53">CK99/$E99</f>
        <v>0</v>
      </c>
      <c r="CW99" s="39">
        <f t="shared" si="53"/>
        <v>1990.0593333333331</v>
      </c>
      <c r="CX99" s="39">
        <f t="shared" si="46"/>
        <v>10916.556333333334</v>
      </c>
      <c r="CY99" s="39">
        <f t="shared" si="35"/>
        <v>3237.9549681528661</v>
      </c>
      <c r="CZ99" s="39">
        <f t="shared" si="50"/>
        <v>12760.65668789809</v>
      </c>
      <c r="DA99" s="39">
        <f t="shared" si="47"/>
        <v>1259745.1300000001</v>
      </c>
      <c r="DB99" s="39">
        <f t="shared" si="51"/>
        <v>1032731.7</v>
      </c>
      <c r="DC99" s="39">
        <f t="shared" si="48"/>
        <v>417912.45999999996</v>
      </c>
      <c r="DD99" s="39">
        <f t="shared" si="49"/>
        <v>4235807.9900000012</v>
      </c>
    </row>
    <row r="100" spans="1:108" x14ac:dyDescent="0.25">
      <c r="A100" t="s">
        <v>516</v>
      </c>
      <c r="B100" s="35">
        <v>427</v>
      </c>
      <c r="C100" s="36">
        <v>7</v>
      </c>
      <c r="D100" s="36" t="s">
        <v>435</v>
      </c>
      <c r="E100" s="36">
        <v>224</v>
      </c>
      <c r="F100" s="49">
        <v>-52</v>
      </c>
      <c r="G100" s="37">
        <f t="shared" si="36"/>
        <v>224</v>
      </c>
      <c r="H100" s="36">
        <v>168</v>
      </c>
      <c r="I100" s="38">
        <f t="shared" si="37"/>
        <v>0.75</v>
      </c>
      <c r="J100" s="37">
        <f t="shared" si="38"/>
        <v>67.996205357142856</v>
      </c>
      <c r="K100" s="37">
        <f t="shared" si="39"/>
        <v>10.999386160714286</v>
      </c>
      <c r="L100" s="39">
        <v>198942.26</v>
      </c>
      <c r="M100" s="39">
        <v>113832.45</v>
      </c>
      <c r="O100" s="39">
        <v>71961.03</v>
      </c>
      <c r="P100" s="39">
        <v>10456</v>
      </c>
      <c r="Q100" s="39">
        <v>79024.509999999995</v>
      </c>
      <c r="R100" s="39">
        <v>60058.83</v>
      </c>
      <c r="S100" s="39">
        <v>153561.79</v>
      </c>
      <c r="T100" s="39">
        <v>113832.45</v>
      </c>
      <c r="AG100" s="39">
        <v>1337952</v>
      </c>
      <c r="AH100" s="39">
        <v>76608</v>
      </c>
      <c r="AI100" s="39">
        <v>113832.45</v>
      </c>
      <c r="AJ100" s="39">
        <v>170748.67</v>
      </c>
      <c r="AK100" s="39">
        <v>682994.68</v>
      </c>
      <c r="AL100" s="39">
        <v>455329.78</v>
      </c>
      <c r="AM100" s="39">
        <v>234998.56</v>
      </c>
      <c r="AQ100" s="39">
        <v>121849.2</v>
      </c>
      <c r="AS100" s="39">
        <v>113832.45</v>
      </c>
      <c r="AV100" s="39">
        <v>19710.900000000001</v>
      </c>
      <c r="BD100" s="39">
        <v>121224.58</v>
      </c>
      <c r="BE100" s="39">
        <v>1952.63</v>
      </c>
      <c r="BX100" s="39">
        <v>55921</v>
      </c>
      <c r="CB100" s="39">
        <v>450660.67</v>
      </c>
      <c r="CC100" s="39">
        <v>107036.16</v>
      </c>
      <c r="CD100" s="39">
        <v>264665.40000000002</v>
      </c>
      <c r="CE100" s="39">
        <v>226363.95</v>
      </c>
      <c r="CG100" s="39">
        <v>162321.64000000001</v>
      </c>
      <c r="CH100" s="39">
        <v>5519672.0399999991</v>
      </c>
      <c r="CI100" s="39">
        <f t="shared" si="40"/>
        <v>2216229.3199999998</v>
      </c>
      <c r="CJ100" s="39">
        <f t="shared" si="27"/>
        <v>0</v>
      </c>
      <c r="CK100" s="39">
        <f t="shared" si="41"/>
        <v>55921</v>
      </c>
      <c r="CL100" s="39">
        <f t="shared" si="42"/>
        <v>653350.99</v>
      </c>
      <c r="CM100" s="39">
        <f t="shared" si="52"/>
        <v>1779753.34</v>
      </c>
      <c r="CN100" s="39">
        <f t="shared" si="29"/>
        <v>133543.35</v>
      </c>
      <c r="CO100" s="39">
        <f t="shared" si="43"/>
        <v>557696.82999999996</v>
      </c>
      <c r="CP100" s="39">
        <f t="shared" si="30"/>
        <v>123177.21</v>
      </c>
      <c r="CQ100" s="39">
        <f t="shared" si="31"/>
        <v>0</v>
      </c>
      <c r="CR100" s="39">
        <f t="shared" si="32"/>
        <v>5519672.0399999991</v>
      </c>
      <c r="CS100" s="39">
        <f t="shared" si="44"/>
        <v>2925501.3099999996</v>
      </c>
      <c r="CT100" s="39">
        <f t="shared" si="45"/>
        <v>13060.273705357142</v>
      </c>
      <c r="CU100" s="39">
        <f t="shared" si="33"/>
        <v>9893.8808928571416</v>
      </c>
      <c r="CV100" s="39">
        <f t="shared" si="53"/>
        <v>249.64732142857142</v>
      </c>
      <c r="CW100" s="39">
        <f t="shared" si="53"/>
        <v>2916.7454910714287</v>
      </c>
      <c r="CX100" s="39">
        <f t="shared" si="46"/>
        <v>10143.528214285714</v>
      </c>
      <c r="CY100" s="39">
        <f t="shared" si="35"/>
        <v>3319.623988095238</v>
      </c>
      <c r="CZ100" s="39">
        <f t="shared" si="50"/>
        <v>13060.273705357142</v>
      </c>
      <c r="DA100" s="39">
        <f t="shared" si="47"/>
        <v>934198.32</v>
      </c>
      <c r="DB100" s="39">
        <f t="shared" si="51"/>
        <v>1337952</v>
      </c>
      <c r="DC100" s="39">
        <f t="shared" si="48"/>
        <v>653350.99</v>
      </c>
      <c r="DD100" s="39">
        <f t="shared" si="49"/>
        <v>4656079.8400000008</v>
      </c>
    </row>
    <row r="101" spans="1:108" x14ac:dyDescent="0.25">
      <c r="A101" t="s">
        <v>517</v>
      </c>
      <c r="B101" s="35">
        <v>319</v>
      </c>
      <c r="C101" s="36">
        <v>8</v>
      </c>
      <c r="D101" s="36" t="s">
        <v>350</v>
      </c>
      <c r="E101" s="36">
        <v>317</v>
      </c>
      <c r="F101" s="49">
        <v>-73</v>
      </c>
      <c r="G101" s="37">
        <f t="shared" si="36"/>
        <v>250</v>
      </c>
      <c r="H101" s="36">
        <v>288</v>
      </c>
      <c r="I101" s="38">
        <f t="shared" si="37"/>
        <v>0.90851735015772872</v>
      </c>
      <c r="J101" s="37">
        <f t="shared" si="38"/>
        <v>79.995535714285708</v>
      </c>
      <c r="K101" s="37">
        <f t="shared" si="39"/>
        <v>1.9998883928571429</v>
      </c>
      <c r="L101" s="39">
        <v>198942.26</v>
      </c>
      <c r="O101" s="39">
        <v>71961.03</v>
      </c>
      <c r="P101" s="39">
        <v>6646</v>
      </c>
      <c r="Q101" s="39">
        <v>79024.509999999995</v>
      </c>
      <c r="R101" s="39">
        <v>60058.83</v>
      </c>
      <c r="S101" s="39">
        <v>102374.53</v>
      </c>
      <c r="T101" s="39">
        <v>113832.45</v>
      </c>
      <c r="U101" s="39">
        <v>227664.89</v>
      </c>
      <c r="W101" s="39">
        <v>341497.34</v>
      </c>
      <c r="X101" s="39">
        <v>195832.13</v>
      </c>
      <c r="Y101" s="39">
        <v>120057.3</v>
      </c>
      <c r="AG101" s="39">
        <v>1493250</v>
      </c>
      <c r="AH101" s="39">
        <v>103025</v>
      </c>
      <c r="AI101" s="39">
        <v>113832.45</v>
      </c>
      <c r="AJ101" s="39">
        <v>227664.89</v>
      </c>
      <c r="AK101" s="39">
        <v>341497.34</v>
      </c>
      <c r="AL101" s="39">
        <v>455329.78</v>
      </c>
      <c r="AM101" s="39">
        <v>234998.56</v>
      </c>
      <c r="AQ101" s="39">
        <v>143352</v>
      </c>
      <c r="AT101" s="39">
        <v>10244.92</v>
      </c>
      <c r="AV101" s="39">
        <v>3583.8</v>
      </c>
      <c r="AW101" s="39">
        <v>13600</v>
      </c>
      <c r="AX101" s="39">
        <v>20400</v>
      </c>
      <c r="BA101" s="39">
        <v>27200</v>
      </c>
      <c r="BB101" s="39">
        <v>10200</v>
      </c>
      <c r="BC101" s="39">
        <v>34000</v>
      </c>
      <c r="BD101" s="39">
        <v>171554.43</v>
      </c>
      <c r="BE101" s="39">
        <v>2763.32</v>
      </c>
      <c r="BG101" s="39">
        <v>113832.45</v>
      </c>
      <c r="CB101" s="39">
        <v>772561.15</v>
      </c>
      <c r="CC101" s="39">
        <v>192569.52</v>
      </c>
      <c r="CD101" s="39">
        <v>322579.62</v>
      </c>
      <c r="CE101" s="39">
        <v>170624.55</v>
      </c>
      <c r="CG101" s="39">
        <v>125661.98</v>
      </c>
      <c r="CH101" s="39">
        <v>6622217.0300000003</v>
      </c>
      <c r="CI101" s="39">
        <f t="shared" si="40"/>
        <v>2229114.61</v>
      </c>
      <c r="CJ101" s="39">
        <f t="shared" si="27"/>
        <v>885051.66</v>
      </c>
      <c r="CK101" s="39">
        <f t="shared" si="41"/>
        <v>0</v>
      </c>
      <c r="CL101" s="39">
        <f t="shared" si="42"/>
        <v>618866.15</v>
      </c>
      <c r="CM101" s="39">
        <f t="shared" si="52"/>
        <v>1516675.02</v>
      </c>
      <c r="CN101" s="39">
        <f t="shared" si="29"/>
        <v>13828.720000000001</v>
      </c>
      <c r="CO101" s="39">
        <f t="shared" si="43"/>
        <v>965130.67</v>
      </c>
      <c r="CP101" s="39">
        <f t="shared" si="30"/>
        <v>359550.2</v>
      </c>
      <c r="CQ101" s="39">
        <f t="shared" si="31"/>
        <v>54400</v>
      </c>
      <c r="CR101" s="39">
        <f t="shared" si="32"/>
        <v>6642617.0299999993</v>
      </c>
      <c r="CS101" s="39">
        <f t="shared" si="44"/>
        <v>3733032.42</v>
      </c>
      <c r="CT101" s="39">
        <f t="shared" si="45"/>
        <v>11776.127507886435</v>
      </c>
      <c r="CU101" s="39">
        <f t="shared" si="33"/>
        <v>7031.9072870662458</v>
      </c>
      <c r="CV101" s="39">
        <f t="shared" si="53"/>
        <v>0</v>
      </c>
      <c r="CW101" s="39">
        <f t="shared" si="53"/>
        <v>1952.2591482649843</v>
      </c>
      <c r="CX101" s="39">
        <f t="shared" si="46"/>
        <v>9823.8683596214505</v>
      </c>
      <c r="CY101" s="39">
        <f t="shared" si="35"/>
        <v>3351.1481597222223</v>
      </c>
      <c r="CZ101" s="39">
        <f t="shared" si="50"/>
        <v>11391.92304</v>
      </c>
      <c r="DA101" s="39">
        <f t="shared" si="47"/>
        <v>1500858.9700000002</v>
      </c>
      <c r="DB101" s="39">
        <f t="shared" si="51"/>
        <v>1613307.3</v>
      </c>
      <c r="DC101" s="39">
        <f t="shared" si="48"/>
        <v>618866.15</v>
      </c>
      <c r="DD101" s="39">
        <f t="shared" si="49"/>
        <v>5500129.6799999997</v>
      </c>
    </row>
    <row r="102" spans="1:108" x14ac:dyDescent="0.25">
      <c r="A102" t="s">
        <v>323</v>
      </c>
      <c r="B102" s="35">
        <v>1142</v>
      </c>
      <c r="C102" s="36">
        <v>2</v>
      </c>
      <c r="D102" s="36" t="s">
        <v>490</v>
      </c>
      <c r="E102" s="36">
        <v>75</v>
      </c>
      <c r="F102" s="49">
        <v>-7</v>
      </c>
      <c r="G102" s="37">
        <f t="shared" si="36"/>
        <v>0</v>
      </c>
      <c r="H102" s="36">
        <v>16</v>
      </c>
      <c r="I102" s="38">
        <f t="shared" si="37"/>
        <v>0.21333333333333335</v>
      </c>
      <c r="J102" s="37">
        <f t="shared" si="38"/>
        <v>12.999274553571428</v>
      </c>
      <c r="K102" s="37">
        <f t="shared" si="39"/>
        <v>3.9997767857142859</v>
      </c>
      <c r="L102" s="39">
        <v>99471.13</v>
      </c>
      <c r="O102" s="39">
        <v>71961.03</v>
      </c>
      <c r="P102" s="39">
        <v>4384.6499999999996</v>
      </c>
      <c r="Q102" s="39">
        <v>79024.509999999995</v>
      </c>
      <c r="R102" s="39">
        <v>60058.83</v>
      </c>
      <c r="S102" s="39">
        <v>51187.26</v>
      </c>
      <c r="T102" s="39">
        <v>113832.45</v>
      </c>
      <c r="U102" s="39">
        <v>341497.34</v>
      </c>
      <c r="W102" s="39">
        <v>227664.89</v>
      </c>
      <c r="X102" s="39">
        <v>195832.13</v>
      </c>
      <c r="Y102" s="39">
        <v>134392.5</v>
      </c>
      <c r="Z102" s="39">
        <v>380778.75</v>
      </c>
      <c r="AH102" s="39">
        <v>24375</v>
      </c>
      <c r="AI102" s="39">
        <v>113832.45</v>
      </c>
      <c r="AJ102" s="39">
        <v>113832.45</v>
      </c>
      <c r="AK102" s="39">
        <v>227664.89</v>
      </c>
      <c r="AL102" s="39">
        <v>341497.34</v>
      </c>
      <c r="AM102" s="39">
        <v>234998.56</v>
      </c>
      <c r="AQ102" s="39">
        <v>23294.7</v>
      </c>
      <c r="AT102" s="39">
        <v>20489.84</v>
      </c>
      <c r="AV102" s="39">
        <v>7167.6</v>
      </c>
      <c r="BF102" s="39">
        <v>1875</v>
      </c>
      <c r="CB102" s="39">
        <v>42920.06</v>
      </c>
      <c r="CF102" s="39">
        <v>121884.98</v>
      </c>
      <c r="CH102" s="39">
        <v>3033918.34</v>
      </c>
      <c r="CI102" s="39">
        <f t="shared" si="40"/>
        <v>885073.6100000001</v>
      </c>
      <c r="CJ102" s="39">
        <f t="shared" si="27"/>
        <v>899386.86</v>
      </c>
      <c r="CK102" s="39">
        <f t="shared" si="41"/>
        <v>0</v>
      </c>
      <c r="CL102" s="39">
        <f t="shared" si="42"/>
        <v>121884.98</v>
      </c>
      <c r="CM102" s="39">
        <f t="shared" si="52"/>
        <v>1055120.3900000001</v>
      </c>
      <c r="CN102" s="39">
        <f t="shared" si="29"/>
        <v>27657.440000000002</v>
      </c>
      <c r="CO102" s="39">
        <f t="shared" si="43"/>
        <v>42920.06</v>
      </c>
      <c r="CP102" s="39">
        <f t="shared" si="30"/>
        <v>1875</v>
      </c>
      <c r="CQ102" s="39">
        <f t="shared" si="31"/>
        <v>0</v>
      </c>
      <c r="CR102" s="39">
        <f t="shared" si="32"/>
        <v>3033918.3400000003</v>
      </c>
      <c r="CS102" s="39">
        <f t="shared" si="44"/>
        <v>1906345.4500000002</v>
      </c>
      <c r="CT102" s="39">
        <f t="shared" si="45"/>
        <v>25417.939333333336</v>
      </c>
      <c r="CU102" s="39">
        <f t="shared" si="33"/>
        <v>11800.981466666668</v>
      </c>
      <c r="CV102" s="39">
        <f t="shared" si="53"/>
        <v>0</v>
      </c>
      <c r="CW102" s="39">
        <f t="shared" si="53"/>
        <v>1625.1330666666665</v>
      </c>
      <c r="CX102" s="39">
        <f t="shared" si="46"/>
        <v>23792.80626666667</v>
      </c>
      <c r="CY102" s="39">
        <f t="shared" si="35"/>
        <v>2682.5037499999999</v>
      </c>
      <c r="CZ102" s="39">
        <f>(CS102-CJ102)/E102</f>
        <v>13426.114533333335</v>
      </c>
      <c r="DA102" s="39">
        <f t="shared" si="47"/>
        <v>1269289.2200000002</v>
      </c>
      <c r="DB102" s="39">
        <f t="shared" si="51"/>
        <v>515171.25</v>
      </c>
      <c r="DC102" s="39">
        <f t="shared" si="48"/>
        <v>121884.98</v>
      </c>
      <c r="DD102" s="39">
        <f t="shared" si="49"/>
        <v>2881398.71</v>
      </c>
    </row>
    <row r="103" spans="1:108" x14ac:dyDescent="0.25">
      <c r="A103" t="s">
        <v>518</v>
      </c>
      <c r="B103" s="35">
        <v>321</v>
      </c>
      <c r="C103" s="36">
        <v>3</v>
      </c>
      <c r="D103" s="36" t="s">
        <v>350</v>
      </c>
      <c r="E103" s="36">
        <v>457</v>
      </c>
      <c r="F103" s="49">
        <v>4</v>
      </c>
      <c r="G103" s="37">
        <f t="shared" si="36"/>
        <v>438</v>
      </c>
      <c r="H103" s="36">
        <v>34</v>
      </c>
      <c r="I103" s="38">
        <f t="shared" si="37"/>
        <v>7.4398249452954049E-2</v>
      </c>
      <c r="J103" s="37">
        <f t="shared" si="38"/>
        <v>22.99871651785714</v>
      </c>
      <c r="K103" s="37">
        <f t="shared" si="39"/>
        <v>83.995312499999997</v>
      </c>
      <c r="L103" s="39">
        <v>198942.26</v>
      </c>
      <c r="O103" s="39">
        <v>71961.03</v>
      </c>
      <c r="P103" s="39">
        <v>6787.25</v>
      </c>
      <c r="Q103" s="39">
        <v>79024.509999999995</v>
      </c>
      <c r="R103" s="39">
        <v>60058.83</v>
      </c>
      <c r="S103" s="39">
        <v>102374.53</v>
      </c>
      <c r="T103" s="39">
        <v>113832.45</v>
      </c>
      <c r="W103" s="39">
        <v>113832.45</v>
      </c>
      <c r="X103" s="39">
        <v>39166.43</v>
      </c>
      <c r="Y103" s="39">
        <v>34046.1</v>
      </c>
      <c r="AG103" s="39">
        <v>2616174</v>
      </c>
      <c r="AH103" s="39">
        <v>148525</v>
      </c>
      <c r="AI103" s="39">
        <v>113832.45</v>
      </c>
      <c r="AJ103" s="39">
        <v>113832.45</v>
      </c>
      <c r="AK103" s="39">
        <v>341497.34</v>
      </c>
      <c r="AQ103" s="39">
        <v>41213.699999999997</v>
      </c>
      <c r="AS103" s="39">
        <v>455329.78</v>
      </c>
      <c r="AV103" s="39">
        <v>150519.6</v>
      </c>
      <c r="BF103" s="39">
        <v>11425</v>
      </c>
      <c r="CB103" s="39">
        <v>91205.14</v>
      </c>
      <c r="CD103" s="39">
        <v>292820.32</v>
      </c>
      <c r="CE103" s="39">
        <v>108405.24</v>
      </c>
      <c r="CF103" s="39">
        <v>272962.71999999997</v>
      </c>
      <c r="CG103" s="39">
        <v>387043.16</v>
      </c>
      <c r="CH103" s="39">
        <v>5964811.7400000012</v>
      </c>
      <c r="CI103" s="39">
        <f t="shared" si="40"/>
        <v>3397679.86</v>
      </c>
      <c r="CJ103" s="39">
        <f t="shared" si="27"/>
        <v>187044.98</v>
      </c>
      <c r="CK103" s="39">
        <f t="shared" si="41"/>
        <v>0</v>
      </c>
      <c r="CL103" s="39">
        <f t="shared" si="42"/>
        <v>1061231.44</v>
      </c>
      <c r="CM103" s="39">
        <f t="shared" si="52"/>
        <v>610375.93999999994</v>
      </c>
      <c r="CN103" s="39">
        <f t="shared" si="29"/>
        <v>605849.38</v>
      </c>
      <c r="CO103" s="39">
        <f t="shared" si="43"/>
        <v>91205.14</v>
      </c>
      <c r="CP103" s="39">
        <f t="shared" si="30"/>
        <v>11425</v>
      </c>
      <c r="CQ103" s="39">
        <f t="shared" si="31"/>
        <v>0</v>
      </c>
      <c r="CR103" s="39">
        <f t="shared" si="32"/>
        <v>5964811.7399999984</v>
      </c>
      <c r="CS103" s="39">
        <f t="shared" si="44"/>
        <v>4645956.2799999993</v>
      </c>
      <c r="CT103" s="39">
        <f t="shared" si="45"/>
        <v>10166.206301969363</v>
      </c>
      <c r="CU103" s="39">
        <f t="shared" si="33"/>
        <v>7434.748052516411</v>
      </c>
      <c r="CV103" s="39">
        <f t="shared" si="53"/>
        <v>0</v>
      </c>
      <c r="CW103" s="39">
        <f t="shared" si="53"/>
        <v>2322.1694529540482</v>
      </c>
      <c r="CX103" s="39">
        <f t="shared" si="46"/>
        <v>7844.0368490153151</v>
      </c>
      <c r="CY103" s="39">
        <f t="shared" si="35"/>
        <v>2682.5041176470586</v>
      </c>
      <c r="CZ103" s="39">
        <f t="shared" ref="CZ103:CZ119" si="54">(CS103-CJ103)/G103</f>
        <v>10180.162785388125</v>
      </c>
      <c r="DA103" s="39">
        <f t="shared" si="47"/>
        <v>934504.74</v>
      </c>
      <c r="DB103" s="39">
        <f t="shared" si="51"/>
        <v>2650220.1</v>
      </c>
      <c r="DC103" s="39">
        <f t="shared" si="48"/>
        <v>1061231.44</v>
      </c>
      <c r="DD103" s="39">
        <f t="shared" si="49"/>
        <v>4736843.05</v>
      </c>
    </row>
    <row r="104" spans="1:108" x14ac:dyDescent="0.25">
      <c r="A104" t="s">
        <v>519</v>
      </c>
      <c r="B104" s="35">
        <v>428</v>
      </c>
      <c r="C104" s="36">
        <v>6</v>
      </c>
      <c r="D104" s="36" t="s">
        <v>435</v>
      </c>
      <c r="E104" s="36">
        <v>507</v>
      </c>
      <c r="F104" s="49">
        <v>0</v>
      </c>
      <c r="G104" s="37">
        <f t="shared" si="36"/>
        <v>507</v>
      </c>
      <c r="H104" s="36">
        <v>175</v>
      </c>
      <c r="I104" s="38">
        <f t="shared" si="37"/>
        <v>0.34516765285996054</v>
      </c>
      <c r="J104" s="37">
        <f t="shared" si="38"/>
        <v>81.995424107142853</v>
      </c>
      <c r="K104" s="37">
        <f t="shared" si="39"/>
        <v>4.9997209821428568</v>
      </c>
      <c r="L104" s="39">
        <v>198942.26</v>
      </c>
      <c r="M104" s="39">
        <v>170748.67</v>
      </c>
      <c r="O104" s="39">
        <v>71961.03</v>
      </c>
      <c r="P104" s="39">
        <v>8905.7999999999993</v>
      </c>
      <c r="Q104" s="39">
        <v>79024.509999999995</v>
      </c>
      <c r="R104" s="39">
        <v>60058.83</v>
      </c>
      <c r="S104" s="39">
        <v>204749.06</v>
      </c>
      <c r="T104" s="39">
        <v>113832.45</v>
      </c>
      <c r="AG104" s="39">
        <v>3028311</v>
      </c>
      <c r="AH104" s="39">
        <v>173394</v>
      </c>
      <c r="AI104" s="39">
        <v>113832.45</v>
      </c>
      <c r="AJ104" s="39">
        <v>227664.89</v>
      </c>
      <c r="AK104" s="39">
        <v>796827.12</v>
      </c>
      <c r="AL104" s="39">
        <v>227664.89</v>
      </c>
      <c r="AM104" s="39">
        <v>117499.28</v>
      </c>
      <c r="AQ104" s="39">
        <v>146935.79999999999</v>
      </c>
      <c r="AT104" s="39">
        <v>26181.46</v>
      </c>
      <c r="AV104" s="39">
        <v>8959.5</v>
      </c>
      <c r="BD104" s="39">
        <v>141140.04999999999</v>
      </c>
      <c r="BE104" s="39">
        <v>2273.42</v>
      </c>
      <c r="BX104" s="39">
        <v>55921</v>
      </c>
      <c r="CB104" s="39">
        <v>469438.2</v>
      </c>
      <c r="CD104" s="39">
        <v>146665.41</v>
      </c>
      <c r="CE104" s="39">
        <v>17408.14</v>
      </c>
      <c r="CH104" s="39">
        <v>6608339.2199999997</v>
      </c>
      <c r="CI104" s="39">
        <f t="shared" si="40"/>
        <v>4109927.61</v>
      </c>
      <c r="CJ104" s="39">
        <f t="shared" si="27"/>
        <v>0</v>
      </c>
      <c r="CK104" s="39">
        <f t="shared" si="41"/>
        <v>55921</v>
      </c>
      <c r="CL104" s="39">
        <f t="shared" si="42"/>
        <v>164073.54999999999</v>
      </c>
      <c r="CM104" s="39">
        <f t="shared" si="52"/>
        <v>1630424.4300000002</v>
      </c>
      <c r="CN104" s="39">
        <f t="shared" si="29"/>
        <v>35140.959999999999</v>
      </c>
      <c r="CO104" s="39">
        <f t="shared" si="43"/>
        <v>469438.2</v>
      </c>
      <c r="CP104" s="39">
        <f t="shared" si="30"/>
        <v>143413.47</v>
      </c>
      <c r="CQ104" s="39">
        <f t="shared" si="31"/>
        <v>0</v>
      </c>
      <c r="CR104" s="39">
        <f t="shared" si="32"/>
        <v>6608339.2199999997</v>
      </c>
      <c r="CS104" s="39">
        <f t="shared" si="44"/>
        <v>4329922.16</v>
      </c>
      <c r="CT104" s="39">
        <f t="shared" si="45"/>
        <v>8540.2803944773186</v>
      </c>
      <c r="CU104" s="39">
        <f t="shared" si="33"/>
        <v>8106.3660946745558</v>
      </c>
      <c r="CV104" s="39">
        <f t="shared" si="53"/>
        <v>110.29783037475345</v>
      </c>
      <c r="CW104" s="39">
        <f t="shared" si="53"/>
        <v>323.61646942800786</v>
      </c>
      <c r="CX104" s="39">
        <f t="shared" si="46"/>
        <v>8216.6639250493099</v>
      </c>
      <c r="CY104" s="39">
        <f t="shared" si="35"/>
        <v>2682.5039999999999</v>
      </c>
      <c r="CZ104" s="39">
        <f t="shared" si="54"/>
        <v>8540.2803944773186</v>
      </c>
      <c r="DA104" s="39">
        <f t="shared" si="47"/>
        <v>1137537.6099999999</v>
      </c>
      <c r="DB104" s="39">
        <f t="shared" si="51"/>
        <v>3028311</v>
      </c>
      <c r="DC104" s="39">
        <f t="shared" si="48"/>
        <v>164073.54999999999</v>
      </c>
      <c r="DD104" s="39">
        <f t="shared" si="49"/>
        <v>6118552.4000000004</v>
      </c>
    </row>
    <row r="105" spans="1:108" x14ac:dyDescent="0.25">
      <c r="A105" t="s">
        <v>520</v>
      </c>
      <c r="B105" s="35">
        <v>324</v>
      </c>
      <c r="C105" s="36">
        <v>4</v>
      </c>
      <c r="D105" s="36" t="s">
        <v>350</v>
      </c>
      <c r="E105" s="36">
        <v>413</v>
      </c>
      <c r="F105" s="49">
        <v>-10</v>
      </c>
      <c r="G105" s="37">
        <f t="shared" si="36"/>
        <v>316</v>
      </c>
      <c r="H105" s="36">
        <v>171</v>
      </c>
      <c r="I105" s="38">
        <f t="shared" si="37"/>
        <v>0.41404358353510895</v>
      </c>
      <c r="J105" s="37">
        <f t="shared" si="38"/>
        <v>73.995870535714289</v>
      </c>
      <c r="K105" s="37">
        <f t="shared" si="39"/>
        <v>162.99090401785716</v>
      </c>
      <c r="L105" s="39">
        <v>198942.26</v>
      </c>
      <c r="O105" s="39">
        <v>71961.03</v>
      </c>
      <c r="P105" s="39">
        <v>8480.75</v>
      </c>
      <c r="Q105" s="39">
        <v>79024.509999999995</v>
      </c>
      <c r="R105" s="39">
        <v>60058.83</v>
      </c>
      <c r="S105" s="39">
        <v>153561.79</v>
      </c>
      <c r="T105" s="39">
        <v>113832.45</v>
      </c>
      <c r="U105" s="39">
        <v>227664.89</v>
      </c>
      <c r="V105" s="39">
        <v>227664.89</v>
      </c>
      <c r="W105" s="39">
        <v>227664.89</v>
      </c>
      <c r="X105" s="39">
        <v>234998.56</v>
      </c>
      <c r="Y105" s="39">
        <v>173814.3</v>
      </c>
      <c r="AG105" s="39">
        <v>1887468</v>
      </c>
      <c r="AH105" s="39">
        <v>134225</v>
      </c>
      <c r="AI105" s="39">
        <v>113832.45</v>
      </c>
      <c r="AJ105" s="39">
        <v>227664.89</v>
      </c>
      <c r="AK105" s="39">
        <v>341497.34</v>
      </c>
      <c r="AL105" s="39">
        <v>455329.78</v>
      </c>
      <c r="AM105" s="39">
        <v>313331.40999999997</v>
      </c>
      <c r="AP105" s="39">
        <v>119483.41</v>
      </c>
      <c r="AQ105" s="39">
        <v>132600.6</v>
      </c>
      <c r="AS105" s="39">
        <v>853743.35</v>
      </c>
      <c r="AU105" s="39">
        <v>39166.43</v>
      </c>
      <c r="AV105" s="39">
        <v>292079.7</v>
      </c>
      <c r="AW105" s="39">
        <v>20400</v>
      </c>
      <c r="AX105" s="39">
        <v>20400</v>
      </c>
      <c r="AY105" s="39">
        <v>10200</v>
      </c>
      <c r="BA105" s="39">
        <v>54400</v>
      </c>
      <c r="BC105" s="39">
        <v>54400</v>
      </c>
      <c r="BD105" s="39">
        <v>129883.48</v>
      </c>
      <c r="BE105" s="39">
        <v>2092.1</v>
      </c>
      <c r="CB105" s="39">
        <v>458708.18</v>
      </c>
      <c r="CC105" s="39">
        <v>6928.68</v>
      </c>
      <c r="CD105" s="39">
        <v>419652.32</v>
      </c>
      <c r="CF105" s="39">
        <v>52862.61</v>
      </c>
      <c r="CG105" s="39">
        <v>475027.59</v>
      </c>
      <c r="CH105" s="39">
        <v>8393046.4699999969</v>
      </c>
      <c r="CI105" s="39">
        <f t="shared" si="40"/>
        <v>2707554.62</v>
      </c>
      <c r="CJ105" s="39">
        <f t="shared" si="27"/>
        <v>1091807.53</v>
      </c>
      <c r="CK105" s="39">
        <f t="shared" si="41"/>
        <v>0</v>
      </c>
      <c r="CL105" s="39">
        <f t="shared" si="42"/>
        <v>947542.52</v>
      </c>
      <c r="CM105" s="39">
        <f t="shared" si="52"/>
        <v>1703739.88</v>
      </c>
      <c r="CN105" s="39">
        <f t="shared" si="29"/>
        <v>1184989.48</v>
      </c>
      <c r="CO105" s="39">
        <f t="shared" si="43"/>
        <v>465636.86</v>
      </c>
      <c r="CP105" s="39">
        <f t="shared" si="30"/>
        <v>240775.58</v>
      </c>
      <c r="CQ105" s="39">
        <f t="shared" si="31"/>
        <v>81600</v>
      </c>
      <c r="CR105" s="39">
        <f t="shared" si="32"/>
        <v>8423646.4699999988</v>
      </c>
      <c r="CS105" s="39">
        <f t="shared" si="44"/>
        <v>4746904.67</v>
      </c>
      <c r="CT105" s="39">
        <f t="shared" si="45"/>
        <v>11493.715907990314</v>
      </c>
      <c r="CU105" s="39">
        <f t="shared" si="33"/>
        <v>6555.8223244552064</v>
      </c>
      <c r="CV105" s="39">
        <f t="shared" si="53"/>
        <v>0</v>
      </c>
      <c r="CW105" s="39">
        <f t="shared" si="53"/>
        <v>2294.2918159806295</v>
      </c>
      <c r="CX105" s="39">
        <f t="shared" si="46"/>
        <v>9199.4240920096854</v>
      </c>
      <c r="CY105" s="39">
        <f t="shared" si="35"/>
        <v>2723.0225730994152</v>
      </c>
      <c r="CZ105" s="39">
        <f t="shared" si="54"/>
        <v>11566.763101265822</v>
      </c>
      <c r="DA105" s="39">
        <f t="shared" si="47"/>
        <v>1738079.85</v>
      </c>
      <c r="DB105" s="39">
        <f t="shared" si="51"/>
        <v>2061282.3</v>
      </c>
      <c r="DC105" s="39">
        <f t="shared" si="48"/>
        <v>947542.52</v>
      </c>
      <c r="DD105" s="39">
        <f t="shared" si="49"/>
        <v>7011022.6200000001</v>
      </c>
    </row>
    <row r="106" spans="1:108" x14ac:dyDescent="0.25">
      <c r="A106" t="s">
        <v>521</v>
      </c>
      <c r="B106" s="35">
        <v>325</v>
      </c>
      <c r="C106" s="36">
        <v>7</v>
      </c>
      <c r="D106" s="36" t="s">
        <v>350</v>
      </c>
      <c r="E106" s="36">
        <v>287</v>
      </c>
      <c r="F106" s="49">
        <v>-31</v>
      </c>
      <c r="G106" s="37">
        <f t="shared" si="36"/>
        <v>208</v>
      </c>
      <c r="H106" s="36">
        <v>231</v>
      </c>
      <c r="I106" s="38">
        <f t="shared" si="37"/>
        <v>0.80487804878048785</v>
      </c>
      <c r="J106" s="37">
        <f t="shared" si="38"/>
        <v>50.997154017857142</v>
      </c>
      <c r="K106" s="37">
        <f t="shared" si="39"/>
        <v>1.9998883928571429</v>
      </c>
      <c r="L106" s="39">
        <v>198942.26</v>
      </c>
      <c r="O106" s="39">
        <v>71961.03</v>
      </c>
      <c r="P106" s="39">
        <v>6530.65</v>
      </c>
      <c r="Q106" s="39">
        <v>79024.509999999995</v>
      </c>
      <c r="R106" s="39">
        <v>60058.83</v>
      </c>
      <c r="S106" s="39">
        <v>51187.26</v>
      </c>
      <c r="T106" s="39">
        <v>113832.45</v>
      </c>
      <c r="U106" s="39">
        <v>227664.89</v>
      </c>
      <c r="V106" s="39">
        <v>227664.89</v>
      </c>
      <c r="W106" s="39">
        <v>113832.45</v>
      </c>
      <c r="X106" s="39">
        <v>195832.13</v>
      </c>
      <c r="Y106" s="39">
        <v>141560.1</v>
      </c>
      <c r="AG106" s="39">
        <v>1242384</v>
      </c>
      <c r="AH106" s="39">
        <v>93275</v>
      </c>
      <c r="AI106" s="39">
        <v>113832.45</v>
      </c>
      <c r="AJ106" s="39">
        <v>113832.45</v>
      </c>
      <c r="AK106" s="39">
        <v>341497.34</v>
      </c>
      <c r="AL106" s="39">
        <v>341497.34</v>
      </c>
      <c r="AM106" s="39">
        <v>195832.13</v>
      </c>
      <c r="AQ106" s="39">
        <v>91386.9</v>
      </c>
      <c r="AT106" s="39">
        <v>10244.92</v>
      </c>
      <c r="AV106" s="39">
        <v>3583.8</v>
      </c>
      <c r="AW106" s="39">
        <v>20400</v>
      </c>
      <c r="AX106" s="39">
        <v>20400</v>
      </c>
      <c r="BA106" s="39">
        <v>13600</v>
      </c>
      <c r="BB106" s="39">
        <v>10200</v>
      </c>
      <c r="BC106" s="39">
        <v>13600</v>
      </c>
      <c r="BD106" s="39">
        <v>155319</v>
      </c>
      <c r="BE106" s="39">
        <v>2501.81</v>
      </c>
      <c r="BG106" s="39">
        <v>113832.45</v>
      </c>
      <c r="BV106" s="39">
        <v>15325</v>
      </c>
      <c r="CB106" s="39">
        <v>619658.42000000004</v>
      </c>
      <c r="CC106" s="39">
        <v>138812.51999999999</v>
      </c>
      <c r="CD106" s="39">
        <v>47258.97</v>
      </c>
      <c r="CE106" s="39">
        <v>24216.240000000002</v>
      </c>
      <c r="CF106" s="39">
        <v>143388.29</v>
      </c>
      <c r="CH106" s="39">
        <v>5373970.4799999995</v>
      </c>
      <c r="CI106" s="39">
        <f t="shared" si="40"/>
        <v>1917195.9900000002</v>
      </c>
      <c r="CJ106" s="39">
        <f t="shared" si="27"/>
        <v>906554.46</v>
      </c>
      <c r="CK106" s="39">
        <f t="shared" si="41"/>
        <v>15325</v>
      </c>
      <c r="CL106" s="39">
        <f t="shared" si="42"/>
        <v>214863.5</v>
      </c>
      <c r="CM106" s="39">
        <f t="shared" si="52"/>
        <v>1197878.6099999999</v>
      </c>
      <c r="CN106" s="39">
        <f t="shared" si="29"/>
        <v>13828.720000000001</v>
      </c>
      <c r="CO106" s="39">
        <f t="shared" si="43"/>
        <v>758470.94000000006</v>
      </c>
      <c r="CP106" s="39">
        <f t="shared" si="30"/>
        <v>309053.26</v>
      </c>
      <c r="CQ106" s="39">
        <f t="shared" si="31"/>
        <v>61200</v>
      </c>
      <c r="CR106" s="39">
        <f t="shared" si="32"/>
        <v>5394370.4800000004</v>
      </c>
      <c r="CS106" s="39">
        <f t="shared" si="44"/>
        <v>3053938.95</v>
      </c>
      <c r="CT106" s="39">
        <f t="shared" si="45"/>
        <v>10640.902264808363</v>
      </c>
      <c r="CU106" s="39">
        <f t="shared" si="33"/>
        <v>6680.1254006968647</v>
      </c>
      <c r="CV106" s="39">
        <f t="shared" si="53"/>
        <v>53.397212543554005</v>
      </c>
      <c r="CW106" s="39">
        <f t="shared" si="53"/>
        <v>748.65331010452962</v>
      </c>
      <c r="CX106" s="39">
        <f t="shared" si="46"/>
        <v>9892.2489547038331</v>
      </c>
      <c r="CY106" s="39">
        <f t="shared" si="35"/>
        <v>3283.423982683983</v>
      </c>
      <c r="CZ106" s="39">
        <f t="shared" si="54"/>
        <v>10323.96389423077</v>
      </c>
      <c r="DA106" s="39">
        <f t="shared" si="47"/>
        <v>1455131.35</v>
      </c>
      <c r="DB106" s="39">
        <f t="shared" si="51"/>
        <v>1383944.1</v>
      </c>
      <c r="DC106" s="39">
        <f t="shared" si="48"/>
        <v>214863.5</v>
      </c>
      <c r="DD106" s="39">
        <f t="shared" si="49"/>
        <v>4694123.0699999994</v>
      </c>
    </row>
    <row r="107" spans="1:108" x14ac:dyDescent="0.25">
      <c r="A107" t="s">
        <v>522</v>
      </c>
      <c r="B107" s="35">
        <v>326</v>
      </c>
      <c r="C107" s="36">
        <v>2</v>
      </c>
      <c r="D107" s="36" t="s">
        <v>350</v>
      </c>
      <c r="E107" s="36">
        <v>281</v>
      </c>
      <c r="F107" s="49">
        <v>-19</v>
      </c>
      <c r="G107" s="37">
        <f t="shared" si="36"/>
        <v>204</v>
      </c>
      <c r="H107" s="36">
        <v>116</v>
      </c>
      <c r="I107" s="38">
        <f t="shared" si="37"/>
        <v>0.41281138790035588</v>
      </c>
      <c r="J107" s="37">
        <f t="shared" si="38"/>
        <v>30.998270089285715</v>
      </c>
      <c r="K107" s="37">
        <f t="shared" si="39"/>
        <v>129.99274553571428</v>
      </c>
      <c r="L107" s="39">
        <v>198942.26</v>
      </c>
      <c r="O107" s="39">
        <v>71961.03</v>
      </c>
      <c r="P107" s="39">
        <v>8156.65</v>
      </c>
      <c r="Q107" s="39">
        <v>79024.509999999995</v>
      </c>
      <c r="R107" s="39">
        <v>60058.83</v>
      </c>
      <c r="S107" s="39">
        <v>102374.53</v>
      </c>
      <c r="T107" s="39">
        <v>113832.45</v>
      </c>
      <c r="V107" s="39">
        <v>569162.23</v>
      </c>
      <c r="X107" s="39">
        <v>195832.13</v>
      </c>
      <c r="Y107" s="39">
        <v>137976.29999999999</v>
      </c>
      <c r="AG107" s="39">
        <v>1218492</v>
      </c>
      <c r="AH107" s="39">
        <v>91325</v>
      </c>
      <c r="AI107" s="39">
        <v>113832.45</v>
      </c>
      <c r="AJ107" s="39">
        <v>227664.89</v>
      </c>
      <c r="AK107" s="39">
        <v>341497.34</v>
      </c>
      <c r="AQ107" s="39">
        <v>55548.9</v>
      </c>
      <c r="AS107" s="39">
        <v>682994.68</v>
      </c>
      <c r="AU107" s="39">
        <v>39166.43</v>
      </c>
      <c r="AV107" s="39">
        <v>232947</v>
      </c>
      <c r="AW107" s="39">
        <v>27200</v>
      </c>
      <c r="AX107" s="39">
        <v>20400</v>
      </c>
      <c r="BA107" s="39">
        <v>34000</v>
      </c>
      <c r="BB107" s="39">
        <v>10200</v>
      </c>
      <c r="BC107" s="39">
        <v>27200</v>
      </c>
      <c r="BD107" s="39">
        <v>87454.88</v>
      </c>
      <c r="BE107" s="39">
        <v>1408.68</v>
      </c>
      <c r="BL107" s="39">
        <v>119483.41</v>
      </c>
      <c r="BM107" s="39">
        <v>18955</v>
      </c>
      <c r="CB107" s="39">
        <v>311170.46000000002</v>
      </c>
      <c r="CC107" s="39">
        <v>4300.5600000000004</v>
      </c>
      <c r="CD107" s="39">
        <v>324.79000000000002</v>
      </c>
      <c r="CF107" s="39">
        <v>111850.85</v>
      </c>
      <c r="CH107" s="39">
        <v>5314738.2399999993</v>
      </c>
      <c r="CI107" s="39">
        <f t="shared" si="40"/>
        <v>1944167.26</v>
      </c>
      <c r="CJ107" s="39">
        <f t="shared" si="27"/>
        <v>902970.65999999992</v>
      </c>
      <c r="CK107" s="39">
        <f t="shared" si="41"/>
        <v>138438.41</v>
      </c>
      <c r="CL107" s="39">
        <f t="shared" si="42"/>
        <v>112175.64</v>
      </c>
      <c r="CM107" s="39">
        <f t="shared" si="52"/>
        <v>738543.58000000007</v>
      </c>
      <c r="CN107" s="39">
        <f t="shared" si="29"/>
        <v>955108.1100000001</v>
      </c>
      <c r="CO107" s="39">
        <f t="shared" si="43"/>
        <v>315471.02</v>
      </c>
      <c r="CP107" s="39">
        <f t="shared" si="30"/>
        <v>160263.56</v>
      </c>
      <c r="CQ107" s="39">
        <f t="shared" si="31"/>
        <v>68000</v>
      </c>
      <c r="CR107" s="39">
        <f t="shared" si="32"/>
        <v>5335138.2399999993</v>
      </c>
      <c r="CS107" s="39">
        <f t="shared" si="44"/>
        <v>3097751.97</v>
      </c>
      <c r="CT107" s="39">
        <f t="shared" si="45"/>
        <v>11024.028362989324</v>
      </c>
      <c r="CU107" s="39">
        <f t="shared" si="33"/>
        <v>6918.7446975088969</v>
      </c>
      <c r="CV107" s="39">
        <f t="shared" si="53"/>
        <v>492.66338078291818</v>
      </c>
      <c r="CW107" s="39">
        <f t="shared" si="53"/>
        <v>399.20156583629893</v>
      </c>
      <c r="CX107" s="39">
        <f t="shared" si="46"/>
        <v>10624.826797153024</v>
      </c>
      <c r="CY107" s="39">
        <f t="shared" si="35"/>
        <v>2719.57775862069</v>
      </c>
      <c r="CZ107" s="39">
        <f t="shared" si="54"/>
        <v>10758.731911764708</v>
      </c>
      <c r="DA107" s="39">
        <f t="shared" si="47"/>
        <v>1629108.03</v>
      </c>
      <c r="DB107" s="39">
        <f t="shared" si="51"/>
        <v>1356468.3</v>
      </c>
      <c r="DC107" s="39">
        <f t="shared" si="48"/>
        <v>112175.64</v>
      </c>
      <c r="DD107" s="39">
        <f t="shared" si="49"/>
        <v>4876262.3899999997</v>
      </c>
    </row>
    <row r="108" spans="1:108" x14ac:dyDescent="0.25">
      <c r="A108" t="s">
        <v>523</v>
      </c>
      <c r="B108" s="35">
        <v>327</v>
      </c>
      <c r="C108" s="36">
        <v>4</v>
      </c>
      <c r="D108" s="36" t="s">
        <v>350</v>
      </c>
      <c r="E108" s="36">
        <v>444</v>
      </c>
      <c r="F108" s="49">
        <v>-45</v>
      </c>
      <c r="G108" s="37">
        <f t="shared" si="36"/>
        <v>336</v>
      </c>
      <c r="H108" s="36">
        <v>254</v>
      </c>
      <c r="I108" s="38">
        <f t="shared" si="37"/>
        <v>0.57207207207207211</v>
      </c>
      <c r="J108" s="37">
        <f t="shared" si="38"/>
        <v>61.996540178571429</v>
      </c>
      <c r="K108" s="37">
        <f t="shared" si="39"/>
        <v>299.98325892857144</v>
      </c>
      <c r="L108" s="39">
        <v>198942.26</v>
      </c>
      <c r="O108" s="39">
        <v>71961.03</v>
      </c>
      <c r="P108" s="39">
        <v>6606.3</v>
      </c>
      <c r="Q108" s="39">
        <v>79024.509999999995</v>
      </c>
      <c r="R108" s="39">
        <v>60058.83</v>
      </c>
      <c r="S108" s="39">
        <v>102374.53</v>
      </c>
      <c r="T108" s="39">
        <v>113832.45</v>
      </c>
      <c r="U108" s="39">
        <v>341497.34</v>
      </c>
      <c r="V108" s="39">
        <v>113832.45</v>
      </c>
      <c r="W108" s="39">
        <v>341497.34</v>
      </c>
      <c r="X108" s="39">
        <v>274164.99</v>
      </c>
      <c r="Y108" s="39">
        <v>193525.2</v>
      </c>
      <c r="AG108" s="39">
        <v>2006928</v>
      </c>
      <c r="AH108" s="39">
        <v>144300</v>
      </c>
      <c r="AI108" s="39">
        <v>113832.45</v>
      </c>
      <c r="AJ108" s="39">
        <v>455329.78</v>
      </c>
      <c r="AK108" s="39">
        <v>455329.78</v>
      </c>
      <c r="AL108" s="39">
        <v>113832.45</v>
      </c>
      <c r="AM108" s="39">
        <v>39166.43</v>
      </c>
      <c r="AO108" s="39">
        <v>57558.06</v>
      </c>
      <c r="AQ108" s="39">
        <v>111097.8</v>
      </c>
      <c r="AS108" s="39">
        <v>1593654.25</v>
      </c>
      <c r="AU108" s="39">
        <v>78332.850000000006</v>
      </c>
      <c r="AV108" s="39">
        <v>537570</v>
      </c>
      <c r="AW108" s="39">
        <v>27200</v>
      </c>
      <c r="AX108" s="39">
        <v>20400</v>
      </c>
      <c r="BA108" s="39">
        <v>34000</v>
      </c>
      <c r="BB108" s="39">
        <v>10200</v>
      </c>
      <c r="BC108" s="39">
        <v>27200</v>
      </c>
      <c r="BD108" s="39">
        <v>134212.93</v>
      </c>
      <c r="BE108" s="39">
        <v>2161.84</v>
      </c>
      <c r="CB108" s="39">
        <v>681356.02</v>
      </c>
      <c r="CC108" s="39">
        <v>91267.44</v>
      </c>
      <c r="CD108" s="39">
        <v>460231.27</v>
      </c>
      <c r="CG108" s="39">
        <v>112146.92</v>
      </c>
      <c r="CH108" s="39">
        <v>9204625.5</v>
      </c>
      <c r="CI108" s="39">
        <f t="shared" si="40"/>
        <v>2784027.91</v>
      </c>
      <c r="CJ108" s="39">
        <f t="shared" si="27"/>
        <v>1264517.32</v>
      </c>
      <c r="CK108" s="39">
        <f t="shared" si="41"/>
        <v>0</v>
      </c>
      <c r="CL108" s="39">
        <f t="shared" si="42"/>
        <v>572378.19000000006</v>
      </c>
      <c r="CM108" s="39">
        <f t="shared" si="52"/>
        <v>1346146.75</v>
      </c>
      <c r="CN108" s="39">
        <f t="shared" si="29"/>
        <v>2209557.1</v>
      </c>
      <c r="CO108" s="39">
        <f t="shared" si="43"/>
        <v>772623.46</v>
      </c>
      <c r="CP108" s="39">
        <f t="shared" si="30"/>
        <v>207774.77</v>
      </c>
      <c r="CQ108" s="39">
        <f t="shared" si="31"/>
        <v>68000</v>
      </c>
      <c r="CR108" s="39">
        <f t="shared" si="32"/>
        <v>9225025.5</v>
      </c>
      <c r="CS108" s="39">
        <f t="shared" si="44"/>
        <v>4620923.4200000009</v>
      </c>
      <c r="CT108" s="39">
        <f t="shared" si="45"/>
        <v>10407.485180180181</v>
      </c>
      <c r="CU108" s="39">
        <f t="shared" si="33"/>
        <v>6270.3331306306309</v>
      </c>
      <c r="CV108" s="39">
        <f t="shared" si="53"/>
        <v>0</v>
      </c>
      <c r="CW108" s="39">
        <f t="shared" si="53"/>
        <v>1289.1400675675677</v>
      </c>
      <c r="CX108" s="39">
        <f t="shared" si="46"/>
        <v>9118.3451126126129</v>
      </c>
      <c r="CY108" s="39">
        <f t="shared" si="35"/>
        <v>3041.8246456692914</v>
      </c>
      <c r="CZ108" s="39">
        <f t="shared" si="54"/>
        <v>9989.3038690476205</v>
      </c>
      <c r="DA108" s="39">
        <f t="shared" si="47"/>
        <v>1848092.03</v>
      </c>
      <c r="DB108" s="39">
        <f t="shared" si="51"/>
        <v>2200453.2000000002</v>
      </c>
      <c r="DC108" s="39">
        <f t="shared" si="48"/>
        <v>572378.19000000006</v>
      </c>
      <c r="DD108" s="39">
        <f t="shared" si="49"/>
        <v>8225966.2399999993</v>
      </c>
    </row>
    <row r="109" spans="1:108" x14ac:dyDescent="0.25">
      <c r="A109" t="s">
        <v>524</v>
      </c>
      <c r="B109" s="35">
        <v>328</v>
      </c>
      <c r="C109" s="36">
        <v>1</v>
      </c>
      <c r="D109" s="36" t="s">
        <v>350</v>
      </c>
      <c r="E109" s="36">
        <v>539</v>
      </c>
      <c r="F109" s="49">
        <v>-10</v>
      </c>
      <c r="G109" s="37">
        <f t="shared" si="36"/>
        <v>475</v>
      </c>
      <c r="H109" s="36">
        <v>289</v>
      </c>
      <c r="I109" s="38">
        <f t="shared" si="37"/>
        <v>0.53617810760667906</v>
      </c>
      <c r="J109" s="37">
        <f t="shared" si="38"/>
        <v>132.99257812499999</v>
      </c>
      <c r="K109" s="37">
        <f t="shared" si="39"/>
        <v>299.98325892857144</v>
      </c>
      <c r="L109" s="39">
        <v>198942.26</v>
      </c>
      <c r="O109" s="39">
        <v>71961.03</v>
      </c>
      <c r="P109" s="39">
        <v>6321.8</v>
      </c>
      <c r="Q109" s="39">
        <v>79024.509999999995</v>
      </c>
      <c r="R109" s="39">
        <v>60058.83</v>
      </c>
      <c r="S109" s="39">
        <v>153561.79</v>
      </c>
      <c r="T109" s="39">
        <v>113832.45</v>
      </c>
      <c r="V109" s="39">
        <v>455329.78</v>
      </c>
      <c r="X109" s="39">
        <v>156665.71</v>
      </c>
      <c r="Y109" s="39">
        <v>114681.60000000001</v>
      </c>
      <c r="AG109" s="39">
        <v>2837175</v>
      </c>
      <c r="AH109" s="39">
        <v>175175</v>
      </c>
      <c r="AI109" s="39">
        <v>113832.45</v>
      </c>
      <c r="AJ109" s="39">
        <v>341497.34</v>
      </c>
      <c r="AK109" s="39">
        <v>910659.57</v>
      </c>
      <c r="AL109" s="39">
        <v>455329.78</v>
      </c>
      <c r="AM109" s="39">
        <v>234998.56</v>
      </c>
      <c r="AQ109" s="39">
        <v>238322.7</v>
      </c>
      <c r="AS109" s="39">
        <v>1593654.25</v>
      </c>
      <c r="AU109" s="39">
        <v>39166.43</v>
      </c>
      <c r="AV109" s="39">
        <v>537570</v>
      </c>
      <c r="BD109" s="39">
        <v>229460.82</v>
      </c>
      <c r="BE109" s="39">
        <v>3696.05</v>
      </c>
      <c r="CB109" s="39">
        <v>775243.66</v>
      </c>
      <c r="CC109" s="39">
        <v>87683.64</v>
      </c>
      <c r="CH109" s="39">
        <v>9983845.0100000016</v>
      </c>
      <c r="CI109" s="39">
        <f t="shared" si="40"/>
        <v>3696052.67</v>
      </c>
      <c r="CJ109" s="39">
        <f t="shared" si="27"/>
        <v>726677.09</v>
      </c>
      <c r="CK109" s="39">
        <f t="shared" si="41"/>
        <v>0</v>
      </c>
      <c r="CL109" s="39">
        <f t="shared" si="42"/>
        <v>0</v>
      </c>
      <c r="CM109" s="39">
        <f t="shared" si="52"/>
        <v>2294640.4</v>
      </c>
      <c r="CN109" s="39">
        <f t="shared" si="29"/>
        <v>2170390.6799999997</v>
      </c>
      <c r="CO109" s="39">
        <f t="shared" si="43"/>
        <v>862927.3</v>
      </c>
      <c r="CP109" s="39">
        <f t="shared" si="30"/>
        <v>233156.87</v>
      </c>
      <c r="CQ109" s="39">
        <f t="shared" si="31"/>
        <v>0</v>
      </c>
      <c r="CR109" s="39">
        <f t="shared" si="32"/>
        <v>9983845.0099999998</v>
      </c>
      <c r="CS109" s="39">
        <f t="shared" si="44"/>
        <v>4422729.76</v>
      </c>
      <c r="CT109" s="39">
        <f t="shared" si="45"/>
        <v>8205.4355473098331</v>
      </c>
      <c r="CU109" s="39">
        <f t="shared" si="33"/>
        <v>6857.2405751391461</v>
      </c>
      <c r="CV109" s="39">
        <f t="shared" si="53"/>
        <v>0</v>
      </c>
      <c r="CW109" s="39">
        <f t="shared" si="53"/>
        <v>0</v>
      </c>
      <c r="CX109" s="39">
        <f t="shared" si="46"/>
        <v>8205.4355473098331</v>
      </c>
      <c r="CY109" s="39">
        <f t="shared" si="35"/>
        <v>2985.9076124567478</v>
      </c>
      <c r="CZ109" s="39">
        <f t="shared" si="54"/>
        <v>7781.1635157894734</v>
      </c>
      <c r="DA109" s="39">
        <f t="shared" si="47"/>
        <v>1470873.1600000001</v>
      </c>
      <c r="DB109" s="39">
        <f t="shared" si="51"/>
        <v>2951856.6</v>
      </c>
      <c r="DC109" s="39">
        <f t="shared" si="48"/>
        <v>0</v>
      </c>
      <c r="DD109" s="39">
        <f t="shared" si="49"/>
        <v>9569191.3399999999</v>
      </c>
    </row>
    <row r="110" spans="1:108" x14ac:dyDescent="0.25">
      <c r="A110" t="s">
        <v>525</v>
      </c>
      <c r="B110" s="35">
        <v>329</v>
      </c>
      <c r="C110" s="36">
        <v>8</v>
      </c>
      <c r="D110" s="36" t="s">
        <v>350</v>
      </c>
      <c r="E110" s="36">
        <v>514</v>
      </c>
      <c r="F110" s="49">
        <v>25</v>
      </c>
      <c r="G110" s="37">
        <f t="shared" si="36"/>
        <v>430</v>
      </c>
      <c r="H110" s="36">
        <v>414</v>
      </c>
      <c r="I110" s="38">
        <f t="shared" si="37"/>
        <v>0.80544747081712065</v>
      </c>
      <c r="J110" s="37">
        <f t="shared" si="38"/>
        <v>93.99475446428572</v>
      </c>
      <c r="K110" s="37">
        <f t="shared" si="39"/>
        <v>1.9998883928571429</v>
      </c>
      <c r="L110" s="39">
        <v>198942.26</v>
      </c>
      <c r="O110" s="39">
        <v>71961.03</v>
      </c>
      <c r="P110" s="39">
        <v>7155.45</v>
      </c>
      <c r="Q110" s="39">
        <v>79024.509999999995</v>
      </c>
      <c r="R110" s="39">
        <v>60058.83</v>
      </c>
      <c r="S110" s="39">
        <v>153561.79</v>
      </c>
      <c r="T110" s="39">
        <v>113832.45</v>
      </c>
      <c r="U110" s="39">
        <v>227664.89</v>
      </c>
      <c r="V110" s="39">
        <v>113832.45</v>
      </c>
      <c r="W110" s="39">
        <v>227664.89</v>
      </c>
      <c r="X110" s="39">
        <v>195832.13</v>
      </c>
      <c r="Y110" s="39">
        <v>150519.6</v>
      </c>
      <c r="AG110" s="39">
        <v>2568390</v>
      </c>
      <c r="AH110" s="39">
        <v>167050</v>
      </c>
      <c r="AI110" s="39">
        <v>113832.45</v>
      </c>
      <c r="AJ110" s="39">
        <v>227664.89</v>
      </c>
      <c r="AK110" s="39">
        <v>569162.23</v>
      </c>
      <c r="AL110" s="39">
        <v>569162.23</v>
      </c>
      <c r="AM110" s="39">
        <v>391664.27</v>
      </c>
      <c r="AQ110" s="39">
        <v>168438.6</v>
      </c>
      <c r="AT110" s="39">
        <v>10244.92</v>
      </c>
      <c r="AV110" s="39">
        <v>3583.8</v>
      </c>
      <c r="AW110" s="39">
        <v>20400</v>
      </c>
      <c r="AX110" s="39">
        <v>13600</v>
      </c>
      <c r="BA110" s="39">
        <v>27200</v>
      </c>
      <c r="BB110" s="39">
        <v>10200</v>
      </c>
      <c r="BC110" s="39">
        <v>20400</v>
      </c>
      <c r="BD110" s="39">
        <v>278167.12</v>
      </c>
      <c r="BE110" s="39">
        <v>4480.59</v>
      </c>
      <c r="BL110" s="39">
        <v>119483.41</v>
      </c>
      <c r="BM110" s="39">
        <v>19455</v>
      </c>
      <c r="BV110" s="39">
        <v>15325</v>
      </c>
      <c r="CB110" s="39">
        <v>1110556.6599999999</v>
      </c>
      <c r="CC110" s="39">
        <v>248954.64</v>
      </c>
      <c r="CH110" s="39">
        <v>8277466.089999998</v>
      </c>
      <c r="CI110" s="39">
        <f t="shared" si="40"/>
        <v>3419976.3200000003</v>
      </c>
      <c r="CJ110" s="39">
        <f t="shared" si="27"/>
        <v>915513.96</v>
      </c>
      <c r="CK110" s="39">
        <f t="shared" si="41"/>
        <v>154263.41</v>
      </c>
      <c r="CL110" s="39">
        <f t="shared" si="42"/>
        <v>0</v>
      </c>
      <c r="CM110" s="39">
        <f t="shared" si="52"/>
        <v>2039924.6700000002</v>
      </c>
      <c r="CN110" s="39">
        <f t="shared" si="29"/>
        <v>13828.720000000001</v>
      </c>
      <c r="CO110" s="39">
        <f t="shared" si="43"/>
        <v>1359511.2999999998</v>
      </c>
      <c r="CP110" s="39">
        <f t="shared" si="30"/>
        <v>340447.71</v>
      </c>
      <c r="CQ110" s="39">
        <f t="shared" si="31"/>
        <v>47600</v>
      </c>
      <c r="CR110" s="39">
        <f t="shared" si="32"/>
        <v>8291066.0899999999</v>
      </c>
      <c r="CS110" s="39">
        <f t="shared" si="44"/>
        <v>4489753.6900000004</v>
      </c>
      <c r="CT110" s="39">
        <f t="shared" si="45"/>
        <v>8734.9293579766545</v>
      </c>
      <c r="CU110" s="39">
        <f t="shared" si="33"/>
        <v>6653.650428015565</v>
      </c>
      <c r="CV110" s="39">
        <f t="shared" si="53"/>
        <v>300.12336575875486</v>
      </c>
      <c r="CW110" s="39">
        <f t="shared" si="53"/>
        <v>0</v>
      </c>
      <c r="CX110" s="39">
        <f t="shared" si="46"/>
        <v>8734.9293579766545</v>
      </c>
      <c r="CY110" s="39">
        <f t="shared" si="35"/>
        <v>3283.8437198067627</v>
      </c>
      <c r="CZ110" s="39">
        <f t="shared" si="54"/>
        <v>8312.185418604653</v>
      </c>
      <c r="DA110" s="39">
        <f t="shared" si="47"/>
        <v>1770844.09</v>
      </c>
      <c r="DB110" s="39">
        <f t="shared" si="51"/>
        <v>2718909.6</v>
      </c>
      <c r="DC110" s="39">
        <f t="shared" si="48"/>
        <v>0</v>
      </c>
      <c r="DD110" s="39">
        <f t="shared" si="49"/>
        <v>7694032.9299999997</v>
      </c>
    </row>
    <row r="111" spans="1:108" x14ac:dyDescent="0.25">
      <c r="A111" t="s">
        <v>526</v>
      </c>
      <c r="B111" s="35">
        <v>330</v>
      </c>
      <c r="C111" s="36">
        <v>6</v>
      </c>
      <c r="D111" s="36" t="s">
        <v>350</v>
      </c>
      <c r="E111" s="36">
        <v>511</v>
      </c>
      <c r="F111" s="49">
        <v>-36</v>
      </c>
      <c r="G111" s="37">
        <f t="shared" si="36"/>
        <v>383</v>
      </c>
      <c r="H111" s="36">
        <v>196</v>
      </c>
      <c r="I111" s="38">
        <f t="shared" si="37"/>
        <v>0.38356164383561642</v>
      </c>
      <c r="J111" s="37">
        <f t="shared" si="38"/>
        <v>71.995982142857144</v>
      </c>
      <c r="K111" s="37">
        <f t="shared" si="39"/>
        <v>16.999051339285714</v>
      </c>
      <c r="L111" s="39">
        <v>198942.26</v>
      </c>
      <c r="O111" s="39">
        <v>71961.03</v>
      </c>
      <c r="P111" s="39">
        <v>6455.85</v>
      </c>
      <c r="Q111" s="39">
        <v>79024.509999999995</v>
      </c>
      <c r="R111" s="39">
        <v>60058.83</v>
      </c>
      <c r="S111" s="39">
        <v>153561.79</v>
      </c>
      <c r="T111" s="39">
        <v>113832.45</v>
      </c>
      <c r="U111" s="39">
        <v>455329.78</v>
      </c>
      <c r="W111" s="39">
        <v>455329.78</v>
      </c>
      <c r="X111" s="39">
        <v>313331.40999999997</v>
      </c>
      <c r="Y111" s="39">
        <v>229363.20000000001</v>
      </c>
      <c r="AG111" s="39">
        <v>2287659</v>
      </c>
      <c r="AH111" s="39">
        <v>166075</v>
      </c>
      <c r="AI111" s="39">
        <v>113832.45</v>
      </c>
      <c r="AJ111" s="39">
        <v>227664.89</v>
      </c>
      <c r="AK111" s="39">
        <v>455329.78</v>
      </c>
      <c r="AL111" s="39">
        <v>341497.34</v>
      </c>
      <c r="AM111" s="39">
        <v>234998.56</v>
      </c>
      <c r="AQ111" s="39">
        <v>129016.8</v>
      </c>
      <c r="AS111" s="39">
        <v>113832.45</v>
      </c>
      <c r="AV111" s="39">
        <v>30462.3</v>
      </c>
      <c r="AW111" s="39">
        <v>20400</v>
      </c>
      <c r="AX111" s="39">
        <v>13600</v>
      </c>
      <c r="BA111" s="39">
        <v>20400</v>
      </c>
      <c r="BB111" s="39">
        <v>10200</v>
      </c>
      <c r="BC111" s="39">
        <v>13600</v>
      </c>
      <c r="BD111" s="39">
        <v>150664.84</v>
      </c>
      <c r="BE111" s="39">
        <v>2426.84</v>
      </c>
      <c r="BQ111" s="39">
        <v>119500</v>
      </c>
      <c r="BV111" s="39">
        <v>15325</v>
      </c>
      <c r="CB111" s="39">
        <v>525770.78</v>
      </c>
      <c r="CD111" s="39">
        <v>390346.52</v>
      </c>
      <c r="CE111" s="39">
        <v>321033.63</v>
      </c>
      <c r="CF111" s="39">
        <v>210749.93</v>
      </c>
      <c r="CG111" s="39">
        <v>76387.09</v>
      </c>
      <c r="CH111" s="39">
        <v>8127964.0899999999</v>
      </c>
      <c r="CI111" s="39">
        <f t="shared" si="40"/>
        <v>3137570.7199999997</v>
      </c>
      <c r="CJ111" s="39">
        <f t="shared" si="27"/>
        <v>1453354.17</v>
      </c>
      <c r="CK111" s="39">
        <f t="shared" si="41"/>
        <v>134825</v>
      </c>
      <c r="CL111" s="39">
        <f t="shared" si="42"/>
        <v>998517.17</v>
      </c>
      <c r="CM111" s="39">
        <f t="shared" si="52"/>
        <v>1502339.8200000003</v>
      </c>
      <c r="CN111" s="39">
        <f t="shared" si="29"/>
        <v>144294.75</v>
      </c>
      <c r="CO111" s="39">
        <f t="shared" si="43"/>
        <v>525770.78</v>
      </c>
      <c r="CP111" s="39">
        <f t="shared" si="30"/>
        <v>197291.68</v>
      </c>
      <c r="CQ111" s="39">
        <f t="shared" si="31"/>
        <v>47600</v>
      </c>
      <c r="CR111" s="39">
        <f t="shared" si="32"/>
        <v>8141564.0899999999</v>
      </c>
      <c r="CS111" s="39">
        <f t="shared" si="44"/>
        <v>5724267.0599999996</v>
      </c>
      <c r="CT111" s="39">
        <f t="shared" si="45"/>
        <v>11202.088180039138</v>
      </c>
      <c r="CU111" s="39">
        <f t="shared" si="33"/>
        <v>6140.0601174168296</v>
      </c>
      <c r="CV111" s="39">
        <f t="shared" si="53"/>
        <v>263.84540117416827</v>
      </c>
      <c r="CW111" s="39">
        <f t="shared" si="53"/>
        <v>1954.0453424657535</v>
      </c>
      <c r="CX111" s="39">
        <f t="shared" si="46"/>
        <v>9248.0428375733845</v>
      </c>
      <c r="CY111" s="39">
        <f t="shared" si="35"/>
        <v>2682.5039795918369</v>
      </c>
      <c r="CZ111" s="39">
        <f t="shared" si="54"/>
        <v>11151.208590078328</v>
      </c>
      <c r="DA111" s="39">
        <f t="shared" si="47"/>
        <v>2208727.69</v>
      </c>
      <c r="DB111" s="39">
        <f t="shared" si="51"/>
        <v>2517022.2000000002</v>
      </c>
      <c r="DC111" s="39">
        <f t="shared" si="48"/>
        <v>998517.17</v>
      </c>
      <c r="DD111" s="39">
        <f t="shared" si="49"/>
        <v>6590799.3899999997</v>
      </c>
    </row>
    <row r="112" spans="1:108" x14ac:dyDescent="0.25">
      <c r="A112" t="s">
        <v>527</v>
      </c>
      <c r="B112" s="35">
        <v>331</v>
      </c>
      <c r="C112" s="36">
        <v>6</v>
      </c>
      <c r="D112" s="36" t="s">
        <v>350</v>
      </c>
      <c r="E112" s="36">
        <v>371</v>
      </c>
      <c r="F112" s="49">
        <v>-9</v>
      </c>
      <c r="G112" s="37">
        <f t="shared" si="36"/>
        <v>304</v>
      </c>
      <c r="H112" s="36">
        <v>123</v>
      </c>
      <c r="I112" s="38">
        <f t="shared" si="37"/>
        <v>0.33153638814016173</v>
      </c>
      <c r="J112" s="37">
        <f t="shared" si="38"/>
        <v>45.99743303571428</v>
      </c>
      <c r="K112" s="37">
        <f t="shared" si="39"/>
        <v>3.9997767857142859</v>
      </c>
      <c r="L112" s="39">
        <v>198942.26</v>
      </c>
      <c r="O112" s="39">
        <v>71961.03</v>
      </c>
      <c r="P112" s="39">
        <v>5376.65</v>
      </c>
      <c r="Q112" s="39">
        <v>79024.509999999995</v>
      </c>
      <c r="R112" s="39">
        <v>60058.83</v>
      </c>
      <c r="S112" s="39">
        <v>102374.53</v>
      </c>
      <c r="T112" s="39">
        <v>113832.45</v>
      </c>
      <c r="U112" s="39">
        <v>227664.89</v>
      </c>
      <c r="W112" s="39">
        <v>227664.89</v>
      </c>
      <c r="X112" s="39">
        <v>156665.71</v>
      </c>
      <c r="Y112" s="39">
        <v>120057.3</v>
      </c>
      <c r="AG112" s="39">
        <v>1815792</v>
      </c>
      <c r="AH112" s="39">
        <v>120575</v>
      </c>
      <c r="AI112" s="39">
        <v>113832.45</v>
      </c>
      <c r="AJ112" s="39">
        <v>113832.45</v>
      </c>
      <c r="AK112" s="39">
        <v>341497.34</v>
      </c>
      <c r="AQ112" s="39">
        <v>82427.399999999994</v>
      </c>
      <c r="AT112" s="39">
        <v>20489.84</v>
      </c>
      <c r="AV112" s="39">
        <v>7167.6</v>
      </c>
      <c r="BD112" s="39">
        <v>109968.02</v>
      </c>
      <c r="BE112" s="39">
        <v>1771.31</v>
      </c>
      <c r="BV112" s="39">
        <v>15325</v>
      </c>
      <c r="CB112" s="39">
        <v>329947.99</v>
      </c>
      <c r="CD112" s="39">
        <v>238871.27</v>
      </c>
      <c r="CE112" s="39">
        <v>182422.87</v>
      </c>
      <c r="CF112" s="39">
        <v>77168.649999999994</v>
      </c>
      <c r="CG112" s="39">
        <v>25136.11</v>
      </c>
      <c r="CH112" s="39">
        <v>4959848.3499999987</v>
      </c>
      <c r="CI112" s="39">
        <f t="shared" si="40"/>
        <v>2567937.2599999998</v>
      </c>
      <c r="CJ112" s="39">
        <f t="shared" si="27"/>
        <v>732052.79</v>
      </c>
      <c r="CK112" s="39">
        <f t="shared" si="41"/>
        <v>15325</v>
      </c>
      <c r="CL112" s="39">
        <f t="shared" si="42"/>
        <v>523598.9</v>
      </c>
      <c r="CM112" s="39">
        <f t="shared" si="52"/>
        <v>651589.64</v>
      </c>
      <c r="CN112" s="39">
        <f t="shared" si="29"/>
        <v>27657.440000000002</v>
      </c>
      <c r="CO112" s="39">
        <f t="shared" si="43"/>
        <v>329947.99</v>
      </c>
      <c r="CP112" s="39">
        <f t="shared" si="30"/>
        <v>111739.33</v>
      </c>
      <c r="CQ112" s="39">
        <f t="shared" si="31"/>
        <v>0</v>
      </c>
      <c r="CR112" s="39">
        <f t="shared" si="32"/>
        <v>4959848.3500000006</v>
      </c>
      <c r="CS112" s="39">
        <f t="shared" si="44"/>
        <v>3838913.9499999997</v>
      </c>
      <c r="CT112" s="39">
        <f t="shared" si="45"/>
        <v>10347.476954177897</v>
      </c>
      <c r="CU112" s="39">
        <f t="shared" si="33"/>
        <v>6921.6637735849054</v>
      </c>
      <c r="CV112" s="39">
        <f t="shared" si="53"/>
        <v>41.307277628032345</v>
      </c>
      <c r="CW112" s="39">
        <f t="shared" si="53"/>
        <v>1411.3177897574124</v>
      </c>
      <c r="CX112" s="39">
        <f t="shared" si="46"/>
        <v>8936.1591644204855</v>
      </c>
      <c r="CY112" s="39">
        <f t="shared" si="35"/>
        <v>2682.5039837398372</v>
      </c>
      <c r="CZ112" s="39">
        <f t="shared" si="54"/>
        <v>10219.938026315789</v>
      </c>
      <c r="DA112" s="39">
        <f t="shared" si="47"/>
        <v>1379465.75</v>
      </c>
      <c r="DB112" s="39">
        <f t="shared" si="51"/>
        <v>1935849.3</v>
      </c>
      <c r="DC112" s="39">
        <f t="shared" si="48"/>
        <v>523598.9</v>
      </c>
      <c r="DD112" s="39">
        <f t="shared" si="49"/>
        <v>4183233.4700000007</v>
      </c>
    </row>
    <row r="113" spans="1:108" x14ac:dyDescent="0.25">
      <c r="A113" t="s">
        <v>528</v>
      </c>
      <c r="B113" s="35">
        <v>332</v>
      </c>
      <c r="C113" s="36">
        <v>6</v>
      </c>
      <c r="D113" s="36" t="s">
        <v>437</v>
      </c>
      <c r="E113" s="36">
        <v>384</v>
      </c>
      <c r="F113" s="49">
        <v>-20</v>
      </c>
      <c r="G113" s="37">
        <f t="shared" si="36"/>
        <v>322</v>
      </c>
      <c r="H113" s="36">
        <v>298</v>
      </c>
      <c r="I113" s="38">
        <f t="shared" si="37"/>
        <v>0.77604166666666663</v>
      </c>
      <c r="J113" s="37">
        <f t="shared" si="38"/>
        <v>66.996261160714283</v>
      </c>
      <c r="K113" s="37">
        <f t="shared" si="39"/>
        <v>16.999051339285714</v>
      </c>
      <c r="L113" s="39">
        <v>198942.26</v>
      </c>
      <c r="M113" s="39">
        <v>56916.22</v>
      </c>
      <c r="O113" s="39">
        <v>71961.03</v>
      </c>
      <c r="P113" s="39">
        <v>7283.7</v>
      </c>
      <c r="Q113" s="39">
        <v>79024.509999999995</v>
      </c>
      <c r="R113" s="39">
        <v>60058.83</v>
      </c>
      <c r="S113" s="39">
        <v>102374.53</v>
      </c>
      <c r="T113" s="39">
        <v>113832.45</v>
      </c>
      <c r="U113" s="39">
        <v>227664.89</v>
      </c>
      <c r="W113" s="39">
        <v>227664.89</v>
      </c>
      <c r="X113" s="39">
        <v>156665.71</v>
      </c>
      <c r="Y113" s="39">
        <v>111097.8</v>
      </c>
      <c r="AB113" s="39">
        <v>480826.5</v>
      </c>
      <c r="AG113" s="39">
        <v>1923306</v>
      </c>
      <c r="AH113" s="39">
        <v>126720</v>
      </c>
      <c r="AI113" s="39">
        <v>113832.45</v>
      </c>
      <c r="AJ113" s="39">
        <v>227664.89</v>
      </c>
      <c r="AK113" s="39">
        <v>569162.23</v>
      </c>
      <c r="AL113" s="39">
        <v>455329.78</v>
      </c>
      <c r="AM113" s="39">
        <v>313331.40999999997</v>
      </c>
      <c r="AP113" s="39">
        <v>119483.41</v>
      </c>
      <c r="AQ113" s="39">
        <v>120057.3</v>
      </c>
      <c r="AS113" s="39">
        <v>113832.45</v>
      </c>
      <c r="AV113" s="39">
        <v>30462.3</v>
      </c>
      <c r="AW113" s="39">
        <v>20400</v>
      </c>
      <c r="AX113" s="39">
        <v>13600</v>
      </c>
      <c r="BA113" s="39">
        <v>20400</v>
      </c>
      <c r="BB113" s="39">
        <v>10200</v>
      </c>
      <c r="BC113" s="39">
        <v>13600</v>
      </c>
      <c r="BD113" s="39">
        <v>207813.57</v>
      </c>
      <c r="BE113" s="39">
        <v>3347.36</v>
      </c>
      <c r="BV113" s="39">
        <v>15325</v>
      </c>
      <c r="CB113" s="39">
        <v>799386.19</v>
      </c>
      <c r="CC113" s="39">
        <v>172500.24</v>
      </c>
      <c r="CH113" s="39">
        <v>7284067.8999999994</v>
      </c>
      <c r="CI113" s="39">
        <f t="shared" si="40"/>
        <v>3221246.0300000003</v>
      </c>
      <c r="CJ113" s="39">
        <f t="shared" si="27"/>
        <v>723093.29</v>
      </c>
      <c r="CK113" s="39">
        <f t="shared" si="41"/>
        <v>15325</v>
      </c>
      <c r="CL113" s="39">
        <f t="shared" si="42"/>
        <v>0</v>
      </c>
      <c r="CM113" s="39">
        <f t="shared" si="52"/>
        <v>1918861.47</v>
      </c>
      <c r="CN113" s="39">
        <f t="shared" si="29"/>
        <v>144294.75</v>
      </c>
      <c r="CO113" s="39">
        <f t="shared" si="43"/>
        <v>971886.42999999993</v>
      </c>
      <c r="CP113" s="39">
        <f t="shared" si="30"/>
        <v>255360.93</v>
      </c>
      <c r="CQ113" s="39">
        <f t="shared" si="31"/>
        <v>47600</v>
      </c>
      <c r="CR113" s="39">
        <f t="shared" si="32"/>
        <v>7297667.8999999994</v>
      </c>
      <c r="CS113" s="39">
        <f t="shared" si="44"/>
        <v>3959664.3200000003</v>
      </c>
      <c r="CT113" s="39">
        <f t="shared" si="45"/>
        <v>10311.625833333334</v>
      </c>
      <c r="CU113" s="39">
        <f t="shared" si="33"/>
        <v>8388.661536458334</v>
      </c>
      <c r="CV113" s="39">
        <f t="shared" si="53"/>
        <v>39.908854166666664</v>
      </c>
      <c r="CW113" s="39">
        <f t="shared" si="53"/>
        <v>0</v>
      </c>
      <c r="CX113" s="39">
        <f t="shared" si="46"/>
        <v>10311.625833333334</v>
      </c>
      <c r="CY113" s="39">
        <f t="shared" si="35"/>
        <v>3261.3638590604023</v>
      </c>
      <c r="CZ113" s="39">
        <f t="shared" si="54"/>
        <v>10051.462826086958</v>
      </c>
      <c r="DA113" s="39">
        <f t="shared" si="47"/>
        <v>1444434.02</v>
      </c>
      <c r="DB113" s="39">
        <f t="shared" si="51"/>
        <v>2515230.2999999998</v>
      </c>
      <c r="DC113" s="39">
        <f t="shared" si="48"/>
        <v>0</v>
      </c>
      <c r="DD113" s="39">
        <f t="shared" si="49"/>
        <v>6845378.2700000014</v>
      </c>
    </row>
    <row r="114" spans="1:108" x14ac:dyDescent="0.25">
      <c r="A114" t="s">
        <v>529</v>
      </c>
      <c r="B114" s="35">
        <v>333</v>
      </c>
      <c r="C114" s="36">
        <v>6</v>
      </c>
      <c r="D114" s="36" t="s">
        <v>350</v>
      </c>
      <c r="E114" s="36">
        <v>417</v>
      </c>
      <c r="F114" s="49">
        <v>-39</v>
      </c>
      <c r="G114" s="37">
        <f t="shared" si="36"/>
        <v>417</v>
      </c>
      <c r="H114" s="36">
        <v>119</v>
      </c>
      <c r="I114" s="38">
        <f t="shared" si="37"/>
        <v>0.28537170263788969</v>
      </c>
      <c r="J114" s="37">
        <f t="shared" si="38"/>
        <v>37.99787946428571</v>
      </c>
      <c r="K114" s="37">
        <f t="shared" si="39"/>
        <v>2.9998325892857141</v>
      </c>
      <c r="L114" s="39">
        <v>198942.26</v>
      </c>
      <c r="O114" s="39">
        <v>71961.03</v>
      </c>
      <c r="P114" s="39">
        <v>6126.45</v>
      </c>
      <c r="Q114" s="39">
        <v>79024.509999999995</v>
      </c>
      <c r="R114" s="39">
        <v>60058.83</v>
      </c>
      <c r="S114" s="39">
        <v>102374.53</v>
      </c>
      <c r="T114" s="39">
        <v>113832.45</v>
      </c>
      <c r="AG114" s="39">
        <v>2490741</v>
      </c>
      <c r="AH114" s="39">
        <v>135525</v>
      </c>
      <c r="AI114" s="39">
        <v>113832.45</v>
      </c>
      <c r="AJ114" s="39">
        <v>227664.89</v>
      </c>
      <c r="AK114" s="39">
        <v>341497.34</v>
      </c>
      <c r="AQ114" s="39">
        <v>68092.2</v>
      </c>
      <c r="AT114" s="39">
        <v>15936.54</v>
      </c>
      <c r="AV114" s="39">
        <v>5375.7</v>
      </c>
      <c r="BF114" s="39">
        <v>10425</v>
      </c>
      <c r="CB114" s="39">
        <v>319217.98</v>
      </c>
      <c r="CE114" s="39">
        <v>76137.37</v>
      </c>
      <c r="CF114" s="39">
        <v>550707.22</v>
      </c>
      <c r="CH114" s="39">
        <v>4987472.75</v>
      </c>
      <c r="CI114" s="39">
        <f t="shared" si="40"/>
        <v>3258586.06</v>
      </c>
      <c r="CJ114" s="39">
        <f t="shared" si="27"/>
        <v>0</v>
      </c>
      <c r="CK114" s="39">
        <f t="shared" si="41"/>
        <v>0</v>
      </c>
      <c r="CL114" s="39">
        <f t="shared" si="42"/>
        <v>626844.59</v>
      </c>
      <c r="CM114" s="39">
        <f t="shared" si="52"/>
        <v>751086.88</v>
      </c>
      <c r="CN114" s="39">
        <f t="shared" si="29"/>
        <v>21312.240000000002</v>
      </c>
      <c r="CO114" s="39">
        <f t="shared" si="43"/>
        <v>319217.98</v>
      </c>
      <c r="CP114" s="39">
        <f t="shared" si="30"/>
        <v>10425</v>
      </c>
      <c r="CQ114" s="39">
        <f t="shared" si="31"/>
        <v>0</v>
      </c>
      <c r="CR114" s="39">
        <f t="shared" si="32"/>
        <v>4987472.75</v>
      </c>
      <c r="CS114" s="39">
        <f t="shared" si="44"/>
        <v>3885430.65</v>
      </c>
      <c r="CT114" s="39">
        <f t="shared" si="45"/>
        <v>9317.5794964028773</v>
      </c>
      <c r="CU114" s="39">
        <f t="shared" si="33"/>
        <v>7814.3550599520386</v>
      </c>
      <c r="CV114" s="39">
        <f t="shared" si="53"/>
        <v>0</v>
      </c>
      <c r="CW114" s="39">
        <f t="shared" si="53"/>
        <v>1503.2244364508392</v>
      </c>
      <c r="CX114" s="39">
        <f t="shared" si="46"/>
        <v>7814.3550599520386</v>
      </c>
      <c r="CY114" s="39">
        <f t="shared" si="35"/>
        <v>2682.5040336134452</v>
      </c>
      <c r="CZ114" s="39">
        <f t="shared" si="54"/>
        <v>9317.5794964028773</v>
      </c>
      <c r="DA114" s="39">
        <f t="shared" si="47"/>
        <v>767845.06</v>
      </c>
      <c r="DB114" s="39">
        <f t="shared" si="51"/>
        <v>2490741</v>
      </c>
      <c r="DC114" s="39">
        <f t="shared" si="48"/>
        <v>626844.59</v>
      </c>
      <c r="DD114" s="39">
        <f t="shared" si="49"/>
        <v>4208551.7100000009</v>
      </c>
    </row>
    <row r="115" spans="1:108" x14ac:dyDescent="0.25">
      <c r="A115" t="s">
        <v>530</v>
      </c>
      <c r="B115" s="35">
        <v>335</v>
      </c>
      <c r="C115" s="36">
        <v>5</v>
      </c>
      <c r="D115" s="36" t="s">
        <v>437</v>
      </c>
      <c r="E115" s="36">
        <v>355</v>
      </c>
      <c r="F115" s="49">
        <v>-7</v>
      </c>
      <c r="G115" s="37">
        <f t="shared" si="36"/>
        <v>289</v>
      </c>
      <c r="H115" s="36">
        <v>257</v>
      </c>
      <c r="I115" s="38">
        <f t="shared" si="37"/>
        <v>0.72394366197183102</v>
      </c>
      <c r="J115" s="37">
        <f t="shared" si="38"/>
        <v>34.998046875</v>
      </c>
      <c r="K115" s="37">
        <f t="shared" si="39"/>
        <v>33.998102678571428</v>
      </c>
      <c r="L115" s="39">
        <v>198942.26</v>
      </c>
      <c r="M115" s="39">
        <v>56916.22</v>
      </c>
      <c r="O115" s="39">
        <v>71961.03</v>
      </c>
      <c r="P115" s="39">
        <v>7194.65</v>
      </c>
      <c r="Q115" s="39">
        <v>79024.509999999995</v>
      </c>
      <c r="R115" s="39">
        <v>60058.83</v>
      </c>
      <c r="S115" s="39">
        <v>102374.53</v>
      </c>
      <c r="T115" s="39">
        <v>113832.45</v>
      </c>
      <c r="U115" s="39">
        <v>227664.89</v>
      </c>
      <c r="V115" s="39">
        <v>113832.45</v>
      </c>
      <c r="W115" s="39">
        <v>227664.89</v>
      </c>
      <c r="X115" s="39">
        <v>195832.13</v>
      </c>
      <c r="Y115" s="39">
        <v>118265.4</v>
      </c>
      <c r="AB115" s="39">
        <v>431549.25</v>
      </c>
      <c r="AG115" s="39">
        <v>1726197</v>
      </c>
      <c r="AH115" s="39">
        <v>117150</v>
      </c>
      <c r="AI115" s="39">
        <v>113832.45</v>
      </c>
      <c r="AJ115" s="39">
        <v>341497.34</v>
      </c>
      <c r="AK115" s="39">
        <v>682994.68</v>
      </c>
      <c r="AL115" s="39">
        <v>341497.34</v>
      </c>
      <c r="AM115" s="39">
        <v>195832.13</v>
      </c>
      <c r="AQ115" s="39">
        <v>62716.5</v>
      </c>
      <c r="AS115" s="39">
        <v>227664.89</v>
      </c>
      <c r="AV115" s="39">
        <v>60924.6</v>
      </c>
      <c r="AW115" s="39">
        <v>13600</v>
      </c>
      <c r="AX115" s="39">
        <v>6800</v>
      </c>
      <c r="BA115" s="39">
        <v>20400</v>
      </c>
      <c r="BB115" s="39">
        <v>10200</v>
      </c>
      <c r="BC115" s="39">
        <v>13600</v>
      </c>
      <c r="BD115" s="39">
        <v>192119.32</v>
      </c>
      <c r="BE115" s="39">
        <v>3094.57</v>
      </c>
      <c r="BV115" s="39">
        <v>15325</v>
      </c>
      <c r="CB115" s="39">
        <v>689403.53</v>
      </c>
      <c r="CC115" s="39">
        <v>137379</v>
      </c>
      <c r="CH115" s="39">
        <v>6977341.8399999999</v>
      </c>
      <c r="CI115" s="39">
        <f t="shared" si="40"/>
        <v>2965200.73</v>
      </c>
      <c r="CJ115" s="39">
        <f t="shared" si="27"/>
        <v>883259.76</v>
      </c>
      <c r="CK115" s="39">
        <f t="shared" si="41"/>
        <v>15325</v>
      </c>
      <c r="CL115" s="39">
        <f t="shared" si="42"/>
        <v>0</v>
      </c>
      <c r="CM115" s="39">
        <f t="shared" si="52"/>
        <v>1738370.4400000004</v>
      </c>
      <c r="CN115" s="39">
        <f t="shared" si="29"/>
        <v>288589.49</v>
      </c>
      <c r="CO115" s="39">
        <f t="shared" si="43"/>
        <v>826782.53</v>
      </c>
      <c r="CP115" s="39">
        <f t="shared" si="30"/>
        <v>239413.89</v>
      </c>
      <c r="CQ115" s="39">
        <f t="shared" si="31"/>
        <v>27200</v>
      </c>
      <c r="CR115" s="39">
        <f t="shared" si="32"/>
        <v>6984141.8400000008</v>
      </c>
      <c r="CS115" s="39">
        <f t="shared" si="44"/>
        <v>3863785.49</v>
      </c>
      <c r="CT115" s="39">
        <f t="shared" si="45"/>
        <v>10883.902788732395</v>
      </c>
      <c r="CU115" s="39">
        <f t="shared" si="33"/>
        <v>8352.6781126760561</v>
      </c>
      <c r="CV115" s="39">
        <f t="shared" si="53"/>
        <v>43.16901408450704</v>
      </c>
      <c r="CW115" s="39">
        <f t="shared" si="53"/>
        <v>0</v>
      </c>
      <c r="CX115" s="39">
        <f t="shared" si="46"/>
        <v>10883.902788732395</v>
      </c>
      <c r="CY115" s="39">
        <f t="shared" si="35"/>
        <v>3217.0526459143971</v>
      </c>
      <c r="CZ115" s="39">
        <f t="shared" si="54"/>
        <v>10313.237820069206</v>
      </c>
      <c r="DA115" s="39">
        <f t="shared" si="47"/>
        <v>1587773.8399999999</v>
      </c>
      <c r="DB115" s="39">
        <f t="shared" si="51"/>
        <v>2276011.65</v>
      </c>
      <c r="DC115" s="39">
        <f t="shared" si="48"/>
        <v>0</v>
      </c>
      <c r="DD115" s="39">
        <f t="shared" si="49"/>
        <v>6577858.2999999989</v>
      </c>
    </row>
    <row r="116" spans="1:108" x14ac:dyDescent="0.25">
      <c r="A116" t="s">
        <v>531</v>
      </c>
      <c r="B116" s="35">
        <v>338</v>
      </c>
      <c r="C116" s="36">
        <v>4</v>
      </c>
      <c r="D116" s="36" t="s">
        <v>350</v>
      </c>
      <c r="E116" s="36">
        <v>346</v>
      </c>
      <c r="F116" s="49">
        <v>-32</v>
      </c>
      <c r="G116" s="37">
        <f t="shared" si="36"/>
        <v>273</v>
      </c>
      <c r="H116" s="36">
        <v>194</v>
      </c>
      <c r="I116" s="38">
        <f t="shared" si="37"/>
        <v>0.56069364161849711</v>
      </c>
      <c r="J116" s="37">
        <f t="shared" si="38"/>
        <v>64.996372767857139</v>
      </c>
      <c r="K116" s="37">
        <f t="shared" si="39"/>
        <v>99.994419642857139</v>
      </c>
      <c r="L116" s="39">
        <v>198942.26</v>
      </c>
      <c r="O116" s="39">
        <v>71961.03</v>
      </c>
      <c r="P116" s="39">
        <v>5631.8</v>
      </c>
      <c r="Q116" s="39">
        <v>79024.509999999995</v>
      </c>
      <c r="R116" s="39">
        <v>60058.83</v>
      </c>
      <c r="S116" s="39">
        <v>102374.53</v>
      </c>
      <c r="T116" s="39">
        <v>113832.45</v>
      </c>
      <c r="U116" s="39">
        <v>227664.89</v>
      </c>
      <c r="V116" s="39">
        <v>113832.45</v>
      </c>
      <c r="W116" s="39">
        <v>227664.89</v>
      </c>
      <c r="X116" s="39">
        <v>195832.13</v>
      </c>
      <c r="Y116" s="39">
        <v>130808.7</v>
      </c>
      <c r="AG116" s="39">
        <v>1630629</v>
      </c>
      <c r="AH116" s="39">
        <v>112450</v>
      </c>
      <c r="AI116" s="39">
        <v>113832.45</v>
      </c>
      <c r="AJ116" s="39">
        <v>227664.89</v>
      </c>
      <c r="AK116" s="39">
        <v>455329.78</v>
      </c>
      <c r="AL116" s="39">
        <v>682994.68</v>
      </c>
      <c r="AM116" s="39">
        <v>430830.69</v>
      </c>
      <c r="AQ116" s="39">
        <v>116473.5</v>
      </c>
      <c r="AS116" s="39">
        <v>569162.23</v>
      </c>
      <c r="AV116" s="39">
        <v>179190</v>
      </c>
      <c r="AW116" s="39">
        <v>20400</v>
      </c>
      <c r="AX116" s="39">
        <v>13600</v>
      </c>
      <c r="BA116" s="39">
        <v>27200</v>
      </c>
      <c r="BB116" s="39">
        <v>10200</v>
      </c>
      <c r="BC116" s="39">
        <v>20400</v>
      </c>
      <c r="BD116" s="39">
        <v>138542.38</v>
      </c>
      <c r="BE116" s="39">
        <v>2231.58</v>
      </c>
      <c r="BV116" s="39">
        <v>15325</v>
      </c>
      <c r="CB116" s="39">
        <v>520405.78</v>
      </c>
      <c r="CC116" s="39">
        <v>66419.759999999995</v>
      </c>
      <c r="CE116" s="39">
        <v>43462.37</v>
      </c>
      <c r="CH116" s="39">
        <v>6924372.5599999996</v>
      </c>
      <c r="CI116" s="39">
        <f t="shared" si="40"/>
        <v>2374904.41</v>
      </c>
      <c r="CJ116" s="39">
        <f t="shared" si="27"/>
        <v>895803.05999999994</v>
      </c>
      <c r="CK116" s="39">
        <f t="shared" si="41"/>
        <v>15325</v>
      </c>
      <c r="CL116" s="39">
        <f t="shared" si="42"/>
        <v>43462.37</v>
      </c>
      <c r="CM116" s="39">
        <f t="shared" si="52"/>
        <v>2027125.9900000002</v>
      </c>
      <c r="CN116" s="39">
        <f t="shared" si="29"/>
        <v>748352.23</v>
      </c>
      <c r="CO116" s="39">
        <f t="shared" si="43"/>
        <v>586825.54</v>
      </c>
      <c r="CP116" s="39">
        <f t="shared" si="30"/>
        <v>198573.96</v>
      </c>
      <c r="CQ116" s="39">
        <f t="shared" si="31"/>
        <v>47600</v>
      </c>
      <c r="CR116" s="39">
        <f t="shared" si="32"/>
        <v>6937972.5600000005</v>
      </c>
      <c r="CS116" s="39">
        <f t="shared" si="44"/>
        <v>3329494.8400000003</v>
      </c>
      <c r="CT116" s="39">
        <f t="shared" si="45"/>
        <v>9622.817456647399</v>
      </c>
      <c r="CU116" s="39">
        <f t="shared" si="33"/>
        <v>6863.8855780346821</v>
      </c>
      <c r="CV116" s="39">
        <f t="shared" si="53"/>
        <v>44.29190751445087</v>
      </c>
      <c r="CW116" s="39">
        <f t="shared" si="53"/>
        <v>125.61378612716764</v>
      </c>
      <c r="CX116" s="39">
        <f t="shared" si="46"/>
        <v>9497.2036705202318</v>
      </c>
      <c r="CY116" s="39">
        <f t="shared" si="35"/>
        <v>3024.8739175257733</v>
      </c>
      <c r="CZ116" s="39">
        <f t="shared" si="54"/>
        <v>8914.6219047619052</v>
      </c>
      <c r="DA116" s="39">
        <f t="shared" si="47"/>
        <v>1524594.77</v>
      </c>
      <c r="DB116" s="39">
        <f t="shared" si="51"/>
        <v>1761437.7</v>
      </c>
      <c r="DC116" s="39">
        <f t="shared" si="48"/>
        <v>43462.37</v>
      </c>
      <c r="DD116" s="39">
        <f t="shared" si="49"/>
        <v>6514929.4300000006</v>
      </c>
    </row>
    <row r="117" spans="1:108" x14ac:dyDescent="0.25">
      <c r="A117" t="s">
        <v>532</v>
      </c>
      <c r="B117" s="35">
        <v>463</v>
      </c>
      <c r="C117" s="36">
        <v>3</v>
      </c>
      <c r="D117" s="36" t="s">
        <v>425</v>
      </c>
      <c r="E117" s="36">
        <v>2128</v>
      </c>
      <c r="F117" s="49">
        <v>113</v>
      </c>
      <c r="G117" s="37">
        <f t="shared" si="36"/>
        <v>2128</v>
      </c>
      <c r="H117" s="36">
        <v>540</v>
      </c>
      <c r="I117" s="38">
        <f t="shared" si="37"/>
        <v>0.25375939849624063</v>
      </c>
      <c r="J117" s="37">
        <f t="shared" si="38"/>
        <v>237.98671874999999</v>
      </c>
      <c r="K117" s="37">
        <f t="shared" si="39"/>
        <v>173.99029017857143</v>
      </c>
      <c r="L117" s="39">
        <v>198942.26</v>
      </c>
      <c r="N117" s="39">
        <v>1155824.3799999999</v>
      </c>
      <c r="O117" s="39">
        <v>71961.03</v>
      </c>
      <c r="P117" s="39">
        <v>31160.97</v>
      </c>
      <c r="Q117" s="39">
        <v>79024.509999999995</v>
      </c>
      <c r="R117" s="39">
        <v>60058.83</v>
      </c>
      <c r="S117" s="39">
        <v>614247.17000000004</v>
      </c>
      <c r="T117" s="39">
        <v>113832.45</v>
      </c>
      <c r="AC117" s="39">
        <v>1024492.02</v>
      </c>
      <c r="AF117" s="39">
        <v>341497.34</v>
      </c>
      <c r="AG117" s="39">
        <v>12710544</v>
      </c>
      <c r="AH117" s="39">
        <v>1261904</v>
      </c>
      <c r="AI117" s="39">
        <v>227664.89</v>
      </c>
      <c r="AJ117" s="39">
        <v>569162.23</v>
      </c>
      <c r="AK117" s="39">
        <v>2048984.03</v>
      </c>
      <c r="AL117" s="39">
        <v>796827.12</v>
      </c>
      <c r="AM117" s="39">
        <v>391664.27</v>
      </c>
      <c r="AO117" s="39">
        <v>57558.06</v>
      </c>
      <c r="AQ117" s="39">
        <v>426472.2</v>
      </c>
      <c r="AS117" s="39">
        <v>910659.57</v>
      </c>
      <c r="AV117" s="39">
        <v>311790.59999999998</v>
      </c>
      <c r="AZ117" s="39">
        <v>85000</v>
      </c>
      <c r="BF117" s="39">
        <v>53200</v>
      </c>
      <c r="BX117" s="39">
        <v>132208</v>
      </c>
      <c r="BY117" s="39">
        <v>147878.60999999999</v>
      </c>
      <c r="BZ117" s="39">
        <v>119483.41</v>
      </c>
      <c r="CB117" s="39">
        <v>1710096.3</v>
      </c>
      <c r="CH117" s="39">
        <v>25652138.25</v>
      </c>
      <c r="CI117" s="39">
        <f t="shared" si="40"/>
        <v>17663488.960000001</v>
      </c>
      <c r="CJ117" s="39">
        <f t="shared" si="27"/>
        <v>0</v>
      </c>
      <c r="CK117" s="39">
        <f t="shared" si="41"/>
        <v>399570.02</v>
      </c>
      <c r="CL117" s="39">
        <f t="shared" si="42"/>
        <v>0</v>
      </c>
      <c r="CM117" s="39">
        <f t="shared" si="52"/>
        <v>4518332.8</v>
      </c>
      <c r="CN117" s="39">
        <f t="shared" si="29"/>
        <v>1222450.17</v>
      </c>
      <c r="CO117" s="39">
        <f t="shared" si="43"/>
        <v>1710096.3</v>
      </c>
      <c r="CP117" s="39">
        <f t="shared" si="30"/>
        <v>53200</v>
      </c>
      <c r="CQ117" s="39">
        <f t="shared" si="31"/>
        <v>85000</v>
      </c>
      <c r="CR117" s="39">
        <f t="shared" si="32"/>
        <v>25652138.250000004</v>
      </c>
      <c r="CS117" s="39">
        <f t="shared" si="44"/>
        <v>18063058.98</v>
      </c>
      <c r="CT117" s="39">
        <f t="shared" si="45"/>
        <v>8488.279595864662</v>
      </c>
      <c r="CU117" s="39">
        <f t="shared" si="33"/>
        <v>8300.5117293233088</v>
      </c>
      <c r="CV117" s="39">
        <f t="shared" si="53"/>
        <v>187.76786654135338</v>
      </c>
      <c r="CW117" s="39">
        <f t="shared" si="53"/>
        <v>0</v>
      </c>
      <c r="CX117" s="39">
        <f t="shared" si="46"/>
        <v>8488.279595864662</v>
      </c>
      <c r="CY117" s="39">
        <f t="shared" si="35"/>
        <v>3166.8450000000003</v>
      </c>
      <c r="CZ117" s="39">
        <f t="shared" si="54"/>
        <v>8488.279595864662</v>
      </c>
      <c r="DA117" s="39">
        <f t="shared" si="47"/>
        <v>5352514.9800000004</v>
      </c>
      <c r="DB117" s="39">
        <f t="shared" si="51"/>
        <v>12710544</v>
      </c>
      <c r="DC117" s="39">
        <f t="shared" si="48"/>
        <v>0</v>
      </c>
      <c r="DD117" s="39">
        <f t="shared" si="49"/>
        <v>24220873.280000001</v>
      </c>
    </row>
    <row r="118" spans="1:108" x14ac:dyDescent="0.25">
      <c r="A118" t="s">
        <v>533</v>
      </c>
      <c r="B118" s="35">
        <v>464</v>
      </c>
      <c r="C118" s="36">
        <v>7</v>
      </c>
      <c r="D118" s="36" t="s">
        <v>425</v>
      </c>
      <c r="E118" s="36">
        <v>506</v>
      </c>
      <c r="F118" s="49">
        <v>1</v>
      </c>
      <c r="G118" s="37">
        <f t="shared" si="36"/>
        <v>506</v>
      </c>
      <c r="H118" s="36">
        <v>371</v>
      </c>
      <c r="I118" s="38">
        <f t="shared" si="37"/>
        <v>0.73320158102766797</v>
      </c>
      <c r="J118" s="37">
        <f t="shared" si="38"/>
        <v>130.99268973214285</v>
      </c>
      <c r="K118" s="37">
        <f t="shared" si="39"/>
        <v>10.999386160714286</v>
      </c>
      <c r="L118" s="39">
        <v>198942.26</v>
      </c>
      <c r="N118" s="39">
        <v>321062.33</v>
      </c>
      <c r="O118" s="39">
        <v>71961.03</v>
      </c>
      <c r="P118" s="39">
        <v>22922.81</v>
      </c>
      <c r="Q118" s="39">
        <v>79024.509999999995</v>
      </c>
      <c r="R118" s="39">
        <v>60058.83</v>
      </c>
      <c r="S118" s="39">
        <v>358310.85</v>
      </c>
      <c r="T118" s="39">
        <v>113832.45</v>
      </c>
      <c r="AC118" s="39">
        <v>569162.23</v>
      </c>
      <c r="AE118" s="39">
        <v>104263.14</v>
      </c>
      <c r="AF118" s="39">
        <v>113832.45</v>
      </c>
      <c r="AG118" s="39">
        <v>3022338</v>
      </c>
      <c r="AH118" s="39">
        <v>300058</v>
      </c>
      <c r="AI118" s="39">
        <v>227664.89</v>
      </c>
      <c r="AJ118" s="39">
        <v>455329.78</v>
      </c>
      <c r="AK118" s="39">
        <v>910659.57</v>
      </c>
      <c r="AL118" s="39">
        <v>1024492.02</v>
      </c>
      <c r="AM118" s="39">
        <v>430830.69</v>
      </c>
      <c r="AO118" s="39">
        <v>115116.11</v>
      </c>
      <c r="AQ118" s="39">
        <v>234738.9</v>
      </c>
      <c r="AS118" s="39">
        <v>113832.45</v>
      </c>
      <c r="AV118" s="39">
        <v>19710.900000000001</v>
      </c>
      <c r="AZ118" s="39">
        <v>60000</v>
      </c>
      <c r="BD118" s="39">
        <v>270157.64</v>
      </c>
      <c r="BE118" s="39">
        <v>4351.57</v>
      </c>
      <c r="BH118" s="39">
        <v>158559.82</v>
      </c>
      <c r="BI118" s="39">
        <v>26216.09</v>
      </c>
      <c r="BJ118" s="39">
        <v>9000</v>
      </c>
      <c r="BK118" s="39">
        <v>17200</v>
      </c>
      <c r="BR118" s="39">
        <v>113832.45</v>
      </c>
      <c r="BT118" s="39">
        <v>140941</v>
      </c>
      <c r="BU118" s="39">
        <v>5000</v>
      </c>
      <c r="BY118" s="39">
        <v>443635.82</v>
      </c>
      <c r="BZ118" s="39">
        <v>238966.82</v>
      </c>
      <c r="CB118" s="39">
        <v>1109215.3999999999</v>
      </c>
      <c r="CC118" s="39">
        <v>221478.84</v>
      </c>
      <c r="CH118" s="39">
        <v>11686699.65</v>
      </c>
      <c r="CI118" s="39">
        <f t="shared" si="40"/>
        <v>5335768.8899999997</v>
      </c>
      <c r="CJ118" s="39">
        <f t="shared" si="27"/>
        <v>0</v>
      </c>
      <c r="CK118" s="39">
        <f t="shared" si="41"/>
        <v>942376.09000000008</v>
      </c>
      <c r="CL118" s="39">
        <f t="shared" si="42"/>
        <v>0</v>
      </c>
      <c r="CM118" s="39">
        <f t="shared" si="52"/>
        <v>3398831.9599999995</v>
      </c>
      <c r="CN118" s="39">
        <f t="shared" si="29"/>
        <v>133543.35</v>
      </c>
      <c r="CO118" s="39">
        <f t="shared" si="43"/>
        <v>1330694.24</v>
      </c>
      <c r="CP118" s="39">
        <f t="shared" si="30"/>
        <v>485485.12000000005</v>
      </c>
      <c r="CQ118" s="39">
        <f t="shared" si="31"/>
        <v>60000</v>
      </c>
      <c r="CR118" s="39">
        <f t="shared" si="32"/>
        <v>11686699.649999999</v>
      </c>
      <c r="CS118" s="39">
        <f t="shared" si="44"/>
        <v>6278144.9799999995</v>
      </c>
      <c r="CT118" s="39">
        <f t="shared" si="45"/>
        <v>12407.401146245058</v>
      </c>
      <c r="CU118" s="39">
        <f t="shared" si="33"/>
        <v>10544.997806324111</v>
      </c>
      <c r="CV118" s="39">
        <f t="shared" si="53"/>
        <v>1862.4033399209488</v>
      </c>
      <c r="CW118" s="39">
        <f t="shared" si="53"/>
        <v>0</v>
      </c>
      <c r="CX118" s="39">
        <f t="shared" si="46"/>
        <v>12407.401146245058</v>
      </c>
      <c r="CY118" s="39">
        <f t="shared" si="35"/>
        <v>3586.7769272237197</v>
      </c>
      <c r="CZ118" s="39">
        <f t="shared" si="54"/>
        <v>12407.401146245058</v>
      </c>
      <c r="DA118" s="39">
        <f t="shared" si="47"/>
        <v>3255806.9799999995</v>
      </c>
      <c r="DB118" s="39">
        <f t="shared" si="51"/>
        <v>3022338</v>
      </c>
      <c r="DC118" s="39">
        <f t="shared" si="48"/>
        <v>0</v>
      </c>
      <c r="DD118" s="39">
        <f t="shared" si="49"/>
        <v>10672292.720000001</v>
      </c>
    </row>
    <row r="119" spans="1:108" x14ac:dyDescent="0.25">
      <c r="A119" t="s">
        <v>302</v>
      </c>
      <c r="E119" s="37">
        <f>SUM(E3:E118)</f>
        <v>50499</v>
      </c>
      <c r="F119" s="49">
        <f>SUM(F3:F118)</f>
        <v>-1075</v>
      </c>
      <c r="G119" s="37">
        <f>SUM(G3:G118)</f>
        <v>44666</v>
      </c>
      <c r="H119" s="37">
        <f>SUM(H3:H118)</f>
        <v>23707</v>
      </c>
      <c r="I119" s="38">
        <f t="shared" si="37"/>
        <v>0.46945484068991467</v>
      </c>
      <c r="J119" s="37">
        <f t="shared" ref="J119:BU119" si="55">SUM(J3:J118)</f>
        <v>7912.5584263392839</v>
      </c>
      <c r="K119" s="37">
        <f t="shared" si="55"/>
        <v>8392.5316406250058</v>
      </c>
      <c r="L119" s="39">
        <f t="shared" si="55"/>
        <v>22480475.380000032</v>
      </c>
      <c r="M119" s="39">
        <f t="shared" si="55"/>
        <v>3016559.8400000008</v>
      </c>
      <c r="N119" s="39">
        <f t="shared" si="55"/>
        <v>7127583.6799999997</v>
      </c>
      <c r="O119" s="39">
        <f t="shared" si="55"/>
        <v>8347479.4800000098</v>
      </c>
      <c r="P119" s="39">
        <f t="shared" si="55"/>
        <v>1070685.5300000003</v>
      </c>
      <c r="Q119" s="39">
        <f t="shared" si="55"/>
        <v>9245867.6699999813</v>
      </c>
      <c r="R119" s="39">
        <f t="shared" si="55"/>
        <v>6966824.2800000068</v>
      </c>
      <c r="S119" s="39">
        <f>SUM(S3:S118)</f>
        <v>17864355.149999976</v>
      </c>
      <c r="T119" s="39">
        <f t="shared" si="55"/>
        <v>13432229.079999978</v>
      </c>
      <c r="U119" s="39">
        <f t="shared" si="55"/>
        <v>15481212.630000005</v>
      </c>
      <c r="V119" s="39">
        <f t="shared" si="55"/>
        <v>8992763.3100000005</v>
      </c>
      <c r="W119" s="39">
        <f t="shared" si="55"/>
        <v>18782353.570000004</v>
      </c>
      <c r="X119" s="39">
        <f t="shared" si="55"/>
        <v>14883242.100000015</v>
      </c>
      <c r="Y119" s="39">
        <f t="shared" si="55"/>
        <v>10452152.699999999</v>
      </c>
      <c r="Z119" s="39">
        <f>SUM(Z3:Z118)</f>
        <v>380778.75</v>
      </c>
      <c r="AA119" s="39">
        <f t="shared" si="55"/>
        <v>335085.3</v>
      </c>
      <c r="AB119" s="39">
        <f>SUM(AB3:AB118)</f>
        <v>4767947.25</v>
      </c>
      <c r="AC119" s="39">
        <f t="shared" si="55"/>
        <v>7057611.6799999997</v>
      </c>
      <c r="AD119" s="39">
        <f t="shared" si="55"/>
        <v>859099</v>
      </c>
      <c r="AE119" s="39">
        <f t="shared" si="55"/>
        <v>208526.28</v>
      </c>
      <c r="AF119" s="39">
        <f t="shared" si="55"/>
        <v>2390481.3600000003</v>
      </c>
      <c r="AG119" s="39">
        <f t="shared" si="55"/>
        <v>266790018</v>
      </c>
      <c r="AH119" s="39">
        <f>SUM(AH3:AH118)</f>
        <v>20449995</v>
      </c>
      <c r="AI119" s="39">
        <f t="shared" si="55"/>
        <v>14855134.589999974</v>
      </c>
      <c r="AJ119" s="39">
        <f t="shared" si="55"/>
        <v>28173530.450000007</v>
      </c>
      <c r="AK119" s="39">
        <f t="shared" si="55"/>
        <v>62494012.970000081</v>
      </c>
      <c r="AL119" s="39">
        <f t="shared" si="55"/>
        <v>40524350.780000031</v>
      </c>
      <c r="AM119" s="39">
        <f t="shared" si="55"/>
        <v>20327375.460000008</v>
      </c>
      <c r="AN119" s="39">
        <f t="shared" si="55"/>
        <v>1048434.09</v>
      </c>
      <c r="AO119" s="39">
        <f t="shared" si="55"/>
        <v>2129648.1400000011</v>
      </c>
      <c r="AP119" s="39">
        <f t="shared" si="55"/>
        <v>716900.46000000008</v>
      </c>
      <c r="AQ119" s="39">
        <f t="shared" si="55"/>
        <v>14179304.699999996</v>
      </c>
      <c r="AR119" s="39">
        <f t="shared" si="55"/>
        <v>284912.09999999998</v>
      </c>
      <c r="AS119" s="39">
        <f t="shared" si="55"/>
        <v>45589894.770000011</v>
      </c>
      <c r="AT119" s="39">
        <f t="shared" si="55"/>
        <v>676164.68</v>
      </c>
      <c r="AU119" s="39">
        <f t="shared" si="55"/>
        <v>939994.26000000024</v>
      </c>
      <c r="AV119" s="39">
        <f t="shared" si="55"/>
        <v>15039416.700000009</v>
      </c>
      <c r="AW119" s="39">
        <f>SUM(AW3:AW118)</f>
        <v>1128800</v>
      </c>
      <c r="AX119" s="39">
        <f t="shared" si="55"/>
        <v>1026800</v>
      </c>
      <c r="AY119" s="39">
        <f t="shared" si="55"/>
        <v>367200</v>
      </c>
      <c r="AZ119" s="39">
        <f t="shared" si="55"/>
        <v>1030000</v>
      </c>
      <c r="BA119" s="39">
        <f>SUM(BA3:BA118)</f>
        <v>1298800</v>
      </c>
      <c r="BB119" s="39">
        <f>SUM(BB3:BB118)</f>
        <v>193800</v>
      </c>
      <c r="BC119" s="39">
        <f>SUM(BC3:BC118)</f>
        <v>1176400</v>
      </c>
      <c r="BD119" s="39">
        <f t="shared" si="55"/>
        <v>14234039.090000004</v>
      </c>
      <c r="BE119" s="39">
        <f t="shared" si="55"/>
        <v>226499.71000000002</v>
      </c>
      <c r="BF119" s="39">
        <f t="shared" si="55"/>
        <v>402100</v>
      </c>
      <c r="BG119" s="39">
        <f>SUM(BG3:BG118)</f>
        <v>682994.7</v>
      </c>
      <c r="BH119" s="39">
        <f>SUM(BH3:BH118)</f>
        <v>1427038.3800000004</v>
      </c>
      <c r="BI119" s="39">
        <f>SUM(BI3:BI118)</f>
        <v>159214.81</v>
      </c>
      <c r="BJ119" s="39">
        <f>SUM(BJ3:BJ118)</f>
        <v>157730</v>
      </c>
      <c r="BK119" s="39">
        <f>SUM(BK3:BK118)</f>
        <v>320000</v>
      </c>
      <c r="BL119" s="39">
        <f t="shared" si="55"/>
        <v>836383.87000000011</v>
      </c>
      <c r="BM119" s="39">
        <f t="shared" si="55"/>
        <v>158908</v>
      </c>
      <c r="BN119" s="39">
        <f t="shared" si="55"/>
        <v>358450.23</v>
      </c>
      <c r="BO119" s="39">
        <f t="shared" si="55"/>
        <v>9000</v>
      </c>
      <c r="BP119" s="39">
        <f t="shared" si="55"/>
        <v>147878.60999999999</v>
      </c>
      <c r="BQ119" s="39">
        <f t="shared" si="55"/>
        <v>1558627</v>
      </c>
      <c r="BR119" s="39">
        <f t="shared" si="55"/>
        <v>682994.7</v>
      </c>
      <c r="BS119" s="39">
        <f t="shared" si="55"/>
        <v>74970.559999999998</v>
      </c>
      <c r="BT119" s="39">
        <f t="shared" si="55"/>
        <v>802305</v>
      </c>
      <c r="BU119" s="39">
        <f t="shared" si="55"/>
        <v>30000</v>
      </c>
      <c r="BV119" s="39">
        <f t="shared" ref="BV119:CG119" si="56">SUM(BV3:BV118)</f>
        <v>613000</v>
      </c>
      <c r="BW119" s="39">
        <f t="shared" si="56"/>
        <v>7199537.9800000004</v>
      </c>
      <c r="BX119" s="39">
        <f t="shared" si="56"/>
        <v>2054708</v>
      </c>
      <c r="BY119" s="39">
        <f t="shared" si="56"/>
        <v>2957572.1499999994</v>
      </c>
      <c r="BZ119" s="39">
        <f t="shared" si="56"/>
        <v>836383.87000000011</v>
      </c>
      <c r="CA119" s="39">
        <f t="shared" si="56"/>
        <v>131776.46</v>
      </c>
      <c r="CB119" s="39">
        <f t="shared" si="56"/>
        <v>66104275.470000014</v>
      </c>
      <c r="CC119" s="39">
        <f t="shared" si="56"/>
        <v>9757492.8000000026</v>
      </c>
      <c r="CD119" s="39">
        <f t="shared" si="56"/>
        <v>13564857.819999997</v>
      </c>
      <c r="CE119" s="39">
        <f t="shared" si="56"/>
        <v>9559089.1799999978</v>
      </c>
      <c r="CF119" s="39">
        <f t="shared" si="56"/>
        <v>11982756.629999999</v>
      </c>
      <c r="CG119" s="39">
        <f t="shared" si="56"/>
        <v>9464334.5199999977</v>
      </c>
      <c r="CH119" s="39">
        <f>SUM(CH3:CH118)</f>
        <v>871079120.71000028</v>
      </c>
      <c r="CI119" s="39">
        <f t="shared" ref="CI119:CQ119" si="57">SUM(CI3:CI118)</f>
        <v>392791602.71000028</v>
      </c>
      <c r="CJ119" s="39">
        <f>SUM(CJ3:CJ118)</f>
        <v>68591724.310000017</v>
      </c>
      <c r="CK119" s="39">
        <f>SUM(CK3:CK118)</f>
        <v>18452496.43</v>
      </c>
      <c r="CL119" s="39">
        <f t="shared" si="57"/>
        <v>44571038.150000006</v>
      </c>
      <c r="CM119" s="39">
        <f t="shared" si="57"/>
        <v>184733603.74000007</v>
      </c>
      <c r="CN119" s="39">
        <f t="shared" si="57"/>
        <v>62245470.409999982</v>
      </c>
      <c r="CO119" s="39">
        <f>SUM(CO3:CO118)</f>
        <v>75861768.270000011</v>
      </c>
      <c r="CP119" s="39">
        <f t="shared" si="57"/>
        <v>20278616.690000001</v>
      </c>
      <c r="CQ119" s="39">
        <f t="shared" si="57"/>
        <v>4946800</v>
      </c>
      <c r="CR119" s="39">
        <f t="shared" si="32"/>
        <v>872473120.7100004</v>
      </c>
      <c r="CS119" s="39">
        <f>SUM(CS3:CS118)</f>
        <v>524406861.59999996</v>
      </c>
      <c r="CT119" s="39">
        <f t="shared" si="45"/>
        <v>10384.499922770747</v>
      </c>
      <c r="CU119" s="39">
        <f t="shared" si="33"/>
        <v>7778.2055626844149</v>
      </c>
      <c r="CV119" s="39">
        <f t="shared" si="53"/>
        <v>365.40320461791322</v>
      </c>
      <c r="CW119" s="39">
        <f t="shared" si="53"/>
        <v>882.61229232262042</v>
      </c>
      <c r="CX119" s="39">
        <f t="shared" si="46"/>
        <v>9501.8876304481255</v>
      </c>
      <c r="CY119" s="39">
        <f t="shared" si="35"/>
        <v>3199.9733525962802</v>
      </c>
      <c r="CZ119" s="39">
        <f t="shared" si="54"/>
        <v>10204.968819459991</v>
      </c>
      <c r="DA119" s="39">
        <f>SUM(DA3:DA118)</f>
        <v>189910303.46999997</v>
      </c>
      <c r="DB119" s="39">
        <f>SUM(DB3:DB118)</f>
        <v>289925519.97999984</v>
      </c>
      <c r="DC119" s="39">
        <f>SUM(DC3:DC118)</f>
        <v>44571038.150000006</v>
      </c>
    </row>
    <row r="120" spans="1:108" x14ac:dyDescent="0.25">
      <c r="A120" t="s">
        <v>543</v>
      </c>
      <c r="B120" s="47">
        <v>5380.94</v>
      </c>
      <c r="X120" s="39">
        <f>SUM(U119:X119)</f>
        <v>58139571.610000022</v>
      </c>
      <c r="Y120" s="39">
        <f>SUM(U119:Y119)</f>
        <v>68591724.310000017</v>
      </c>
      <c r="AA120" s="39">
        <f>SUM(Z119:AA119)</f>
        <v>715864.05</v>
      </c>
      <c r="AJ120" s="39">
        <f>SUM(AI119:AQ119)</f>
        <v>184448691.6400001</v>
      </c>
      <c r="AU120" s="39">
        <f>SUBTOTAL(9,AS119:AU119)</f>
        <v>47206053.710000008</v>
      </c>
      <c r="BV120" s="39">
        <f>SUM(BR119:BV119)</f>
        <v>2203270.2599999998</v>
      </c>
      <c r="CA120" s="39">
        <f>SUBTOTAL(9,BY119:CA119)</f>
        <v>3925732.4799999995</v>
      </c>
      <c r="CI120" s="39"/>
      <c r="CJ120" s="39"/>
      <c r="CK120" s="39"/>
      <c r="CL120" s="39"/>
      <c r="CM120" s="39"/>
      <c r="CN120" s="39"/>
      <c r="CO120" s="39"/>
      <c r="CP120" s="39"/>
      <c r="CQ120" s="39"/>
      <c r="CR120" s="39">
        <f>SUM(CR3:CR118)</f>
        <v>872473120.71000028</v>
      </c>
      <c r="CS120" s="39">
        <f>SUM(CI119:CL119)</f>
        <v>524406861.60000026</v>
      </c>
      <c r="DC120" s="39">
        <f>SUM(DA119:DC119)</f>
        <v>524406861.59999979</v>
      </c>
    </row>
    <row r="121" spans="1:108" x14ac:dyDescent="0.25">
      <c r="K121" s="40"/>
      <c r="CI121" s="39"/>
      <c r="CJ121" s="39"/>
      <c r="CK121">
        <f>COUNTIF(CK3:CK118,"&gt;0")</f>
        <v>75</v>
      </c>
      <c r="CL121" s="39"/>
      <c r="CM121" s="41">
        <f>CM119/CH119</f>
        <v>0.21207442509863761</v>
      </c>
      <c r="CN121" s="39"/>
      <c r="CO121" s="39"/>
      <c r="CP121" s="39"/>
      <c r="CQ121" s="39"/>
      <c r="DC121" s="39"/>
    </row>
    <row r="122" spans="1:108" x14ac:dyDescent="0.25">
      <c r="CH122" s="42"/>
      <c r="CI122" s="42"/>
      <c r="CJ122" s="42"/>
      <c r="CK122" s="42"/>
      <c r="CL122" s="42"/>
      <c r="CM122" s="42"/>
      <c r="CN122" s="42"/>
      <c r="CO122" s="42"/>
      <c r="CP122" s="42"/>
    </row>
    <row r="123" spans="1:108" x14ac:dyDescent="0.25">
      <c r="P123" s="39">
        <f>P66-P30</f>
        <v>3959.75</v>
      </c>
      <c r="S123" s="39">
        <f>S66-S30</f>
        <v>102374.53</v>
      </c>
    </row>
    <row r="132" spans="1:8" x14ac:dyDescent="0.25">
      <c r="A132" t="s">
        <v>534</v>
      </c>
      <c r="E132" s="43">
        <f>SUMIF($L$2:$CG$2,"SBB",$L$119:$CG$119)</f>
        <v>321987108.30000001</v>
      </c>
      <c r="G132" s="44">
        <f>E132/E$140</f>
        <v>0.3696416325965366</v>
      </c>
      <c r="H132"/>
    </row>
    <row r="133" spans="1:8" x14ac:dyDescent="0.25">
      <c r="A133" t="s">
        <v>535</v>
      </c>
      <c r="E133" s="43">
        <f>SUMIF($L$2:$CG$2,"Staffing Ratio",$L$119:$CG$119)</f>
        <v>355748907.34000009</v>
      </c>
      <c r="G133" s="44">
        <f>E133/E$140</f>
        <v>0.40840022321971842</v>
      </c>
      <c r="H133"/>
    </row>
    <row r="134" spans="1:8" x14ac:dyDescent="0.25">
      <c r="A134" t="s">
        <v>536</v>
      </c>
      <c r="E134" s="43">
        <f>SUMIF($L$2:$CG$2,"Prog Grant",$L$119:$CG$119)</f>
        <v>148772066.92000005</v>
      </c>
      <c r="G134" s="44">
        <f>E134/E$140</f>
        <v>0.17079053255086488</v>
      </c>
      <c r="H134"/>
    </row>
    <row r="135" spans="1:8" x14ac:dyDescent="0.25">
      <c r="A135" s="45" t="s">
        <v>537</v>
      </c>
      <c r="E135"/>
      <c r="F135" s="46">
        <f>CP119</f>
        <v>20278616.690000001</v>
      </c>
      <c r="G135"/>
      <c r="H135" s="44">
        <f>F135/E$140</f>
        <v>2.327987918419085E-2</v>
      </c>
    </row>
    <row r="136" spans="1:8" x14ac:dyDescent="0.25">
      <c r="A136" s="45" t="s">
        <v>538</v>
      </c>
      <c r="E136"/>
      <c r="F136" s="46">
        <v>32467167.65000001</v>
      </c>
      <c r="G136"/>
      <c r="H136" s="44">
        <f>F136/E$140</f>
        <v>3.7272352049417319E-2</v>
      </c>
    </row>
    <row r="137" spans="1:8" x14ac:dyDescent="0.25">
      <c r="A137" s="45" t="s">
        <v>539</v>
      </c>
      <c r="E137"/>
      <c r="F137" s="46">
        <v>22443474.630000003</v>
      </c>
      <c r="G137"/>
      <c r="H137" s="44">
        <f>F137/E$140</f>
        <v>2.576513900563562E-2</v>
      </c>
    </row>
    <row r="138" spans="1:8" x14ac:dyDescent="0.25">
      <c r="A138" s="45" t="s">
        <v>540</v>
      </c>
      <c r="E138"/>
      <c r="F138" s="46">
        <v>73582807.950000018</v>
      </c>
      <c r="G138"/>
      <c r="H138" s="44">
        <f>F138/E$140</f>
        <v>8.4473162311621081E-2</v>
      </c>
    </row>
    <row r="139" spans="1:8" x14ac:dyDescent="0.25">
      <c r="A139" t="s">
        <v>541</v>
      </c>
      <c r="E139" s="43">
        <f>SUMIF($L$2:$CG$2,"Stability",$L$119:$CG$119)</f>
        <v>44571038.149999991</v>
      </c>
      <c r="G139" s="44">
        <f>E139/E$140</f>
        <v>5.1167611632880118E-2</v>
      </c>
      <c r="H139"/>
    </row>
    <row r="140" spans="1:8" x14ac:dyDescent="0.25">
      <c r="E140" s="39">
        <f>SUM(E132:E139)</f>
        <v>871079120.71000016</v>
      </c>
    </row>
    <row r="141" spans="1:8" x14ac:dyDescent="0.25">
      <c r="E141" s="47"/>
    </row>
  </sheetData>
  <autoFilter ref="A1:DA121" xr:uid="{F601D055-2441-4CE1-B58D-1B94190FC616}"/>
  <pageMargins left="0.7" right="0.7" top="0.75" bottom="0.75" header="0.3" footer="0.3"/>
  <pageSetup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33CC-FDD5-431E-82AF-07E87F6CDABC}">
  <dimension ref="A1:PV126"/>
  <sheetViews>
    <sheetView zoomScale="80" zoomScaleNormal="80" workbookViewId="0">
      <pane xSplit="2" ySplit="2" topLeftCell="ED3" activePane="bottomRight" state="frozen"/>
      <selection pane="topRight" activeCell="C1" sqref="C1"/>
      <selection pane="bottomLeft" activeCell="A3" sqref="A3"/>
      <selection pane="bottomRight" activeCell="EH32" sqref="EH32"/>
    </sheetView>
  </sheetViews>
  <sheetFormatPr defaultRowHeight="15" x14ac:dyDescent="0.25"/>
  <cols>
    <col min="1" max="1" width="33.42578125" customWidth="1"/>
    <col min="2" max="2" width="10.42578125" style="35" customWidth="1"/>
    <col min="3" max="3" width="16.42578125" customWidth="1"/>
    <col min="4" max="4" width="10.5703125" style="3" customWidth="1"/>
    <col min="5" max="5" width="16.42578125" customWidth="1"/>
    <col min="6" max="6" width="10.5703125" style="3" customWidth="1"/>
    <col min="7" max="7" width="16.42578125" customWidth="1"/>
    <col min="8" max="8" width="10.5703125" style="3" customWidth="1"/>
    <col min="9" max="9" width="16.42578125" customWidth="1"/>
    <col min="10" max="10" width="10.5703125" style="3" customWidth="1"/>
    <col min="11" max="11" width="16.42578125" customWidth="1"/>
    <col min="12" max="12" width="10.5703125" style="3" customWidth="1"/>
    <col min="13" max="13" width="16.42578125" customWidth="1"/>
    <col min="14" max="14" width="10.5703125" style="3" customWidth="1"/>
    <col min="15" max="15" width="16.42578125" customWidth="1"/>
    <col min="16" max="16" width="10.5703125" style="3" customWidth="1"/>
    <col min="17" max="17" width="16.42578125" customWidth="1"/>
    <col min="18" max="18" width="10.5703125" style="3" customWidth="1"/>
    <col min="19" max="19" width="16.42578125" customWidth="1"/>
    <col min="20" max="20" width="10.5703125" style="3" customWidth="1"/>
    <col min="21" max="21" width="16.42578125" customWidth="1"/>
    <col min="22" max="22" width="10.5703125" style="3" customWidth="1"/>
    <col min="23" max="23" width="16.42578125" customWidth="1"/>
    <col min="24" max="24" width="10.5703125" style="3" customWidth="1"/>
    <col min="25" max="25" width="16.42578125" customWidth="1"/>
    <col min="26" max="26" width="10.5703125" style="3" customWidth="1"/>
    <col min="27" max="27" width="16.42578125" customWidth="1"/>
    <col min="28" max="28" width="10.5703125" style="3" customWidth="1"/>
    <col min="29" max="29" width="16.42578125" customWidth="1"/>
    <col min="30" max="30" width="10.5703125" style="3" customWidth="1"/>
    <col min="31" max="31" width="16.42578125" customWidth="1"/>
    <col min="32" max="32" width="10.5703125" style="3" customWidth="1"/>
    <col min="33" max="33" width="16.42578125" customWidth="1"/>
    <col min="34" max="34" width="10.5703125" style="3" customWidth="1"/>
    <col min="35" max="35" width="16.42578125" customWidth="1"/>
    <col min="36" max="36" width="10.5703125" style="3" customWidth="1"/>
    <col min="37" max="37" width="16.42578125" customWidth="1"/>
    <col min="38" max="38" width="10.5703125" style="3" customWidth="1"/>
    <col min="39" max="39" width="16.42578125" customWidth="1"/>
    <col min="40" max="40" width="10.5703125" style="3" customWidth="1"/>
    <col min="41" max="41" width="16.42578125" customWidth="1"/>
    <col min="42" max="42" width="10.5703125" style="3" customWidth="1"/>
    <col min="43" max="43" width="16.42578125" customWidth="1"/>
    <col min="44" max="44" width="10.5703125" style="3" customWidth="1"/>
    <col min="45" max="45" width="16.42578125" customWidth="1"/>
    <col min="46" max="46" width="10.5703125" style="3" customWidth="1"/>
    <col min="47" max="47" width="16.42578125" customWidth="1"/>
    <col min="48" max="48" width="10.5703125" style="3" customWidth="1"/>
    <col min="49" max="49" width="16.42578125" customWidth="1"/>
    <col min="50" max="50" width="10.5703125" style="3" customWidth="1"/>
    <col min="51" max="51" width="16.42578125" customWidth="1"/>
    <col min="52" max="52" width="10.5703125" style="3" customWidth="1"/>
    <col min="53" max="53" width="16.42578125" customWidth="1"/>
    <col min="54" max="54" width="10.5703125" style="3" customWidth="1"/>
    <col min="55" max="55" width="16.42578125" customWidth="1"/>
    <col min="56" max="56" width="10.5703125" style="3" customWidth="1"/>
    <col min="57" max="57" width="16.42578125" customWidth="1"/>
    <col min="58" max="58" width="10.5703125" style="3" customWidth="1"/>
    <col min="59" max="59" width="16.42578125" customWidth="1"/>
    <col min="60" max="60" width="10.5703125" style="3" customWidth="1"/>
    <col min="61" max="61" width="16.42578125" customWidth="1"/>
    <col min="62" max="62" width="10.5703125" style="3" customWidth="1"/>
    <col min="63" max="63" width="16.42578125" customWidth="1"/>
    <col min="64" max="64" width="10.5703125" style="3" customWidth="1"/>
    <col min="65" max="65" width="16.42578125" customWidth="1"/>
    <col min="66" max="66" width="10.5703125" style="3" customWidth="1"/>
    <col min="67" max="67" width="16.42578125" customWidth="1"/>
    <col min="68" max="68" width="10.5703125" style="3" customWidth="1"/>
    <col min="69" max="69" width="16.42578125" customWidth="1"/>
    <col min="70" max="70" width="10.5703125" style="3" customWidth="1"/>
    <col min="71" max="71" width="16.42578125" customWidth="1"/>
    <col min="72" max="72" width="10.5703125" style="3" customWidth="1"/>
    <col min="73" max="73" width="16.42578125" customWidth="1"/>
    <col min="74" max="74" width="10.5703125" style="3" customWidth="1"/>
    <col min="75" max="75" width="16.42578125" customWidth="1"/>
    <col min="76" max="76" width="10.5703125" style="3" customWidth="1"/>
    <col min="77" max="77" width="16.42578125" customWidth="1"/>
    <col min="78" max="78" width="10.5703125" style="3" customWidth="1"/>
    <col min="79" max="79" width="16.42578125" customWidth="1"/>
    <col min="80" max="80" width="10.5703125" style="3" customWidth="1"/>
    <col min="81" max="81" width="16.42578125" customWidth="1"/>
    <col min="82" max="82" width="10.5703125" style="3" customWidth="1"/>
    <col min="83" max="83" width="16.42578125" customWidth="1"/>
    <col min="84" max="84" width="10.5703125" style="3" customWidth="1"/>
    <col min="85" max="85" width="16.42578125" customWidth="1"/>
    <col min="86" max="86" width="10.5703125" style="3" customWidth="1"/>
    <col min="87" max="87" width="16.42578125" customWidth="1"/>
    <col min="88" max="88" width="10.5703125" style="3" customWidth="1"/>
    <col min="89" max="89" width="16.42578125" customWidth="1"/>
    <col min="90" max="90" width="10.5703125" style="3" customWidth="1"/>
    <col min="91" max="91" width="16.42578125" customWidth="1"/>
    <col min="92" max="92" width="10.5703125" style="3" customWidth="1"/>
    <col min="93" max="93" width="16.42578125" customWidth="1"/>
    <col min="94" max="94" width="10.5703125" style="3" customWidth="1"/>
    <col min="95" max="95" width="16.42578125" customWidth="1"/>
    <col min="96" max="96" width="10.5703125" style="3" customWidth="1"/>
    <col min="97" max="97" width="16.42578125" customWidth="1"/>
    <col min="98" max="98" width="10.5703125" style="3" customWidth="1"/>
    <col min="99" max="99" width="16.42578125" customWidth="1"/>
    <col min="100" max="100" width="10.5703125" style="3" customWidth="1"/>
    <col min="101" max="101" width="16.42578125" customWidth="1"/>
    <col min="102" max="102" width="10.5703125" style="3" customWidth="1"/>
    <col min="103" max="103" width="16.42578125" customWidth="1"/>
    <col min="104" max="104" width="10.5703125" style="3" customWidth="1"/>
    <col min="105" max="105" width="16.42578125" customWidth="1"/>
    <col min="106" max="106" width="10.5703125" style="3" customWidth="1"/>
    <col min="107" max="107" width="16.42578125" customWidth="1"/>
    <col min="108" max="108" width="10.5703125" style="3" customWidth="1"/>
    <col min="109" max="109" width="16.42578125" customWidth="1"/>
    <col min="110" max="110" width="10.5703125" style="3" customWidth="1"/>
    <col min="111" max="111" width="16.42578125" customWidth="1"/>
    <col min="112" max="112" width="10.5703125" style="3" customWidth="1"/>
    <col min="113" max="113" width="16.42578125" customWidth="1"/>
    <col min="114" max="114" width="10.5703125" style="3" customWidth="1"/>
    <col min="115" max="115" width="16.42578125" customWidth="1"/>
    <col min="116" max="116" width="10.5703125" style="3" customWidth="1"/>
    <col min="117" max="117" width="16.42578125" customWidth="1"/>
    <col min="118" max="118" width="10.5703125" style="3" customWidth="1"/>
    <col min="119" max="119" width="16.42578125" customWidth="1"/>
    <col min="120" max="120" width="10.5703125" style="3" customWidth="1"/>
    <col min="121" max="121" width="16.42578125" customWidth="1"/>
    <col min="122" max="122" width="10.5703125" style="3" customWidth="1"/>
    <col min="123" max="123" width="16.42578125" customWidth="1"/>
    <col min="124" max="124" width="10.5703125" style="3" customWidth="1"/>
    <col min="125" max="125" width="16.42578125" customWidth="1"/>
    <col min="126" max="126" width="10.5703125" style="3" customWidth="1"/>
    <col min="127" max="127" width="16.42578125" customWidth="1"/>
    <col min="128" max="128" width="10.5703125" style="3" customWidth="1"/>
    <col min="129" max="129" width="16.42578125" customWidth="1"/>
    <col min="130" max="130" width="10.5703125" style="3" customWidth="1"/>
    <col min="131" max="131" width="16.42578125" customWidth="1"/>
    <col min="132" max="132" width="10.5703125" style="3" customWidth="1"/>
    <col min="133" max="133" width="16.42578125" customWidth="1"/>
    <col min="134" max="134" width="10.5703125" style="3" customWidth="1"/>
    <col min="135" max="135" width="16.42578125" customWidth="1"/>
    <col min="136" max="136" width="10.5703125" style="3" customWidth="1"/>
    <col min="137" max="137" width="16.42578125" customWidth="1"/>
    <col min="138" max="138" width="10.5703125" style="3" customWidth="1"/>
    <col min="139" max="139" width="16.42578125" customWidth="1"/>
    <col min="140" max="140" width="10.5703125" style="3" customWidth="1"/>
    <col min="141" max="141" width="16.42578125" customWidth="1"/>
    <col min="142" max="142" width="10.5703125" style="3" customWidth="1"/>
    <col min="143" max="143" width="16.42578125" customWidth="1"/>
    <col min="144" max="144" width="10.5703125" style="3" customWidth="1"/>
    <col min="145" max="145" width="16.42578125" customWidth="1"/>
    <col min="146" max="146" width="10.5703125" style="3" customWidth="1"/>
    <col min="147" max="147" width="16.42578125" customWidth="1"/>
    <col min="148" max="148" width="10.5703125" style="3" customWidth="1"/>
    <col min="149" max="149" width="16.42578125" customWidth="1"/>
    <col min="150" max="150" width="10.5703125" style="3" customWidth="1"/>
    <col min="151" max="151" width="16.42578125" customWidth="1"/>
    <col min="152" max="152" width="10.5703125" style="3" customWidth="1"/>
    <col min="153" max="153" width="16.42578125" customWidth="1"/>
    <col min="154" max="154" width="10.5703125" style="3" customWidth="1"/>
    <col min="155" max="155" width="16.42578125" customWidth="1"/>
    <col min="156" max="156" width="10.5703125" style="3" customWidth="1"/>
    <col min="157" max="157" width="16.42578125" customWidth="1"/>
    <col min="158" max="158" width="10.5703125" style="3" customWidth="1"/>
    <col min="159" max="159" width="16.42578125" customWidth="1"/>
    <col min="160" max="160" width="10.5703125" style="3" customWidth="1"/>
    <col min="161" max="161" width="16.42578125" customWidth="1"/>
    <col min="162" max="162" width="10.5703125" style="3" customWidth="1"/>
    <col min="163" max="163" width="16.42578125" customWidth="1"/>
    <col min="164" max="164" width="10.5703125" style="3" customWidth="1"/>
    <col min="165" max="165" width="16.42578125" customWidth="1"/>
    <col min="166" max="166" width="10.5703125" style="3" customWidth="1"/>
    <col min="167" max="167" width="16.42578125" customWidth="1"/>
    <col min="168" max="168" width="10.5703125" style="3" customWidth="1"/>
    <col min="169" max="169" width="16.42578125" customWidth="1"/>
    <col min="170" max="170" width="10.5703125" style="3" customWidth="1"/>
    <col min="171" max="171" width="16.42578125" customWidth="1"/>
    <col min="172" max="172" width="10.5703125" style="3" customWidth="1"/>
    <col min="173" max="173" width="16.42578125" customWidth="1"/>
    <col min="174" max="174" width="10.5703125" style="3" customWidth="1"/>
    <col min="175" max="175" width="16.42578125" customWidth="1"/>
    <col min="176" max="176" width="10.5703125" style="3" customWidth="1"/>
    <col min="177" max="177" width="16.42578125" customWidth="1"/>
    <col min="178" max="178" width="10.5703125" style="3" customWidth="1"/>
    <col min="179" max="179" width="16.42578125" customWidth="1"/>
    <col min="180" max="180" width="10.5703125" style="3" customWidth="1"/>
    <col min="181" max="181" width="16.42578125" customWidth="1"/>
    <col min="182" max="182" width="10.5703125" style="3" customWidth="1"/>
    <col min="183" max="183" width="16.42578125" customWidth="1"/>
    <col min="184" max="184" width="10.5703125" style="3" customWidth="1"/>
    <col min="185" max="185" width="16.42578125" customWidth="1"/>
    <col min="186" max="186" width="10.5703125" style="3" customWidth="1"/>
    <col min="187" max="187" width="16.42578125" customWidth="1"/>
    <col min="188" max="188" width="10.5703125" style="3" customWidth="1"/>
    <col min="189" max="189" width="16.42578125" customWidth="1"/>
    <col min="190" max="190" width="10.5703125" style="3" customWidth="1"/>
    <col min="191" max="191" width="16.42578125" customWidth="1"/>
    <col min="192" max="192" width="10.5703125" style="3" customWidth="1"/>
    <col min="193" max="193" width="16.42578125" customWidth="1"/>
    <col min="194" max="194" width="10.5703125" style="3" customWidth="1"/>
    <col min="195" max="195" width="16.42578125" customWidth="1"/>
    <col min="196" max="196" width="10.5703125" style="3" customWidth="1"/>
    <col min="197" max="197" width="16.42578125" customWidth="1"/>
    <col min="198" max="198" width="10.5703125" style="3" customWidth="1"/>
    <col min="199" max="199" width="16.42578125" customWidth="1"/>
    <col min="200" max="200" width="10.5703125" style="3" customWidth="1"/>
    <col min="201" max="201" width="16.42578125" customWidth="1"/>
    <col min="202" max="202" width="10.5703125" style="3" customWidth="1"/>
    <col min="203" max="203" width="16.42578125" customWidth="1"/>
    <col min="204" max="204" width="10.5703125" style="3" customWidth="1"/>
    <col min="205" max="205" width="16.42578125" customWidth="1"/>
    <col min="206" max="206" width="10.5703125" style="3" customWidth="1"/>
    <col min="207" max="207" width="16.42578125" customWidth="1"/>
    <col min="208" max="208" width="10.5703125" style="3" customWidth="1"/>
    <col min="209" max="209" width="16.42578125" customWidth="1"/>
    <col min="210" max="210" width="10.5703125" style="3" customWidth="1"/>
    <col min="211" max="211" width="16.42578125" customWidth="1"/>
    <col min="212" max="212" width="10.5703125" style="3" customWidth="1"/>
    <col min="213" max="213" width="16.42578125" customWidth="1"/>
    <col min="214" max="214" width="10.5703125" style="3" customWidth="1"/>
    <col min="215" max="215" width="16.42578125" customWidth="1"/>
    <col min="216" max="216" width="10.5703125" style="3" customWidth="1"/>
    <col min="217" max="217" width="16.42578125" customWidth="1"/>
    <col min="218" max="218" width="10.5703125" style="3" customWidth="1"/>
    <col min="219" max="219" width="16.42578125" customWidth="1"/>
    <col min="220" max="220" width="10.5703125" style="3" customWidth="1"/>
    <col min="221" max="221" width="16.42578125" customWidth="1"/>
    <col min="222" max="222" width="10.5703125" style="3" customWidth="1"/>
    <col min="223" max="223" width="16.42578125" customWidth="1"/>
    <col min="224" max="224" width="10.5703125" style="3" customWidth="1"/>
    <col min="225" max="225" width="16.42578125" customWidth="1"/>
    <col min="226" max="226" width="10.5703125" style="3" customWidth="1"/>
    <col min="227" max="227" width="16.42578125" customWidth="1"/>
    <col min="228" max="228" width="10.5703125" style="3" customWidth="1"/>
    <col min="229" max="229" width="16.42578125" customWidth="1"/>
    <col min="230" max="230" width="10.5703125" style="3" customWidth="1"/>
    <col min="231" max="231" width="16.42578125" customWidth="1"/>
    <col min="232" max="232" width="10.5703125" style="3" customWidth="1"/>
    <col min="233" max="233" width="16.42578125" customWidth="1"/>
    <col min="234" max="234" width="10.5703125" style="3" customWidth="1"/>
    <col min="235" max="235" width="16.42578125" customWidth="1"/>
    <col min="236" max="236" width="10.5703125" style="3" customWidth="1"/>
    <col min="237" max="237" width="16.42578125" customWidth="1"/>
    <col min="238" max="238" width="10.5703125" style="3" customWidth="1"/>
    <col min="239" max="239" width="16.42578125" customWidth="1"/>
    <col min="240" max="240" width="10.5703125" style="3" customWidth="1"/>
    <col min="241" max="241" width="16.42578125" customWidth="1"/>
    <col min="242" max="242" width="10.5703125" style="3" customWidth="1"/>
    <col min="243" max="243" width="16.42578125" customWidth="1"/>
    <col min="244" max="244" width="10.5703125" style="3" customWidth="1"/>
    <col min="245" max="245" width="16.42578125" customWidth="1"/>
    <col min="246" max="246" width="10.5703125" style="3" customWidth="1"/>
    <col min="247" max="247" width="16.42578125" customWidth="1"/>
    <col min="248" max="248" width="10.5703125" style="3" customWidth="1"/>
    <col min="249" max="249" width="16.42578125" customWidth="1"/>
    <col min="250" max="250" width="10.5703125" style="3" customWidth="1"/>
    <col min="251" max="251" width="16.42578125" customWidth="1"/>
    <col min="252" max="252" width="10.5703125" style="3" customWidth="1"/>
    <col min="253" max="253" width="16.42578125" customWidth="1"/>
    <col min="254" max="254" width="10.5703125" style="3" customWidth="1"/>
    <col min="255" max="255" width="16.42578125" customWidth="1"/>
    <col min="256" max="256" width="10.5703125" style="3" customWidth="1"/>
    <col min="257" max="257" width="16.42578125" customWidth="1"/>
    <col min="258" max="258" width="10.5703125" style="3" customWidth="1"/>
    <col min="259" max="259" width="16.42578125" customWidth="1"/>
    <col min="260" max="260" width="10.5703125" style="3" customWidth="1"/>
    <col min="261" max="261" width="16.42578125" customWidth="1"/>
    <col min="262" max="262" width="10.5703125" style="3" customWidth="1"/>
    <col min="263" max="263" width="16.42578125" customWidth="1"/>
    <col min="264" max="264" width="10.5703125" style="3" customWidth="1"/>
    <col min="265" max="265" width="16.42578125" customWidth="1"/>
    <col min="266" max="266" width="10.5703125" style="3" customWidth="1"/>
    <col min="267" max="267" width="16.42578125" customWidth="1"/>
    <col min="268" max="268" width="10.5703125" style="3" customWidth="1"/>
    <col min="269" max="269" width="16.42578125" customWidth="1"/>
    <col min="270" max="270" width="10.5703125" style="3" customWidth="1"/>
    <col min="271" max="271" width="16.42578125" customWidth="1"/>
    <col min="272" max="272" width="10.5703125" style="3" customWidth="1"/>
    <col min="273" max="273" width="16.42578125" customWidth="1"/>
    <col min="274" max="274" width="10.5703125" style="3" customWidth="1"/>
    <col min="275" max="275" width="16.42578125" customWidth="1"/>
    <col min="276" max="276" width="10.5703125" style="3" customWidth="1"/>
    <col min="277" max="277" width="16.42578125" customWidth="1"/>
    <col min="278" max="278" width="10.5703125" style="3" customWidth="1"/>
    <col min="279" max="279" width="16.42578125" customWidth="1"/>
    <col min="280" max="280" width="10.5703125" style="3" customWidth="1"/>
    <col min="281" max="281" width="16.42578125" customWidth="1"/>
    <col min="282" max="282" width="10.5703125" style="3" customWidth="1"/>
    <col min="283" max="283" width="16.42578125" customWidth="1"/>
    <col min="284" max="284" width="10.5703125" style="3" customWidth="1"/>
    <col min="285" max="285" width="16.42578125" customWidth="1"/>
    <col min="286" max="286" width="10.5703125" style="3" customWidth="1"/>
    <col min="287" max="287" width="16.42578125" customWidth="1"/>
    <col min="288" max="288" width="10.5703125" style="3" customWidth="1"/>
    <col min="289" max="289" width="16.42578125" customWidth="1"/>
    <col min="290" max="290" width="10.5703125" style="3" customWidth="1"/>
    <col min="291" max="291" width="16.42578125" customWidth="1"/>
    <col min="292" max="292" width="10.5703125" style="3" customWidth="1"/>
    <col min="293" max="293" width="16.42578125" customWidth="1"/>
    <col min="294" max="294" width="10.5703125" style="3" customWidth="1"/>
    <col min="295" max="295" width="16.42578125" customWidth="1"/>
    <col min="296" max="296" width="10.5703125" style="3" customWidth="1"/>
    <col min="297" max="297" width="16.42578125" customWidth="1"/>
    <col min="298" max="298" width="10.5703125" style="3" customWidth="1"/>
    <col min="299" max="299" width="16.42578125" customWidth="1"/>
    <col min="300" max="300" width="10.5703125" style="3" customWidth="1"/>
    <col min="301" max="301" width="16.42578125" customWidth="1"/>
    <col min="302" max="302" width="10.5703125" style="3" customWidth="1"/>
    <col min="303" max="303" width="16.42578125" customWidth="1"/>
    <col min="304" max="304" width="10.5703125" style="3" customWidth="1"/>
    <col min="305" max="305" width="16.42578125" customWidth="1"/>
    <col min="306" max="306" width="10.5703125" style="3" customWidth="1"/>
    <col min="307" max="307" width="16.42578125" customWidth="1"/>
    <col min="308" max="308" width="10.5703125" style="3" customWidth="1"/>
    <col min="309" max="309" width="16.42578125" customWidth="1"/>
    <col min="310" max="310" width="10.5703125" style="3" customWidth="1"/>
    <col min="311" max="311" width="16.42578125" customWidth="1"/>
    <col min="312" max="312" width="10.5703125" style="3" customWidth="1"/>
    <col min="313" max="313" width="16.42578125" customWidth="1"/>
    <col min="314" max="314" width="10.5703125" style="3" customWidth="1"/>
    <col min="315" max="315" width="16.42578125" customWidth="1"/>
    <col min="316" max="316" width="10.5703125" style="3" customWidth="1"/>
    <col min="317" max="317" width="16.42578125" customWidth="1"/>
    <col min="318" max="318" width="10.5703125" style="3" customWidth="1"/>
    <col min="319" max="319" width="16.42578125" customWidth="1"/>
    <col min="320" max="320" width="10.5703125" style="3" customWidth="1"/>
    <col min="321" max="321" width="16.42578125" customWidth="1"/>
    <col min="322" max="322" width="10.5703125" style="3" customWidth="1"/>
    <col min="323" max="323" width="16.42578125" customWidth="1"/>
    <col min="324" max="324" width="10.5703125" style="3" customWidth="1"/>
    <col min="325" max="325" width="16.42578125" customWidth="1"/>
    <col min="326" max="326" width="10.5703125" style="3" customWidth="1"/>
    <col min="327" max="327" width="16.42578125" customWidth="1"/>
    <col min="328" max="328" width="10.5703125" style="3" customWidth="1"/>
    <col min="329" max="329" width="16.42578125" customWidth="1"/>
    <col min="330" max="330" width="10.5703125" style="3" customWidth="1"/>
    <col min="331" max="331" width="16.42578125" customWidth="1"/>
    <col min="332" max="332" width="10.5703125" style="3" customWidth="1"/>
    <col min="333" max="333" width="16.42578125" customWidth="1"/>
    <col min="334" max="334" width="10.5703125" style="3" customWidth="1"/>
    <col min="335" max="335" width="16.42578125" customWidth="1"/>
    <col min="336" max="336" width="10.5703125" style="3" customWidth="1"/>
    <col min="337" max="337" width="16.42578125" customWidth="1"/>
    <col min="338" max="338" width="10.5703125" style="3" customWidth="1"/>
    <col min="339" max="339" width="16.42578125" customWidth="1"/>
    <col min="340" max="340" width="10.5703125" style="3" customWidth="1"/>
    <col min="341" max="341" width="16.42578125" customWidth="1"/>
    <col min="342" max="342" width="10.5703125" style="3" customWidth="1"/>
    <col min="343" max="343" width="16.42578125" customWidth="1"/>
    <col min="344" max="344" width="10.5703125" style="3" customWidth="1"/>
    <col min="345" max="345" width="16.42578125" customWidth="1"/>
    <col min="346" max="346" width="10.5703125" style="3" customWidth="1"/>
    <col min="347" max="347" width="16.42578125" customWidth="1"/>
    <col min="348" max="348" width="10.5703125" style="3" customWidth="1"/>
    <col min="349" max="349" width="16.42578125" customWidth="1"/>
    <col min="350" max="350" width="10.5703125" style="3" customWidth="1"/>
    <col min="351" max="351" width="16.42578125" customWidth="1"/>
    <col min="352" max="352" width="10.5703125" style="3" customWidth="1"/>
    <col min="353" max="353" width="16.42578125" customWidth="1"/>
    <col min="354" max="354" width="10.5703125" style="3" customWidth="1"/>
    <col min="355" max="355" width="16.42578125" customWidth="1"/>
    <col min="356" max="356" width="10.5703125" style="3" customWidth="1"/>
    <col min="357" max="357" width="16.42578125" customWidth="1"/>
    <col min="358" max="358" width="10.5703125" style="3" customWidth="1"/>
    <col min="359" max="359" width="16.42578125" customWidth="1"/>
    <col min="360" max="360" width="10.5703125" style="3" customWidth="1"/>
    <col min="361" max="361" width="16.42578125" customWidth="1"/>
    <col min="362" max="362" width="10.5703125" style="3" customWidth="1"/>
    <col min="363" max="363" width="16.42578125" customWidth="1"/>
    <col min="364" max="364" width="10.5703125" style="3" customWidth="1"/>
    <col min="365" max="365" width="16.42578125" customWidth="1"/>
    <col min="366" max="366" width="10.5703125" style="3" customWidth="1"/>
    <col min="367" max="367" width="16.42578125" customWidth="1"/>
    <col min="368" max="368" width="10.5703125" style="3" customWidth="1"/>
    <col min="369" max="369" width="15.5703125" style="3" customWidth="1"/>
    <col min="370" max="370" width="10.5703125" style="3" customWidth="1"/>
    <col min="371" max="371" width="16.42578125" customWidth="1"/>
    <col min="372" max="372" width="16.28515625" style="3" customWidth="1"/>
    <col min="373" max="373" width="16.42578125" customWidth="1"/>
    <col min="374" max="374" width="16.85546875" style="3" customWidth="1"/>
    <col min="375" max="377" width="16.42578125" customWidth="1"/>
    <col min="378" max="378" width="15.140625" style="3" customWidth="1"/>
    <col min="379" max="379" width="16.28515625" customWidth="1"/>
    <col min="380" max="380" width="12.7109375" style="3" customWidth="1"/>
    <col min="381" max="381" width="16.42578125" customWidth="1"/>
    <col min="382" max="382" width="10.5703125" style="3" customWidth="1"/>
    <col min="383" max="383" width="16.42578125" customWidth="1"/>
    <col min="384" max="384" width="10.5703125" style="3" customWidth="1"/>
    <col min="385" max="385" width="16.42578125" customWidth="1"/>
    <col min="386" max="386" width="10.5703125" style="3" customWidth="1"/>
    <col min="387" max="387" width="16.42578125" customWidth="1"/>
    <col min="388" max="388" width="10.5703125" style="3" customWidth="1"/>
    <col min="389" max="389" width="16.42578125" customWidth="1"/>
    <col min="390" max="390" width="10.5703125" style="3" customWidth="1"/>
    <col min="391" max="391" width="16.42578125" customWidth="1"/>
    <col min="392" max="392" width="10.5703125" style="3" customWidth="1"/>
    <col min="393" max="393" width="16.42578125" customWidth="1"/>
    <col min="394" max="394" width="10.5703125" style="3" customWidth="1"/>
    <col min="395" max="395" width="16.42578125" customWidth="1"/>
    <col min="396" max="396" width="10.5703125" style="3" customWidth="1"/>
    <col min="397" max="397" width="16.42578125" customWidth="1"/>
    <col min="398" max="398" width="10.5703125" style="3" customWidth="1"/>
    <col min="399" max="399" width="16.42578125" customWidth="1"/>
    <col min="400" max="400" width="10.5703125" style="3" customWidth="1"/>
    <col min="401" max="401" width="16.42578125" customWidth="1"/>
    <col min="402" max="402" width="10.5703125" style="3" customWidth="1"/>
    <col min="403" max="403" width="16.42578125" customWidth="1"/>
    <col min="404" max="404" width="10.5703125" style="3" customWidth="1"/>
    <col min="405" max="405" width="16.42578125" customWidth="1"/>
    <col min="406" max="406" width="10.5703125" style="3" customWidth="1"/>
    <col min="407" max="407" width="16.42578125" customWidth="1"/>
    <col min="408" max="408" width="10.5703125" style="3" customWidth="1"/>
    <col min="409" max="409" width="16.42578125" customWidth="1"/>
    <col min="410" max="410" width="10.5703125" style="3" customWidth="1"/>
    <col min="411" max="411" width="16.42578125" customWidth="1"/>
    <col min="412" max="412" width="10.5703125" style="3" customWidth="1"/>
    <col min="413" max="413" width="16.42578125" customWidth="1"/>
    <col min="414" max="414" width="10.5703125" style="3" customWidth="1"/>
    <col min="415" max="415" width="16.42578125" customWidth="1"/>
    <col min="416" max="416" width="10.5703125" style="3" customWidth="1"/>
    <col min="417" max="417" width="16.42578125" customWidth="1"/>
    <col min="418" max="418" width="10.5703125" style="3" customWidth="1"/>
    <col min="419" max="419" width="16.42578125" customWidth="1"/>
    <col min="420" max="420" width="10.5703125" style="3" customWidth="1"/>
    <col min="421" max="421" width="16.42578125" customWidth="1"/>
    <col min="422" max="422" width="10.5703125" style="3" customWidth="1"/>
    <col min="423" max="423" width="16.42578125" customWidth="1"/>
    <col min="424" max="424" width="10.5703125" style="3" customWidth="1"/>
    <col min="425" max="425" width="16.42578125" customWidth="1"/>
    <col min="426" max="426" width="10.5703125" style="3" customWidth="1"/>
    <col min="427" max="427" width="16.42578125" customWidth="1"/>
    <col min="428" max="428" width="10.5703125" style="3" customWidth="1"/>
    <col min="429" max="429" width="16.42578125" customWidth="1"/>
    <col min="430" max="430" width="10.5703125" style="3" customWidth="1"/>
    <col min="431" max="431" width="16.42578125" customWidth="1"/>
    <col min="432" max="432" width="10.5703125" style="3" customWidth="1"/>
    <col min="433" max="433" width="16.42578125" customWidth="1"/>
    <col min="434" max="434" width="10.5703125" style="3" customWidth="1"/>
    <col min="435" max="435" width="16.42578125" customWidth="1"/>
    <col min="436" max="436" width="10.5703125" style="3" customWidth="1"/>
    <col min="437" max="437" width="16.42578125" customWidth="1"/>
    <col min="438" max="438" width="10.5703125" style="3" customWidth="1"/>
  </cols>
  <sheetData>
    <row r="1" spans="1:437" x14ac:dyDescent="0.25">
      <c r="C1" t="s">
        <v>1</v>
      </c>
      <c r="E1" t="s">
        <v>2</v>
      </c>
      <c r="G1" t="s">
        <v>9</v>
      </c>
      <c r="I1" t="s">
        <v>10</v>
      </c>
      <c r="K1" t="s">
        <v>11</v>
      </c>
      <c r="M1" t="s">
        <v>12</v>
      </c>
      <c r="O1" t="s">
        <v>13</v>
      </c>
      <c r="Q1" t="s">
        <v>14</v>
      </c>
      <c r="S1" t="s">
        <v>15</v>
      </c>
      <c r="U1" t="s">
        <v>16</v>
      </c>
      <c r="W1" t="s">
        <v>17</v>
      </c>
      <c r="Y1" t="s">
        <v>18</v>
      </c>
      <c r="AA1" t="s">
        <v>19</v>
      </c>
      <c r="AC1" t="s">
        <v>20</v>
      </c>
      <c r="AE1" t="s">
        <v>21</v>
      </c>
      <c r="AG1" t="s">
        <v>22</v>
      </c>
      <c r="AI1" t="s">
        <v>23</v>
      </c>
      <c r="AK1" t="s">
        <v>24</v>
      </c>
      <c r="AM1" t="s">
        <v>25</v>
      </c>
      <c r="AO1" t="s">
        <v>26</v>
      </c>
      <c r="AQ1" t="s">
        <v>27</v>
      </c>
      <c r="AS1" t="s">
        <v>28</v>
      </c>
      <c r="AU1" t="s">
        <v>29</v>
      </c>
      <c r="AW1" t="s">
        <v>30</v>
      </c>
      <c r="AY1" t="s">
        <v>31</v>
      </c>
      <c r="BA1" t="s">
        <v>32</v>
      </c>
      <c r="BC1" t="s">
        <v>33</v>
      </c>
      <c r="BE1" t="s">
        <v>36</v>
      </c>
      <c r="BG1" t="s">
        <v>37</v>
      </c>
      <c r="BI1" t="s">
        <v>38</v>
      </c>
      <c r="BK1" t="s">
        <v>39</v>
      </c>
      <c r="BM1" t="s">
        <v>40</v>
      </c>
      <c r="BO1" t="s">
        <v>41</v>
      </c>
      <c r="BQ1" t="s">
        <v>42</v>
      </c>
      <c r="BS1" t="s">
        <v>43</v>
      </c>
      <c r="BU1" t="s">
        <v>44</v>
      </c>
      <c r="BW1" t="s">
        <v>45</v>
      </c>
      <c r="BY1" t="s">
        <v>46</v>
      </c>
      <c r="CA1" t="s">
        <v>47</v>
      </c>
      <c r="CC1" t="s">
        <v>49</v>
      </c>
      <c r="CE1" t="s">
        <v>50</v>
      </c>
      <c r="CG1" t="s">
        <v>51</v>
      </c>
      <c r="CI1" t="s">
        <v>52</v>
      </c>
      <c r="CK1" t="s">
        <v>53</v>
      </c>
      <c r="CM1" t="s">
        <v>54</v>
      </c>
      <c r="CO1" t="s">
        <v>55</v>
      </c>
      <c r="CQ1" t="s">
        <v>56</v>
      </c>
      <c r="CS1" t="s">
        <v>57</v>
      </c>
      <c r="CU1" t="s">
        <v>69</v>
      </c>
      <c r="CW1" t="s">
        <v>70</v>
      </c>
      <c r="CY1" t="s">
        <v>72</v>
      </c>
      <c r="DA1" t="s">
        <v>73</v>
      </c>
      <c r="DC1" t="s">
        <v>74</v>
      </c>
      <c r="DE1" t="s">
        <v>75</v>
      </c>
      <c r="DG1" t="s">
        <v>78</v>
      </c>
      <c r="DI1" t="s">
        <v>83</v>
      </c>
      <c r="DK1" t="s">
        <v>84</v>
      </c>
      <c r="DM1" t="s">
        <v>85</v>
      </c>
      <c r="DO1" t="s">
        <v>86</v>
      </c>
      <c r="DQ1" t="s">
        <v>98</v>
      </c>
      <c r="DS1" t="s">
        <v>102</v>
      </c>
      <c r="DU1" t="s">
        <v>103</v>
      </c>
      <c r="DW1" t="s">
        <v>104</v>
      </c>
      <c r="DY1" t="s">
        <v>106</v>
      </c>
      <c r="EA1" t="s">
        <v>107</v>
      </c>
      <c r="EC1" t="s">
        <v>109</v>
      </c>
      <c r="EE1" t="s">
        <v>110</v>
      </c>
      <c r="EG1" t="s">
        <v>111</v>
      </c>
      <c r="EI1" t="s">
        <v>112</v>
      </c>
      <c r="EK1" t="s">
        <v>113</v>
      </c>
      <c r="EM1" t="s">
        <v>114</v>
      </c>
      <c r="EO1" t="s">
        <v>115</v>
      </c>
      <c r="EQ1" t="s">
        <v>117</v>
      </c>
      <c r="ES1" t="s">
        <v>118</v>
      </c>
      <c r="EU1" t="s">
        <v>120</v>
      </c>
      <c r="EW1" t="s">
        <v>121</v>
      </c>
      <c r="EY1" t="s">
        <v>122</v>
      </c>
      <c r="FA1" t="s">
        <v>123</v>
      </c>
      <c r="FC1" t="s">
        <v>124</v>
      </c>
      <c r="FE1" t="s">
        <v>125</v>
      </c>
      <c r="FG1" t="s">
        <v>126</v>
      </c>
      <c r="FI1" t="s">
        <v>127</v>
      </c>
      <c r="FK1" t="s">
        <v>128</v>
      </c>
      <c r="FM1" t="s">
        <v>129</v>
      </c>
      <c r="FO1" t="s">
        <v>130</v>
      </c>
      <c r="FQ1" t="s">
        <v>131</v>
      </c>
      <c r="FS1" t="s">
        <v>132</v>
      </c>
      <c r="FU1" t="s">
        <v>133</v>
      </c>
      <c r="FW1" s="5" t="s">
        <v>134</v>
      </c>
      <c r="FY1" t="s">
        <v>135</v>
      </c>
      <c r="GA1" t="s">
        <v>136</v>
      </c>
      <c r="GC1" t="s">
        <v>137</v>
      </c>
      <c r="GE1" t="s">
        <v>138</v>
      </c>
      <c r="GG1" t="s">
        <v>139</v>
      </c>
      <c r="GI1" t="s">
        <v>140</v>
      </c>
      <c r="GK1" t="s">
        <v>141</v>
      </c>
      <c r="GM1" t="s">
        <v>142</v>
      </c>
      <c r="GO1" t="s">
        <v>143</v>
      </c>
      <c r="GQ1" t="s">
        <v>144</v>
      </c>
      <c r="GS1" t="s">
        <v>145</v>
      </c>
      <c r="GU1" t="s">
        <v>146</v>
      </c>
      <c r="GW1" t="s">
        <v>147</v>
      </c>
      <c r="GY1" t="s">
        <v>148</v>
      </c>
      <c r="HA1" t="s">
        <v>149</v>
      </c>
      <c r="HC1" t="s">
        <v>150</v>
      </c>
      <c r="HE1" t="s">
        <v>151</v>
      </c>
      <c r="HG1" t="s">
        <v>152</v>
      </c>
      <c r="HI1" t="s">
        <v>153</v>
      </c>
      <c r="HK1" t="s">
        <v>154</v>
      </c>
      <c r="HM1" t="s">
        <v>155</v>
      </c>
      <c r="HO1" t="s">
        <v>156</v>
      </c>
      <c r="HQ1" t="s">
        <v>157</v>
      </c>
      <c r="HS1" t="s">
        <v>158</v>
      </c>
      <c r="HU1" t="s">
        <v>159</v>
      </c>
      <c r="HW1" t="s">
        <v>160</v>
      </c>
      <c r="HY1" t="s">
        <v>161</v>
      </c>
      <c r="IA1" t="s">
        <v>162</v>
      </c>
      <c r="IC1" t="s">
        <v>163</v>
      </c>
      <c r="IE1" t="s">
        <v>164</v>
      </c>
      <c r="IG1" t="s">
        <v>165</v>
      </c>
      <c r="II1" t="s">
        <v>166</v>
      </c>
      <c r="IK1" t="s">
        <v>170</v>
      </c>
      <c r="IM1" t="s">
        <v>171</v>
      </c>
      <c r="IO1" t="s">
        <v>172</v>
      </c>
      <c r="IQ1" t="s">
        <v>173</v>
      </c>
      <c r="IS1" t="s">
        <v>174</v>
      </c>
      <c r="IU1" t="s">
        <v>175</v>
      </c>
      <c r="IW1" t="s">
        <v>176</v>
      </c>
      <c r="IY1" t="s">
        <v>180</v>
      </c>
      <c r="JA1" t="s">
        <v>5</v>
      </c>
      <c r="JC1" t="s">
        <v>6</v>
      </c>
      <c r="JE1" t="s">
        <v>7</v>
      </c>
      <c r="JG1" t="s">
        <v>8</v>
      </c>
      <c r="JI1" t="s">
        <v>108</v>
      </c>
      <c r="JK1" t="s">
        <v>116</v>
      </c>
      <c r="JM1" t="s">
        <v>181</v>
      </c>
      <c r="JO1" t="s">
        <v>0</v>
      </c>
      <c r="JQ1" t="s">
        <v>3</v>
      </c>
      <c r="JS1" t="s">
        <v>4</v>
      </c>
      <c r="JU1" t="s">
        <v>34</v>
      </c>
      <c r="JW1" t="s">
        <v>35</v>
      </c>
      <c r="JY1" t="s">
        <v>48</v>
      </c>
      <c r="KA1" t="s">
        <v>58</v>
      </c>
      <c r="KC1" t="s">
        <v>59</v>
      </c>
      <c r="KE1" t="s">
        <v>60</v>
      </c>
      <c r="KG1" t="s">
        <v>61</v>
      </c>
      <c r="KI1" t="s">
        <v>62</v>
      </c>
      <c r="KK1" t="s">
        <v>63</v>
      </c>
      <c r="KM1" t="s">
        <v>64</v>
      </c>
      <c r="KO1" t="s">
        <v>65</v>
      </c>
      <c r="KQ1" t="s">
        <v>66</v>
      </c>
      <c r="KS1" t="s">
        <v>67</v>
      </c>
      <c r="KU1" t="s">
        <v>68</v>
      </c>
      <c r="KW1" t="s">
        <v>71</v>
      </c>
      <c r="KY1" t="s">
        <v>76</v>
      </c>
      <c r="LA1" t="s">
        <v>77</v>
      </c>
      <c r="LC1" t="s">
        <v>79</v>
      </c>
      <c r="LE1" t="s">
        <v>80</v>
      </c>
      <c r="LG1" t="s">
        <v>81</v>
      </c>
      <c r="LI1" t="s">
        <v>82</v>
      </c>
      <c r="LK1" t="s">
        <v>87</v>
      </c>
      <c r="LM1" t="s">
        <v>88</v>
      </c>
      <c r="LO1" t="s">
        <v>89</v>
      </c>
      <c r="LQ1" t="s">
        <v>90</v>
      </c>
      <c r="LS1" t="s">
        <v>91</v>
      </c>
      <c r="LU1" t="s">
        <v>92</v>
      </c>
      <c r="LW1" t="s">
        <v>93</v>
      </c>
      <c r="LY1" t="s">
        <v>94</v>
      </c>
      <c r="MA1" t="s">
        <v>95</v>
      </c>
      <c r="MC1" t="s">
        <v>96</v>
      </c>
      <c r="ME1" t="s">
        <v>97</v>
      </c>
      <c r="MG1" t="s">
        <v>99</v>
      </c>
      <c r="MI1" t="s">
        <v>100</v>
      </c>
      <c r="MK1" t="s">
        <v>101</v>
      </c>
      <c r="MM1" t="s">
        <v>105</v>
      </c>
      <c r="MO1" t="s">
        <v>119</v>
      </c>
      <c r="MQ1" t="s">
        <v>167</v>
      </c>
      <c r="MS1" t="s">
        <v>168</v>
      </c>
      <c r="MU1" t="s">
        <v>169</v>
      </c>
      <c r="MW1" t="s">
        <v>177</v>
      </c>
      <c r="MY1" t="s">
        <v>178</v>
      </c>
      <c r="NA1" t="s">
        <v>179</v>
      </c>
      <c r="NC1" t="s">
        <v>312</v>
      </c>
      <c r="ND1" s="3" t="s">
        <v>313</v>
      </c>
      <c r="NE1" s="3" t="s">
        <v>549</v>
      </c>
      <c r="NG1" t="s">
        <v>312</v>
      </c>
      <c r="NH1" t="s">
        <v>312</v>
      </c>
      <c r="NI1" t="s">
        <v>312</v>
      </c>
      <c r="NJ1" s="3" t="s">
        <v>547</v>
      </c>
      <c r="NO1" t="s">
        <v>559</v>
      </c>
      <c r="NP1" t="s">
        <v>559</v>
      </c>
    </row>
    <row r="2" spans="1:437" x14ac:dyDescent="0.25">
      <c r="A2" t="s">
        <v>184</v>
      </c>
      <c r="B2" s="35" t="s">
        <v>185</v>
      </c>
      <c r="C2" t="s">
        <v>303</v>
      </c>
      <c r="D2" s="3" t="s">
        <v>304</v>
      </c>
      <c r="E2" t="s">
        <v>303</v>
      </c>
      <c r="F2" s="3" t="s">
        <v>304</v>
      </c>
      <c r="G2" t="s">
        <v>303</v>
      </c>
      <c r="H2" s="3" t="s">
        <v>304</v>
      </c>
      <c r="I2" t="s">
        <v>303</v>
      </c>
      <c r="J2" s="3" t="s">
        <v>304</v>
      </c>
      <c r="K2" t="s">
        <v>303</v>
      </c>
      <c r="L2" s="3" t="s">
        <v>304</v>
      </c>
      <c r="M2" t="s">
        <v>303</v>
      </c>
      <c r="N2" s="3" t="s">
        <v>304</v>
      </c>
      <c r="O2" t="s">
        <v>303</v>
      </c>
      <c r="P2" s="3" t="s">
        <v>304</v>
      </c>
      <c r="Q2" t="s">
        <v>303</v>
      </c>
      <c r="R2" s="3" t="s">
        <v>304</v>
      </c>
      <c r="S2" t="s">
        <v>303</v>
      </c>
      <c r="T2" s="3" t="s">
        <v>304</v>
      </c>
      <c r="U2" t="s">
        <v>303</v>
      </c>
      <c r="V2" s="3" t="s">
        <v>304</v>
      </c>
      <c r="W2" t="s">
        <v>303</v>
      </c>
      <c r="X2" s="3" t="s">
        <v>304</v>
      </c>
      <c r="Y2" t="s">
        <v>303</v>
      </c>
      <c r="Z2" s="3" t="s">
        <v>304</v>
      </c>
      <c r="AA2" t="s">
        <v>303</v>
      </c>
      <c r="AB2" s="3" t="s">
        <v>304</v>
      </c>
      <c r="AC2" t="s">
        <v>303</v>
      </c>
      <c r="AD2" s="3" t="s">
        <v>304</v>
      </c>
      <c r="AE2" t="s">
        <v>303</v>
      </c>
      <c r="AF2" s="3" t="s">
        <v>304</v>
      </c>
      <c r="AG2" t="s">
        <v>303</v>
      </c>
      <c r="AH2" s="3" t="s">
        <v>304</v>
      </c>
      <c r="AI2" t="s">
        <v>303</v>
      </c>
      <c r="AJ2" s="3" t="s">
        <v>304</v>
      </c>
      <c r="AK2" t="s">
        <v>303</v>
      </c>
      <c r="AL2" s="3" t="s">
        <v>304</v>
      </c>
      <c r="AM2" t="s">
        <v>303</v>
      </c>
      <c r="AN2" s="3" t="s">
        <v>304</v>
      </c>
      <c r="AO2" t="s">
        <v>303</v>
      </c>
      <c r="AP2" s="3" t="s">
        <v>304</v>
      </c>
      <c r="AQ2" t="s">
        <v>303</v>
      </c>
      <c r="AR2" s="3" t="s">
        <v>304</v>
      </c>
      <c r="AS2" t="s">
        <v>303</v>
      </c>
      <c r="AT2" s="3" t="s">
        <v>304</v>
      </c>
      <c r="AU2" t="s">
        <v>303</v>
      </c>
      <c r="AV2" s="3" t="s">
        <v>304</v>
      </c>
      <c r="AW2" t="s">
        <v>303</v>
      </c>
      <c r="AX2" s="3" t="s">
        <v>304</v>
      </c>
      <c r="AY2" t="s">
        <v>303</v>
      </c>
      <c r="AZ2" s="3" t="s">
        <v>304</v>
      </c>
      <c r="BA2" t="s">
        <v>303</v>
      </c>
      <c r="BB2" s="3" t="s">
        <v>304</v>
      </c>
      <c r="BC2" t="s">
        <v>303</v>
      </c>
      <c r="BD2" s="3" t="s">
        <v>304</v>
      </c>
      <c r="BE2" t="s">
        <v>303</v>
      </c>
      <c r="BF2" s="3" t="s">
        <v>304</v>
      </c>
      <c r="BG2" t="s">
        <v>303</v>
      </c>
      <c r="BH2" s="3" t="s">
        <v>304</v>
      </c>
      <c r="BI2" t="s">
        <v>303</v>
      </c>
      <c r="BJ2" s="3" t="s">
        <v>304</v>
      </c>
      <c r="BK2" t="s">
        <v>303</v>
      </c>
      <c r="BL2" s="3" t="s">
        <v>304</v>
      </c>
      <c r="BM2" t="s">
        <v>303</v>
      </c>
      <c r="BN2" s="3" t="s">
        <v>304</v>
      </c>
      <c r="BO2" t="s">
        <v>303</v>
      </c>
      <c r="BP2" s="3" t="s">
        <v>304</v>
      </c>
      <c r="BQ2" t="s">
        <v>303</v>
      </c>
      <c r="BR2" s="3" t="s">
        <v>304</v>
      </c>
      <c r="BS2" t="s">
        <v>303</v>
      </c>
      <c r="BT2" s="3" t="s">
        <v>304</v>
      </c>
      <c r="BU2" t="s">
        <v>303</v>
      </c>
      <c r="BV2" s="3" t="s">
        <v>304</v>
      </c>
      <c r="BW2" t="s">
        <v>303</v>
      </c>
      <c r="BX2" s="3" t="s">
        <v>304</v>
      </c>
      <c r="BY2" t="s">
        <v>303</v>
      </c>
      <c r="BZ2" s="3" t="s">
        <v>304</v>
      </c>
      <c r="CA2" t="s">
        <v>303</v>
      </c>
      <c r="CB2" s="3" t="s">
        <v>304</v>
      </c>
      <c r="CC2" t="s">
        <v>303</v>
      </c>
      <c r="CD2" s="3" t="s">
        <v>304</v>
      </c>
      <c r="CE2" t="s">
        <v>303</v>
      </c>
      <c r="CF2" s="3" t="s">
        <v>304</v>
      </c>
      <c r="CG2" t="s">
        <v>303</v>
      </c>
      <c r="CH2" s="3" t="s">
        <v>304</v>
      </c>
      <c r="CI2" t="s">
        <v>303</v>
      </c>
      <c r="CJ2" s="3" t="s">
        <v>304</v>
      </c>
      <c r="CK2" t="s">
        <v>303</v>
      </c>
      <c r="CL2" s="3" t="s">
        <v>304</v>
      </c>
      <c r="CM2" t="s">
        <v>303</v>
      </c>
      <c r="CN2" s="3" t="s">
        <v>304</v>
      </c>
      <c r="CO2" t="s">
        <v>303</v>
      </c>
      <c r="CP2" s="3" t="s">
        <v>304</v>
      </c>
      <c r="CQ2" t="s">
        <v>303</v>
      </c>
      <c r="CR2" s="3" t="s">
        <v>304</v>
      </c>
      <c r="CS2" t="s">
        <v>303</v>
      </c>
      <c r="CT2" s="3" t="s">
        <v>304</v>
      </c>
      <c r="CU2" t="s">
        <v>303</v>
      </c>
      <c r="CV2" s="3" t="s">
        <v>304</v>
      </c>
      <c r="CW2" t="s">
        <v>303</v>
      </c>
      <c r="CX2" s="3" t="s">
        <v>304</v>
      </c>
      <c r="CY2" t="s">
        <v>303</v>
      </c>
      <c r="CZ2" s="3" t="s">
        <v>304</v>
      </c>
      <c r="DA2" t="s">
        <v>303</v>
      </c>
      <c r="DB2" s="3" t="s">
        <v>304</v>
      </c>
      <c r="DC2" t="s">
        <v>303</v>
      </c>
      <c r="DD2" s="3" t="s">
        <v>304</v>
      </c>
      <c r="DE2" t="s">
        <v>303</v>
      </c>
      <c r="DF2" s="3" t="s">
        <v>304</v>
      </c>
      <c r="DG2" t="s">
        <v>303</v>
      </c>
      <c r="DH2" s="3" t="s">
        <v>304</v>
      </c>
      <c r="DI2" t="s">
        <v>303</v>
      </c>
      <c r="DJ2" s="3" t="s">
        <v>304</v>
      </c>
      <c r="DK2" t="s">
        <v>303</v>
      </c>
      <c r="DL2" s="3" t="s">
        <v>304</v>
      </c>
      <c r="DM2" t="s">
        <v>303</v>
      </c>
      <c r="DN2" s="3" t="s">
        <v>304</v>
      </c>
      <c r="DO2" t="s">
        <v>303</v>
      </c>
      <c r="DP2" s="3" t="s">
        <v>304</v>
      </c>
      <c r="DQ2" t="s">
        <v>303</v>
      </c>
      <c r="DR2" s="3" t="s">
        <v>304</v>
      </c>
      <c r="DS2" t="s">
        <v>303</v>
      </c>
      <c r="DT2" s="3" t="s">
        <v>304</v>
      </c>
      <c r="DU2" t="s">
        <v>303</v>
      </c>
      <c r="DV2" s="3" t="s">
        <v>304</v>
      </c>
      <c r="DW2" t="s">
        <v>303</v>
      </c>
      <c r="DX2" s="3" t="s">
        <v>304</v>
      </c>
      <c r="DY2" t="s">
        <v>303</v>
      </c>
      <c r="DZ2" s="3" t="s">
        <v>304</v>
      </c>
      <c r="EA2" t="s">
        <v>303</v>
      </c>
      <c r="EB2" s="3" t="s">
        <v>304</v>
      </c>
      <c r="EC2" t="s">
        <v>303</v>
      </c>
      <c r="ED2" s="3" t="s">
        <v>304</v>
      </c>
      <c r="EE2" t="s">
        <v>303</v>
      </c>
      <c r="EF2" s="3" t="s">
        <v>304</v>
      </c>
      <c r="EG2" t="s">
        <v>303</v>
      </c>
      <c r="EH2" s="3" t="s">
        <v>304</v>
      </c>
      <c r="EI2" t="s">
        <v>303</v>
      </c>
      <c r="EJ2" s="3" t="s">
        <v>304</v>
      </c>
      <c r="EK2" t="s">
        <v>303</v>
      </c>
      <c r="EL2" s="3" t="s">
        <v>304</v>
      </c>
      <c r="EM2" t="s">
        <v>303</v>
      </c>
      <c r="EN2" s="3" t="s">
        <v>304</v>
      </c>
      <c r="EO2" t="s">
        <v>303</v>
      </c>
      <c r="EP2" s="3" t="s">
        <v>304</v>
      </c>
      <c r="EQ2" t="s">
        <v>303</v>
      </c>
      <c r="ER2" s="3" t="s">
        <v>304</v>
      </c>
      <c r="ES2" t="s">
        <v>303</v>
      </c>
      <c r="ET2" s="3" t="s">
        <v>304</v>
      </c>
      <c r="EU2" t="s">
        <v>303</v>
      </c>
      <c r="EV2" s="3" t="s">
        <v>304</v>
      </c>
      <c r="EW2" t="s">
        <v>303</v>
      </c>
      <c r="EX2" s="3" t="s">
        <v>304</v>
      </c>
      <c r="EY2" t="s">
        <v>303</v>
      </c>
      <c r="EZ2" s="3" t="s">
        <v>304</v>
      </c>
      <c r="FA2" t="s">
        <v>303</v>
      </c>
      <c r="FB2" s="3" t="s">
        <v>304</v>
      </c>
      <c r="FC2" t="s">
        <v>303</v>
      </c>
      <c r="FD2" s="3" t="s">
        <v>304</v>
      </c>
      <c r="FE2" t="s">
        <v>303</v>
      </c>
      <c r="FF2" s="3" t="s">
        <v>304</v>
      </c>
      <c r="FG2" t="s">
        <v>303</v>
      </c>
      <c r="FH2" s="3" t="s">
        <v>304</v>
      </c>
      <c r="FI2" t="s">
        <v>303</v>
      </c>
      <c r="FJ2" s="3" t="s">
        <v>304</v>
      </c>
      <c r="FK2" t="s">
        <v>303</v>
      </c>
      <c r="FL2" s="3" t="s">
        <v>304</v>
      </c>
      <c r="FM2" t="s">
        <v>303</v>
      </c>
      <c r="FN2" s="3" t="s">
        <v>304</v>
      </c>
      <c r="FO2" t="s">
        <v>303</v>
      </c>
      <c r="FP2" s="3" t="s">
        <v>304</v>
      </c>
      <c r="FQ2" t="s">
        <v>303</v>
      </c>
      <c r="FR2" s="3" t="s">
        <v>304</v>
      </c>
      <c r="FS2" t="s">
        <v>303</v>
      </c>
      <c r="FT2" s="3" t="s">
        <v>304</v>
      </c>
      <c r="FU2" t="s">
        <v>303</v>
      </c>
      <c r="FV2" s="3" t="s">
        <v>304</v>
      </c>
      <c r="FW2" s="5" t="s">
        <v>303</v>
      </c>
      <c r="FX2" s="3" t="s">
        <v>304</v>
      </c>
      <c r="FY2" t="s">
        <v>303</v>
      </c>
      <c r="FZ2" s="3" t="s">
        <v>304</v>
      </c>
      <c r="GA2" t="s">
        <v>303</v>
      </c>
      <c r="GB2" s="3" t="s">
        <v>304</v>
      </c>
      <c r="GC2" t="s">
        <v>303</v>
      </c>
      <c r="GD2" s="3" t="s">
        <v>304</v>
      </c>
      <c r="GE2" t="s">
        <v>303</v>
      </c>
      <c r="GF2" s="3" t="s">
        <v>304</v>
      </c>
      <c r="GG2" t="s">
        <v>303</v>
      </c>
      <c r="GH2" s="3" t="s">
        <v>304</v>
      </c>
      <c r="GI2" t="s">
        <v>303</v>
      </c>
      <c r="GJ2" s="3" t="s">
        <v>304</v>
      </c>
      <c r="GK2" t="s">
        <v>303</v>
      </c>
      <c r="GL2" s="3" t="s">
        <v>304</v>
      </c>
      <c r="GM2" t="s">
        <v>303</v>
      </c>
      <c r="GN2" s="3" t="s">
        <v>304</v>
      </c>
      <c r="GO2" t="s">
        <v>303</v>
      </c>
      <c r="GP2" s="3" t="s">
        <v>304</v>
      </c>
      <c r="GQ2" t="s">
        <v>303</v>
      </c>
      <c r="GR2" s="3" t="s">
        <v>304</v>
      </c>
      <c r="GS2" t="s">
        <v>303</v>
      </c>
      <c r="GT2" s="3" t="s">
        <v>304</v>
      </c>
      <c r="GU2" t="s">
        <v>303</v>
      </c>
      <c r="GV2" s="3" t="s">
        <v>304</v>
      </c>
      <c r="GW2" t="s">
        <v>303</v>
      </c>
      <c r="GX2" s="3" t="s">
        <v>304</v>
      </c>
      <c r="GY2" t="s">
        <v>303</v>
      </c>
      <c r="GZ2" s="3" t="s">
        <v>304</v>
      </c>
      <c r="HA2" t="s">
        <v>303</v>
      </c>
      <c r="HB2" s="3" t="s">
        <v>304</v>
      </c>
      <c r="HC2" t="s">
        <v>303</v>
      </c>
      <c r="HD2" s="3" t="s">
        <v>304</v>
      </c>
      <c r="HE2" t="s">
        <v>303</v>
      </c>
      <c r="HF2" s="3" t="s">
        <v>304</v>
      </c>
      <c r="HG2" t="s">
        <v>303</v>
      </c>
      <c r="HH2" s="3" t="s">
        <v>304</v>
      </c>
      <c r="HI2" t="s">
        <v>303</v>
      </c>
      <c r="HJ2" s="3" t="s">
        <v>304</v>
      </c>
      <c r="HK2" t="s">
        <v>303</v>
      </c>
      <c r="HL2" s="3" t="s">
        <v>304</v>
      </c>
      <c r="HM2" t="s">
        <v>303</v>
      </c>
      <c r="HN2" s="3" t="s">
        <v>304</v>
      </c>
      <c r="HO2" t="s">
        <v>303</v>
      </c>
      <c r="HP2" s="3" t="s">
        <v>304</v>
      </c>
      <c r="HQ2" t="s">
        <v>303</v>
      </c>
      <c r="HR2" s="3" t="s">
        <v>304</v>
      </c>
      <c r="HS2" t="s">
        <v>303</v>
      </c>
      <c r="HT2" s="3" t="s">
        <v>304</v>
      </c>
      <c r="HU2" t="s">
        <v>303</v>
      </c>
      <c r="HV2" s="3" t="s">
        <v>304</v>
      </c>
      <c r="HW2" t="s">
        <v>303</v>
      </c>
      <c r="HX2" s="3" t="s">
        <v>304</v>
      </c>
      <c r="HY2" t="s">
        <v>303</v>
      </c>
      <c r="HZ2" s="3" t="s">
        <v>304</v>
      </c>
      <c r="IA2" t="s">
        <v>303</v>
      </c>
      <c r="IB2" s="3" t="s">
        <v>304</v>
      </c>
      <c r="IC2" t="s">
        <v>303</v>
      </c>
      <c r="ID2" s="3" t="s">
        <v>304</v>
      </c>
      <c r="IE2" t="s">
        <v>303</v>
      </c>
      <c r="IF2" s="3" t="s">
        <v>304</v>
      </c>
      <c r="IG2" t="s">
        <v>303</v>
      </c>
      <c r="IH2" s="3" t="s">
        <v>304</v>
      </c>
      <c r="II2" t="s">
        <v>303</v>
      </c>
      <c r="IJ2" s="3" t="s">
        <v>304</v>
      </c>
      <c r="IK2" t="s">
        <v>303</v>
      </c>
      <c r="IL2" s="3" t="s">
        <v>304</v>
      </c>
      <c r="IM2" t="s">
        <v>303</v>
      </c>
      <c r="IN2" s="3" t="s">
        <v>304</v>
      </c>
      <c r="IO2" t="s">
        <v>303</v>
      </c>
      <c r="IP2" s="3" t="s">
        <v>304</v>
      </c>
      <c r="IQ2" t="s">
        <v>303</v>
      </c>
      <c r="IR2" s="3" t="s">
        <v>304</v>
      </c>
      <c r="IS2" t="s">
        <v>303</v>
      </c>
      <c r="IT2" s="3" t="s">
        <v>304</v>
      </c>
      <c r="IU2" t="s">
        <v>303</v>
      </c>
      <c r="IV2" s="3" t="s">
        <v>304</v>
      </c>
      <c r="IW2" t="s">
        <v>303</v>
      </c>
      <c r="IX2" s="3" t="s">
        <v>304</v>
      </c>
      <c r="IY2" t="s">
        <v>303</v>
      </c>
      <c r="IZ2" s="3" t="s">
        <v>304</v>
      </c>
      <c r="JA2" t="s">
        <v>303</v>
      </c>
      <c r="JB2" s="3" t="s">
        <v>304</v>
      </c>
      <c r="JC2" t="s">
        <v>303</v>
      </c>
      <c r="JD2" s="3" t="s">
        <v>304</v>
      </c>
      <c r="JE2" t="s">
        <v>303</v>
      </c>
      <c r="JF2" s="3" t="s">
        <v>304</v>
      </c>
      <c r="JG2" t="s">
        <v>303</v>
      </c>
      <c r="JH2" s="3" t="s">
        <v>304</v>
      </c>
      <c r="JI2" t="s">
        <v>303</v>
      </c>
      <c r="JJ2" s="3" t="s">
        <v>304</v>
      </c>
      <c r="JK2" t="s">
        <v>303</v>
      </c>
      <c r="JL2" s="3" t="s">
        <v>304</v>
      </c>
      <c r="JM2" t="s">
        <v>303</v>
      </c>
      <c r="JN2" s="3" t="s">
        <v>304</v>
      </c>
      <c r="JO2" t="s">
        <v>303</v>
      </c>
      <c r="JP2" s="3" t="s">
        <v>304</v>
      </c>
      <c r="JQ2" t="s">
        <v>303</v>
      </c>
      <c r="JR2" s="3" t="s">
        <v>304</v>
      </c>
      <c r="JS2" t="s">
        <v>303</v>
      </c>
      <c r="JT2" s="3" t="s">
        <v>304</v>
      </c>
      <c r="JU2" t="s">
        <v>303</v>
      </c>
      <c r="JV2" s="3" t="s">
        <v>304</v>
      </c>
      <c r="JW2" t="s">
        <v>303</v>
      </c>
      <c r="JX2" s="3" t="s">
        <v>304</v>
      </c>
      <c r="JY2" t="s">
        <v>303</v>
      </c>
      <c r="JZ2" s="3" t="s">
        <v>304</v>
      </c>
      <c r="KA2" t="s">
        <v>303</v>
      </c>
      <c r="KB2" s="3" t="s">
        <v>304</v>
      </c>
      <c r="KC2" t="s">
        <v>303</v>
      </c>
      <c r="KD2" s="3" t="s">
        <v>304</v>
      </c>
      <c r="KE2" t="s">
        <v>303</v>
      </c>
      <c r="KF2" s="3" t="s">
        <v>304</v>
      </c>
      <c r="KG2" t="s">
        <v>303</v>
      </c>
      <c r="KH2" s="3" t="s">
        <v>304</v>
      </c>
      <c r="KI2" t="s">
        <v>303</v>
      </c>
      <c r="KJ2" s="3" t="s">
        <v>304</v>
      </c>
      <c r="KK2" t="s">
        <v>303</v>
      </c>
      <c r="KL2" s="3" t="s">
        <v>304</v>
      </c>
      <c r="KM2" t="s">
        <v>303</v>
      </c>
      <c r="KN2" s="3" t="s">
        <v>304</v>
      </c>
      <c r="KO2" t="s">
        <v>303</v>
      </c>
      <c r="KP2" s="3" t="s">
        <v>304</v>
      </c>
      <c r="KQ2" t="s">
        <v>303</v>
      </c>
      <c r="KR2" s="3" t="s">
        <v>304</v>
      </c>
      <c r="KS2" t="s">
        <v>303</v>
      </c>
      <c r="KT2" s="3" t="s">
        <v>304</v>
      </c>
      <c r="KU2" t="s">
        <v>303</v>
      </c>
      <c r="KV2" s="3" t="s">
        <v>304</v>
      </c>
      <c r="KW2" t="s">
        <v>303</v>
      </c>
      <c r="KX2" s="3" t="s">
        <v>304</v>
      </c>
      <c r="KY2" t="s">
        <v>303</v>
      </c>
      <c r="KZ2" s="3" t="s">
        <v>304</v>
      </c>
      <c r="LA2" t="s">
        <v>303</v>
      </c>
      <c r="LB2" s="3" t="s">
        <v>304</v>
      </c>
      <c r="LC2" t="s">
        <v>303</v>
      </c>
      <c r="LD2" s="3" t="s">
        <v>304</v>
      </c>
      <c r="LE2" t="s">
        <v>303</v>
      </c>
      <c r="LF2" s="3" t="s">
        <v>304</v>
      </c>
      <c r="LG2" t="s">
        <v>303</v>
      </c>
      <c r="LH2" s="3" t="s">
        <v>304</v>
      </c>
      <c r="LI2" t="s">
        <v>303</v>
      </c>
      <c r="LJ2" s="3" t="s">
        <v>304</v>
      </c>
      <c r="LK2" t="s">
        <v>303</v>
      </c>
      <c r="LL2" s="3" t="s">
        <v>304</v>
      </c>
      <c r="LM2" t="s">
        <v>303</v>
      </c>
      <c r="LN2" s="3" t="s">
        <v>304</v>
      </c>
      <c r="LO2" t="s">
        <v>303</v>
      </c>
      <c r="LP2" s="3" t="s">
        <v>304</v>
      </c>
      <c r="LQ2" t="s">
        <v>303</v>
      </c>
      <c r="LR2" s="3" t="s">
        <v>304</v>
      </c>
      <c r="LS2" t="s">
        <v>303</v>
      </c>
      <c r="LT2" s="3" t="s">
        <v>304</v>
      </c>
      <c r="LU2" t="s">
        <v>303</v>
      </c>
      <c r="LV2" s="3" t="s">
        <v>304</v>
      </c>
      <c r="LW2" t="s">
        <v>303</v>
      </c>
      <c r="LX2" s="3" t="s">
        <v>304</v>
      </c>
      <c r="LY2" t="s">
        <v>303</v>
      </c>
      <c r="LZ2" s="3" t="s">
        <v>304</v>
      </c>
      <c r="MA2" t="s">
        <v>303</v>
      </c>
      <c r="MB2" s="3" t="s">
        <v>304</v>
      </c>
      <c r="MC2" t="s">
        <v>303</v>
      </c>
      <c r="MD2" s="3" t="s">
        <v>304</v>
      </c>
      <c r="ME2" t="s">
        <v>303</v>
      </c>
      <c r="MF2" s="3" t="s">
        <v>304</v>
      </c>
      <c r="MG2" t="s">
        <v>303</v>
      </c>
      <c r="MH2" s="3" t="s">
        <v>304</v>
      </c>
      <c r="MI2" t="s">
        <v>303</v>
      </c>
      <c r="MJ2" s="3" t="s">
        <v>304</v>
      </c>
      <c r="MK2" t="s">
        <v>303</v>
      </c>
      <c r="ML2" s="3" t="s">
        <v>304</v>
      </c>
      <c r="MM2" t="s">
        <v>303</v>
      </c>
      <c r="MN2" s="3" t="s">
        <v>304</v>
      </c>
      <c r="MO2" t="s">
        <v>303</v>
      </c>
      <c r="MP2" s="3" t="s">
        <v>304</v>
      </c>
      <c r="MQ2" t="s">
        <v>303</v>
      </c>
      <c r="MR2" s="3" t="s">
        <v>304</v>
      </c>
      <c r="MS2" t="s">
        <v>303</v>
      </c>
      <c r="MT2" s="3" t="s">
        <v>304</v>
      </c>
      <c r="MU2" t="s">
        <v>303</v>
      </c>
      <c r="MV2" s="3" t="s">
        <v>304</v>
      </c>
      <c r="MW2" t="s">
        <v>303</v>
      </c>
      <c r="MX2" s="3" t="s">
        <v>304</v>
      </c>
      <c r="MY2" t="s">
        <v>303</v>
      </c>
      <c r="MZ2" s="3" t="s">
        <v>304</v>
      </c>
      <c r="NA2" t="s">
        <v>303</v>
      </c>
      <c r="NB2" s="3" t="s">
        <v>304</v>
      </c>
      <c r="NC2" t="s">
        <v>309</v>
      </c>
      <c r="NE2" s="3" t="s">
        <v>550</v>
      </c>
      <c r="NF2" s="3" t="s">
        <v>551</v>
      </c>
      <c r="NG2" t="s">
        <v>310</v>
      </c>
      <c r="NH2" s="3" t="s">
        <v>546</v>
      </c>
      <c r="NI2" t="s">
        <v>327</v>
      </c>
      <c r="NJ2" s="3" t="s">
        <v>548</v>
      </c>
      <c r="NK2" t="s">
        <v>546</v>
      </c>
      <c r="NL2" s="3" t="s">
        <v>327</v>
      </c>
      <c r="NM2" t="s">
        <v>557</v>
      </c>
      <c r="NN2" s="3" t="s">
        <v>558</v>
      </c>
      <c r="NO2" t="s">
        <v>560</v>
      </c>
      <c r="NP2" t="s">
        <v>560</v>
      </c>
    </row>
    <row r="3" spans="1:437" x14ac:dyDescent="0.25">
      <c r="A3" t="s">
        <v>186</v>
      </c>
      <c r="B3" s="35">
        <v>202</v>
      </c>
      <c r="C3" s="2"/>
      <c r="E3" s="2"/>
      <c r="G3" s="2">
        <v>135752</v>
      </c>
      <c r="H3" s="3">
        <v>2</v>
      </c>
      <c r="I3" s="2"/>
      <c r="K3" s="2">
        <v>149952</v>
      </c>
      <c r="L3" s="3">
        <v>4</v>
      </c>
      <c r="M3" s="2"/>
      <c r="O3" s="2">
        <v>37488</v>
      </c>
      <c r="P3" s="3">
        <v>1</v>
      </c>
      <c r="Q3" s="2">
        <v>43787</v>
      </c>
      <c r="R3" s="3">
        <v>1</v>
      </c>
      <c r="S3" s="2">
        <v>74976</v>
      </c>
      <c r="T3" s="3">
        <v>2</v>
      </c>
      <c r="U3" s="2"/>
      <c r="W3" s="2">
        <v>112464</v>
      </c>
      <c r="X3" s="3">
        <v>3</v>
      </c>
      <c r="Y3" s="2"/>
      <c r="AA3" s="2"/>
      <c r="AC3" s="2">
        <v>156529</v>
      </c>
      <c r="AD3" s="3">
        <v>1</v>
      </c>
      <c r="AE3" s="2"/>
      <c r="AG3" s="2"/>
      <c r="AI3" s="2"/>
      <c r="AK3" s="2"/>
      <c r="AM3" s="2"/>
      <c r="AO3" s="2"/>
      <c r="AQ3" s="2"/>
      <c r="AS3" s="2"/>
      <c r="AU3" s="2"/>
      <c r="AW3" s="2"/>
      <c r="AY3" s="2"/>
      <c r="BA3" s="2"/>
      <c r="BC3" s="2"/>
      <c r="BE3" s="2"/>
      <c r="BG3" s="2"/>
      <c r="BI3" s="2"/>
      <c r="BK3" s="2"/>
      <c r="BM3" s="2"/>
      <c r="BO3" s="2"/>
      <c r="BQ3" s="2"/>
      <c r="BS3" s="2"/>
      <c r="BU3" s="2"/>
      <c r="BW3" s="2"/>
      <c r="BY3" s="2"/>
      <c r="CA3" s="2"/>
      <c r="CC3" s="2">
        <v>78183</v>
      </c>
      <c r="CD3" s="3">
        <v>1</v>
      </c>
      <c r="CE3" s="2">
        <v>10048.87667</v>
      </c>
      <c r="CF3" s="3">
        <v>0</v>
      </c>
      <c r="CG3" s="2">
        <v>50595</v>
      </c>
      <c r="CH3" s="3">
        <v>1</v>
      </c>
      <c r="CI3" s="2">
        <v>60194</v>
      </c>
      <c r="CJ3" s="3">
        <v>1</v>
      </c>
      <c r="CK3" s="2"/>
      <c r="CM3" s="2"/>
      <c r="CO3" s="2"/>
      <c r="CQ3" s="2"/>
      <c r="CS3" s="2"/>
      <c r="CU3" s="2">
        <f t="shared" ref="CU3:CU8" si="0">CV3*$B$123</f>
        <v>0</v>
      </c>
      <c r="CW3" s="2">
        <f>CX3*(127248-$B$122)</f>
        <v>0</v>
      </c>
      <c r="CY3" s="2">
        <f t="shared" ref="CY3:CY8" si="1">CZ3*$B$123</f>
        <v>0</v>
      </c>
      <c r="DA3" s="2">
        <f t="shared" ref="DA3:DA8" si="2">DB3*$B$123</f>
        <v>53325.964999999997</v>
      </c>
      <c r="DB3" s="3">
        <v>0.5</v>
      </c>
      <c r="DC3" s="2">
        <f t="shared" ref="DC3:DC8" si="3">DD3*$B$123</f>
        <v>0</v>
      </c>
      <c r="DE3" s="2">
        <f t="shared" ref="DE3:DE8" si="4">DF3*$B$123</f>
        <v>0</v>
      </c>
      <c r="DG3" s="2">
        <f t="shared" ref="DG3:DG8" si="5">DH3*$B$123</f>
        <v>38782.520038782517</v>
      </c>
      <c r="DH3" s="3">
        <v>0.36363636399999999</v>
      </c>
      <c r="DI3" s="2"/>
      <c r="DK3" s="2"/>
      <c r="DM3" s="2">
        <v>116130</v>
      </c>
      <c r="DN3" s="3">
        <v>1</v>
      </c>
      <c r="DO3" s="2"/>
      <c r="DQ3" s="2">
        <v>195277</v>
      </c>
      <c r="DR3" s="3">
        <v>1</v>
      </c>
      <c r="DS3" s="2">
        <f t="shared" ref="DS3:DS8" si="6">DT3*$B$123</f>
        <v>53325.964999999997</v>
      </c>
      <c r="DT3" s="3">
        <v>0.5</v>
      </c>
      <c r="DU3" s="2">
        <f>DV3*(126055-$B$122)</f>
        <v>0</v>
      </c>
      <c r="DW3" s="2"/>
      <c r="DY3" s="2"/>
      <c r="EA3" s="2">
        <v>104158</v>
      </c>
      <c r="EB3" s="3">
        <v>1</v>
      </c>
      <c r="EC3" s="2">
        <f t="shared" ref="EC3:EC8" si="7">ED3*$B$123</f>
        <v>0</v>
      </c>
      <c r="EE3" s="2">
        <f t="shared" ref="EE3:EE66" si="8">EF3*(127248-$B$122)</f>
        <v>0</v>
      </c>
      <c r="EG3" s="2">
        <f t="shared" ref="EG3:EG66" si="9">EH3*(126055-$B$122)</f>
        <v>0</v>
      </c>
      <c r="EI3" s="2">
        <f t="shared" ref="EI3:EI8" si="10">EJ3*$B$123</f>
        <v>0</v>
      </c>
      <c r="EK3" s="2">
        <f t="shared" ref="EK3:EK8" si="11">EL3*$B$123</f>
        <v>106651.93</v>
      </c>
      <c r="EL3" s="3">
        <v>1</v>
      </c>
      <c r="EM3" s="2">
        <f t="shared" ref="EM3:EM8" si="12">EN3*$B$123</f>
        <v>0</v>
      </c>
      <c r="EO3" s="2">
        <f t="shared" ref="EO3:EO8" si="13">EP3*$B$123</f>
        <v>106651.93</v>
      </c>
      <c r="EP3" s="3">
        <v>1</v>
      </c>
      <c r="EQ3" s="2">
        <f t="shared" ref="EQ3:EQ8" si="14">ER3*$B$123</f>
        <v>0</v>
      </c>
      <c r="ES3" s="2"/>
      <c r="EU3" s="2">
        <f t="shared" ref="EU3:EU8" si="15">EV3*$B$123</f>
        <v>213303.86</v>
      </c>
      <c r="EV3" s="3">
        <v>2</v>
      </c>
      <c r="EW3" s="2">
        <f t="shared" ref="EW3:EW8" si="16">EX3*$B$123</f>
        <v>213303.86</v>
      </c>
      <c r="EX3" s="3">
        <v>2</v>
      </c>
      <c r="EY3" s="2">
        <f t="shared" ref="EY3:EY8" si="17">EZ3*$B$123</f>
        <v>213303.86</v>
      </c>
      <c r="EZ3" s="3">
        <v>2</v>
      </c>
      <c r="FA3" s="2">
        <f t="shared" ref="FA3:FA8" si="18">FB3*$B$123</f>
        <v>106651.93</v>
      </c>
      <c r="FB3" s="3">
        <v>1</v>
      </c>
      <c r="FC3" s="2">
        <f t="shared" ref="FC3:FC8" si="19">FD3*$B$123</f>
        <v>106651.93</v>
      </c>
      <c r="FD3" s="3">
        <v>1</v>
      </c>
      <c r="FE3" s="2">
        <f t="shared" ref="FE3:FE8" si="20">FF3*$B$123</f>
        <v>0</v>
      </c>
      <c r="FG3" s="2">
        <f t="shared" ref="FG3:FG8" si="21">FH3*$B$123</f>
        <v>53325.964999999997</v>
      </c>
      <c r="FH3" s="3">
        <v>0.5</v>
      </c>
      <c r="FI3" s="2">
        <f t="shared" ref="FI3:FI8" si="22">FJ3*$B$123</f>
        <v>0</v>
      </c>
      <c r="FK3" s="2">
        <f t="shared" ref="FK3:FK8" si="23">FL3*$B$123</f>
        <v>0</v>
      </c>
      <c r="FM3" s="2">
        <f t="shared" ref="FM3:FM8" si="24">FN3*$B$123</f>
        <v>0</v>
      </c>
      <c r="FO3" s="2">
        <f t="shared" ref="FO3:FO8" si="25">FP3*$B$123</f>
        <v>0</v>
      </c>
      <c r="FQ3" s="2">
        <f t="shared" ref="FQ3:FQ8" si="26">FR3*$B$123</f>
        <v>0</v>
      </c>
      <c r="FS3" s="2">
        <f t="shared" ref="FS3:FS8" si="27">FT3*$B$123</f>
        <v>0</v>
      </c>
      <c r="FU3" s="2">
        <f t="shared" ref="FU3:FU8" si="28">FV3*$B$123</f>
        <v>213303.86</v>
      </c>
      <c r="FV3" s="3">
        <v>2</v>
      </c>
      <c r="FW3" s="2">
        <f t="shared" ref="FW3:FW8" si="29">FX3*$B$123</f>
        <v>0</v>
      </c>
      <c r="FY3" s="2">
        <f t="shared" ref="FY3:FY8" si="30">FZ3*$B$123</f>
        <v>0</v>
      </c>
      <c r="GA3" s="2">
        <f t="shared" ref="GA3:GA8" si="31">GB3*$B$123</f>
        <v>106651.93</v>
      </c>
      <c r="GB3" s="3">
        <v>1</v>
      </c>
      <c r="GC3" s="2">
        <f t="shared" ref="GC3:GC8" si="32">GD3*$B$123</f>
        <v>213303.86</v>
      </c>
      <c r="GD3" s="3">
        <v>2</v>
      </c>
      <c r="GE3" s="2">
        <f t="shared" ref="GE3:GE8" si="33">GF3*$B$123</f>
        <v>0</v>
      </c>
      <c r="GG3" s="2">
        <f t="shared" ref="GG3:GG8" si="34">GH3*$B$123</f>
        <v>0</v>
      </c>
      <c r="GI3" s="2">
        <f t="shared" ref="GI3:GI8" si="35">GJ3*$B$123</f>
        <v>0</v>
      </c>
      <c r="GK3" s="2">
        <f t="shared" ref="GK3:GK8" si="36">GL3*$B$123</f>
        <v>0</v>
      </c>
      <c r="GM3" s="2">
        <f t="shared" ref="GM3:GM8" si="37">GN3*$B$123</f>
        <v>213303.86</v>
      </c>
      <c r="GN3" s="3">
        <v>2</v>
      </c>
      <c r="GO3" s="2">
        <f t="shared" ref="GO3:GO8" si="38">GP3*$B$123</f>
        <v>0</v>
      </c>
      <c r="GQ3" s="2">
        <f t="shared" ref="GQ3:GQ8" si="39">GR3*$B$123</f>
        <v>0</v>
      </c>
      <c r="GS3" s="2">
        <f t="shared" ref="GS3:GS8" si="40">GT3*$B$123</f>
        <v>106651.93</v>
      </c>
      <c r="GT3" s="3">
        <v>1</v>
      </c>
      <c r="GU3" s="2">
        <f t="shared" ref="GU3:GU8" si="41">GV3*$B$123</f>
        <v>0</v>
      </c>
      <c r="GW3" s="2">
        <f t="shared" ref="GW3:GW8" si="42">GX3*$B$123</f>
        <v>0</v>
      </c>
      <c r="GY3" s="2">
        <f t="shared" ref="GY3:GY8" si="43">GZ3*$B$123</f>
        <v>213303.86</v>
      </c>
      <c r="GZ3" s="3">
        <v>2</v>
      </c>
      <c r="HA3" s="2">
        <f t="shared" ref="HA3:HA8" si="44">HB3*$B$123</f>
        <v>0</v>
      </c>
      <c r="HC3" s="2">
        <f t="shared" ref="HC3:HC8" si="45">HD3*$B$123</f>
        <v>213303.86</v>
      </c>
      <c r="HD3" s="3">
        <v>2</v>
      </c>
      <c r="HE3" s="2">
        <f t="shared" ref="HE3:HE8" si="46">HF3*$B$123</f>
        <v>106651.93</v>
      </c>
      <c r="HF3" s="3">
        <v>1</v>
      </c>
      <c r="HG3" s="2">
        <f t="shared" ref="HG3:HG8" si="47">HH3*$B$123</f>
        <v>106651.93</v>
      </c>
      <c r="HH3" s="3">
        <v>1</v>
      </c>
      <c r="HI3" s="2">
        <f t="shared" ref="HI3:HI8" si="48">HJ3*$B$123</f>
        <v>0</v>
      </c>
      <c r="HK3" s="2">
        <f t="shared" ref="HK3:HK8" si="49">HL3*$B$123</f>
        <v>0</v>
      </c>
      <c r="HM3" s="2">
        <f t="shared" ref="HM3:HM8" si="50">HN3*$B$123</f>
        <v>0</v>
      </c>
      <c r="HO3" s="2">
        <f t="shared" ref="HO3:HO8" si="51">HP3*$B$123</f>
        <v>0</v>
      </c>
      <c r="HQ3" s="2">
        <f t="shared" ref="HQ3:HQ8" si="52">HR3*$B$123</f>
        <v>0</v>
      </c>
      <c r="HS3" s="2">
        <f t="shared" ref="HS3:HS8" si="53">HT3*$B$123</f>
        <v>0</v>
      </c>
      <c r="HU3" s="2">
        <f t="shared" ref="HU3:HU8" si="54">HV3*$B$123</f>
        <v>0</v>
      </c>
      <c r="HW3" s="2">
        <f t="shared" ref="HW3:HW8" si="55">HX3*$B$123</f>
        <v>106651.93</v>
      </c>
      <c r="HX3" s="3">
        <v>1</v>
      </c>
      <c r="HY3" s="2">
        <f t="shared" ref="HY3:HY8" si="56">HZ3*$B$123</f>
        <v>0</v>
      </c>
      <c r="IA3" s="2"/>
      <c r="IC3" s="2"/>
      <c r="IE3" s="2">
        <f t="shared" ref="IE3:IE8" si="57">IF3*$B$123</f>
        <v>0</v>
      </c>
      <c r="IG3" s="2">
        <f t="shared" ref="IG3:IG8" si="58">IH3*$B$123</f>
        <v>0</v>
      </c>
      <c r="II3" s="2">
        <f t="shared" ref="II3:II8" si="59">IJ3*$B$123</f>
        <v>0</v>
      </c>
      <c r="IK3" s="2">
        <f t="shared" ref="IK3:IK8" si="60">IL3*$B$123</f>
        <v>0</v>
      </c>
      <c r="IM3" s="2">
        <f t="shared" ref="IM3:IM8" si="61">IN3*$B$123</f>
        <v>0</v>
      </c>
      <c r="IO3" s="2">
        <f t="shared" ref="IO3:IO8" si="62">IP3*$B$123</f>
        <v>0</v>
      </c>
      <c r="IQ3" s="2">
        <f t="shared" ref="IQ3:IQ8" si="63">IR3*$B$123</f>
        <v>0</v>
      </c>
      <c r="IS3" s="2">
        <f t="shared" ref="IS3:IS8" si="64">IT3*$B$123</f>
        <v>0</v>
      </c>
      <c r="IU3" s="2">
        <f t="shared" ref="IU3:IU8" si="65">IV3*$B$123</f>
        <v>0</v>
      </c>
      <c r="IW3" s="2">
        <f t="shared" ref="IW3:IW8" si="66">IX3*$B$123</f>
        <v>0</v>
      </c>
      <c r="IY3" s="2"/>
      <c r="JA3" s="2"/>
      <c r="JC3" s="2">
        <v>20400</v>
      </c>
      <c r="JD3" s="3">
        <v>0</v>
      </c>
      <c r="JE3" s="2">
        <v>10200</v>
      </c>
      <c r="JF3" s="3">
        <v>0</v>
      </c>
      <c r="JG3" s="2">
        <v>20400</v>
      </c>
      <c r="JH3" s="3">
        <v>0</v>
      </c>
      <c r="JI3" s="2"/>
      <c r="JK3" s="2"/>
      <c r="JM3" s="2"/>
      <c r="JO3" s="2">
        <v>13859</v>
      </c>
      <c r="JP3" s="3">
        <v>0</v>
      </c>
      <c r="JQ3" s="2">
        <v>11131.77</v>
      </c>
      <c r="JR3" s="3">
        <v>0</v>
      </c>
      <c r="JS3" s="2"/>
      <c r="JU3" s="2">
        <v>1000</v>
      </c>
      <c r="JV3" s="3">
        <v>0</v>
      </c>
      <c r="JW3" s="2">
        <v>5000</v>
      </c>
      <c r="JX3" s="3">
        <v>0</v>
      </c>
      <c r="JY3" s="2">
        <v>5508.91</v>
      </c>
      <c r="JZ3" s="3">
        <v>0</v>
      </c>
      <c r="KA3" s="2"/>
      <c r="KC3" s="2">
        <v>4650</v>
      </c>
      <c r="KD3" s="3">
        <v>0</v>
      </c>
      <c r="KE3" s="2"/>
      <c r="KG3" s="2"/>
      <c r="KI3" s="2"/>
      <c r="KK3" s="2">
        <v>174303.09</v>
      </c>
      <c r="KL3" s="3">
        <v>0</v>
      </c>
      <c r="KM3" s="2">
        <v>6299</v>
      </c>
      <c r="KN3" s="3">
        <v>0</v>
      </c>
      <c r="KO3" s="2"/>
      <c r="KQ3" s="2"/>
      <c r="KS3" s="2"/>
      <c r="KU3" s="2">
        <v>6883</v>
      </c>
      <c r="KV3" s="3">
        <v>0</v>
      </c>
      <c r="KW3" s="2"/>
      <c r="KY3" s="2">
        <v>7223</v>
      </c>
      <c r="KZ3" s="3">
        <v>0</v>
      </c>
      <c r="LA3" s="2">
        <v>2000</v>
      </c>
      <c r="LB3" s="3">
        <v>0</v>
      </c>
      <c r="LC3" s="2">
        <v>4520</v>
      </c>
      <c r="LD3" s="3">
        <v>0</v>
      </c>
      <c r="LE3" s="2"/>
      <c r="LG3" s="2"/>
      <c r="LI3" s="2"/>
      <c r="LK3" s="2"/>
      <c r="LM3" s="2"/>
      <c r="LO3" s="2"/>
      <c r="LQ3" s="2"/>
      <c r="LS3" s="2">
        <v>4000</v>
      </c>
      <c r="LT3" s="3">
        <v>0</v>
      </c>
      <c r="LU3" s="2"/>
      <c r="LW3" s="2"/>
      <c r="LY3" s="2"/>
      <c r="MA3" s="2"/>
      <c r="MC3" s="2"/>
      <c r="ME3" s="2"/>
      <c r="MG3" s="2"/>
      <c r="MI3" s="2"/>
      <c r="MK3" s="2">
        <v>3000</v>
      </c>
      <c r="ML3" s="3">
        <v>0</v>
      </c>
      <c r="MM3" s="2"/>
      <c r="MO3" s="2"/>
      <c r="MQ3" s="2"/>
      <c r="MS3" s="2">
        <v>1629.34</v>
      </c>
      <c r="MT3" s="3">
        <v>0</v>
      </c>
      <c r="MU3" s="2"/>
      <c r="MW3" s="2"/>
      <c r="MY3" s="2"/>
      <c r="NA3" s="2"/>
      <c r="NC3" s="2">
        <v>4651448.6685291156</v>
      </c>
      <c r="ND3" s="3">
        <v>46.863636364000001</v>
      </c>
      <c r="NE3" s="2">
        <v>53326</v>
      </c>
      <c r="NF3" s="3">
        <v>0.5</v>
      </c>
      <c r="NG3" s="2">
        <f>SUM(C3,E3,G3,I3,K3,M3,O3,Q3,S3,U3,W3,Y3,AA3,AC3,AE3,AG3,AI3,AK3,AM3,AO3,AQ3,AS3,AU3,AW3,AY3,BA3,BC3,BE3,BG3,BI3,BK3,BM3,BO3,BQ3,BS3,BU3,BW3,BY3,CA3,CC3,CE3,CG3,CI3,CK3,CM3,CO3,CQ3,CS3,CU3,CW3,CY3,DA3,DC3,DE3,DG3,DI3,DK3,DM3,DO3,DQ3,DS3,DU3,DW3,DY3,EA3,EC3,EE3,EG3,EI3,EK3,EM3,EO3,EQ3,ES3,EU3,EW3,EY3,FA3,FC3,FE3,FG3,FI3,FK3,FM3,FU3,FW3,FO3,FQ3,FS3,FY3,GA3,GC3,GE3,GG3,GI3,GK3,GM3,GO3,GQ3,GS3,GU3,GW3,GY3,HA3,HC3,HE3,HG3,HI3,HK3,HM3,HO3,HQ3,HS3,HU3,HW3,HY3,IA3,IC3,IE3,IG3,II3,IK3,IM3,IO3,IQ3,IS3,IU3,IW3,IY3,JA3:NB3,NE3)</f>
        <v>4545925.6517087817</v>
      </c>
      <c r="NH3" s="2">
        <f>SUM(W3,AW3,AY3,BG3,BW3,CQ3,DM3,DS3,DU3,EO3,FI3,FO3,FS3,FU3,GC3,GE3,GG3,GQ3,GU3,HG3,HS3,HW3,IW3,JK3,LW38)</f>
        <v>1028483.4749999999</v>
      </c>
      <c r="NI3" s="2">
        <f>SUM(M3,CU3,CW3,DG3,FW3)</f>
        <v>38782.520038782517</v>
      </c>
      <c r="NJ3" s="2">
        <f>NG3-JI3-KK3-KM3</f>
        <v>4365323.5617087819</v>
      </c>
      <c r="NK3" s="2">
        <f>SUM(W3,AW3,AY3,BG3,DS3,DU3,EO3,FI3,FO3,FS3,FU3,GC3,GE3,GG3,GQ3,GU3,HS3,HW3)</f>
        <v>805701.54499999993</v>
      </c>
      <c r="NL3" s="2">
        <f>SUM(M3,DG3,FW3)</f>
        <v>38782.520038782517</v>
      </c>
      <c r="NM3" s="2">
        <f>VLOOKUP($B3,'[6]sped-ELL'!$B$3:$AB$118,26,FALSE)</f>
        <v>696539.55</v>
      </c>
      <c r="NN3" s="2">
        <f>VLOOKUP($B3,'[6]sped-ELL'!$B$3:$AB$118,27,FALSE)</f>
        <v>29281.9077</v>
      </c>
      <c r="NO3" s="52">
        <f>NM3-NK3</f>
        <v>-109161.99499999988</v>
      </c>
      <c r="NP3" s="52">
        <f>NN3-NL3</f>
        <v>-9500.6123387825173</v>
      </c>
      <c r="NQ3" s="2"/>
      <c r="NS3" s="2"/>
      <c r="NU3" s="2"/>
      <c r="NW3" s="2"/>
      <c r="NY3" s="2"/>
      <c r="OA3" s="2"/>
      <c r="OC3" s="2"/>
      <c r="OE3" s="2"/>
      <c r="OG3" s="2"/>
      <c r="OI3" s="2"/>
      <c r="OK3" s="2"/>
      <c r="OM3" s="2"/>
      <c r="OO3" s="2"/>
      <c r="OQ3" s="2"/>
      <c r="OS3" s="2"/>
      <c r="OU3" s="2"/>
      <c r="OW3" s="2"/>
      <c r="OY3" s="2"/>
      <c r="PA3" s="2"/>
      <c r="PC3" s="2"/>
      <c r="PE3" s="2"/>
      <c r="PG3" s="2"/>
      <c r="PI3" s="2"/>
      <c r="PK3" s="2"/>
      <c r="PM3" s="2"/>
      <c r="PO3" s="2"/>
      <c r="PQ3" s="2"/>
      <c r="PS3" s="2"/>
      <c r="PU3" s="2"/>
    </row>
    <row r="4" spans="1:437" x14ac:dyDescent="0.25">
      <c r="A4" t="s">
        <v>187</v>
      </c>
      <c r="B4" s="35">
        <v>203</v>
      </c>
      <c r="C4" s="2"/>
      <c r="E4" s="2"/>
      <c r="G4" s="2"/>
      <c r="I4" s="2"/>
      <c r="K4" s="2">
        <v>187440</v>
      </c>
      <c r="L4" s="3">
        <v>5</v>
      </c>
      <c r="M4" s="2"/>
      <c r="O4" s="2"/>
      <c r="Q4" s="2"/>
      <c r="S4" s="2">
        <v>112464</v>
      </c>
      <c r="T4" s="3">
        <v>3</v>
      </c>
      <c r="U4" s="2"/>
      <c r="W4" s="2">
        <v>74976</v>
      </c>
      <c r="X4" s="3">
        <v>2</v>
      </c>
      <c r="Y4" s="2"/>
      <c r="AA4" s="2">
        <v>156529</v>
      </c>
      <c r="AB4" s="3">
        <v>1</v>
      </c>
      <c r="AC4" s="2"/>
      <c r="AE4" s="2"/>
      <c r="AG4" s="2"/>
      <c r="AI4" s="2"/>
      <c r="AK4" s="2"/>
      <c r="AM4" s="2"/>
      <c r="AO4" s="2"/>
      <c r="AQ4" s="2"/>
      <c r="AS4" s="2"/>
      <c r="AU4" s="2">
        <v>69509</v>
      </c>
      <c r="AV4" s="3">
        <v>1</v>
      </c>
      <c r="AW4" s="2">
        <v>55015</v>
      </c>
      <c r="AX4" s="3">
        <v>1</v>
      </c>
      <c r="AY4" s="2"/>
      <c r="BA4" s="2">
        <v>45439.5</v>
      </c>
      <c r="BB4" s="3">
        <v>0.5</v>
      </c>
      <c r="BC4" s="2"/>
      <c r="BE4" s="2"/>
      <c r="BG4" s="2"/>
      <c r="BI4" s="2"/>
      <c r="BK4" s="2"/>
      <c r="BM4" s="2">
        <v>67580</v>
      </c>
      <c r="BN4" s="3">
        <v>1</v>
      </c>
      <c r="BO4" s="2"/>
      <c r="BQ4" s="2"/>
      <c r="BS4" s="2"/>
      <c r="BU4" s="2"/>
      <c r="BW4" s="2">
        <v>117087</v>
      </c>
      <c r="BX4" s="3">
        <v>1</v>
      </c>
      <c r="BY4" s="2"/>
      <c r="CA4" s="2"/>
      <c r="CC4" s="2">
        <v>78183</v>
      </c>
      <c r="CD4" s="3">
        <v>1</v>
      </c>
      <c r="CE4" s="2">
        <v>5420.9</v>
      </c>
      <c r="CF4" s="3">
        <v>0</v>
      </c>
      <c r="CG4" s="2"/>
      <c r="CI4" s="2">
        <v>120388</v>
      </c>
      <c r="CJ4" s="3">
        <v>2</v>
      </c>
      <c r="CK4" s="2"/>
      <c r="CM4" s="2"/>
      <c r="CO4" s="2"/>
      <c r="CQ4" s="2"/>
      <c r="CS4" s="2"/>
      <c r="CU4" s="2">
        <f t="shared" si="0"/>
        <v>0</v>
      </c>
      <c r="CW4" s="2">
        <f t="shared" ref="CW4:CW67" si="67">CX4*(127248-$B$122)</f>
        <v>0</v>
      </c>
      <c r="CY4" s="2">
        <f t="shared" si="1"/>
        <v>0</v>
      </c>
      <c r="DA4" s="2">
        <f t="shared" si="2"/>
        <v>0</v>
      </c>
      <c r="DC4" s="2">
        <f t="shared" si="3"/>
        <v>106651.93</v>
      </c>
      <c r="DD4" s="3">
        <v>1</v>
      </c>
      <c r="DE4" s="2">
        <f t="shared" si="4"/>
        <v>0</v>
      </c>
      <c r="DG4" s="2">
        <f t="shared" si="5"/>
        <v>38782.520038782517</v>
      </c>
      <c r="DH4" s="3">
        <v>0.36363636399999999</v>
      </c>
      <c r="DI4" s="2"/>
      <c r="DK4" s="2"/>
      <c r="DM4" s="2"/>
      <c r="DO4" s="2"/>
      <c r="DQ4" s="2">
        <v>195277</v>
      </c>
      <c r="DR4" s="3">
        <v>1</v>
      </c>
      <c r="DS4" s="2">
        <f t="shared" si="6"/>
        <v>106651.93</v>
      </c>
      <c r="DT4" s="3">
        <v>1</v>
      </c>
      <c r="DU4" s="2">
        <f t="shared" ref="DU4:DU67" si="68">DV4*(126055-$B$122)</f>
        <v>0</v>
      </c>
      <c r="DW4" s="2"/>
      <c r="DY4" s="2"/>
      <c r="EA4" s="2"/>
      <c r="EC4" s="2">
        <f t="shared" si="7"/>
        <v>0</v>
      </c>
      <c r="EE4" s="2">
        <f t="shared" si="8"/>
        <v>0</v>
      </c>
      <c r="EG4" s="2">
        <f t="shared" si="9"/>
        <v>0</v>
      </c>
      <c r="EI4" s="2">
        <f t="shared" si="10"/>
        <v>106651.93</v>
      </c>
      <c r="EJ4" s="3">
        <v>1</v>
      </c>
      <c r="EK4" s="2">
        <f t="shared" si="11"/>
        <v>0</v>
      </c>
      <c r="EM4" s="2">
        <f t="shared" si="12"/>
        <v>0</v>
      </c>
      <c r="EO4" s="2">
        <f t="shared" si="13"/>
        <v>159977.89499999999</v>
      </c>
      <c r="EP4" s="3">
        <v>1.5</v>
      </c>
      <c r="EQ4" s="2">
        <f t="shared" si="14"/>
        <v>106651.93</v>
      </c>
      <c r="ER4" s="3">
        <v>1</v>
      </c>
      <c r="ES4" s="2"/>
      <c r="EU4" s="2">
        <f t="shared" si="15"/>
        <v>213303.86</v>
      </c>
      <c r="EV4" s="3">
        <v>2</v>
      </c>
      <c r="EW4" s="2">
        <f t="shared" si="16"/>
        <v>213303.86</v>
      </c>
      <c r="EX4" s="3">
        <v>2</v>
      </c>
      <c r="EY4" s="2">
        <f t="shared" si="17"/>
        <v>213303.86</v>
      </c>
      <c r="EZ4" s="3">
        <v>2</v>
      </c>
      <c r="FA4" s="2">
        <f t="shared" si="18"/>
        <v>213303.86</v>
      </c>
      <c r="FB4" s="3">
        <v>2</v>
      </c>
      <c r="FC4" s="2">
        <f t="shared" si="19"/>
        <v>213303.86</v>
      </c>
      <c r="FD4" s="3">
        <v>2</v>
      </c>
      <c r="FE4" s="2">
        <f t="shared" si="20"/>
        <v>0</v>
      </c>
      <c r="FG4" s="2">
        <f t="shared" si="21"/>
        <v>106651.93</v>
      </c>
      <c r="FH4" s="3">
        <v>1</v>
      </c>
      <c r="FI4" s="2">
        <f t="shared" si="22"/>
        <v>0</v>
      </c>
      <c r="FK4" s="2">
        <f t="shared" si="23"/>
        <v>0</v>
      </c>
      <c r="FM4" s="2">
        <f t="shared" si="24"/>
        <v>0</v>
      </c>
      <c r="FO4" s="2">
        <f t="shared" si="25"/>
        <v>0</v>
      </c>
      <c r="FQ4" s="2">
        <f t="shared" si="26"/>
        <v>0</v>
      </c>
      <c r="FS4" s="2">
        <f t="shared" si="27"/>
        <v>0</v>
      </c>
      <c r="FU4" s="2">
        <f t="shared" si="28"/>
        <v>106651.93</v>
      </c>
      <c r="FV4" s="3">
        <v>1</v>
      </c>
      <c r="FW4" s="2">
        <f t="shared" si="29"/>
        <v>0</v>
      </c>
      <c r="FY4" s="2">
        <f t="shared" si="30"/>
        <v>0</v>
      </c>
      <c r="GA4" s="2">
        <f t="shared" si="31"/>
        <v>106651.93</v>
      </c>
      <c r="GB4" s="3">
        <v>1</v>
      </c>
      <c r="GC4" s="2">
        <f t="shared" si="32"/>
        <v>426607.72</v>
      </c>
      <c r="GD4" s="3">
        <v>4</v>
      </c>
      <c r="GE4" s="2">
        <f t="shared" si="33"/>
        <v>106651.93</v>
      </c>
      <c r="GF4" s="3">
        <v>1</v>
      </c>
      <c r="GG4" s="2">
        <f t="shared" si="34"/>
        <v>0</v>
      </c>
      <c r="GI4" s="2">
        <f t="shared" si="35"/>
        <v>0</v>
      </c>
      <c r="GK4" s="2">
        <f t="shared" si="36"/>
        <v>0</v>
      </c>
      <c r="GM4" s="2">
        <f t="shared" si="37"/>
        <v>319955.78999999998</v>
      </c>
      <c r="GN4" s="3">
        <v>3</v>
      </c>
      <c r="GO4" s="2">
        <f t="shared" si="38"/>
        <v>0</v>
      </c>
      <c r="GQ4" s="2">
        <f t="shared" si="39"/>
        <v>0</v>
      </c>
      <c r="GS4" s="2">
        <f t="shared" si="40"/>
        <v>106651.93</v>
      </c>
      <c r="GT4" s="3">
        <v>1</v>
      </c>
      <c r="GU4" s="2">
        <f t="shared" si="41"/>
        <v>0</v>
      </c>
      <c r="GW4" s="2">
        <f t="shared" si="42"/>
        <v>0</v>
      </c>
      <c r="GY4" s="2">
        <f t="shared" si="43"/>
        <v>213303.86</v>
      </c>
      <c r="GZ4" s="3">
        <v>2</v>
      </c>
      <c r="HA4" s="2">
        <f t="shared" si="44"/>
        <v>106651.93</v>
      </c>
      <c r="HB4" s="3">
        <v>1</v>
      </c>
      <c r="HC4" s="2">
        <f t="shared" si="45"/>
        <v>213303.86</v>
      </c>
      <c r="HD4" s="3">
        <v>2</v>
      </c>
      <c r="HE4" s="2">
        <f t="shared" si="46"/>
        <v>0</v>
      </c>
      <c r="HG4" s="2">
        <f t="shared" si="47"/>
        <v>0</v>
      </c>
      <c r="HI4" s="2">
        <f t="shared" si="48"/>
        <v>0</v>
      </c>
      <c r="HK4" s="2">
        <f t="shared" si="49"/>
        <v>0</v>
      </c>
      <c r="HM4" s="2">
        <f t="shared" si="50"/>
        <v>0</v>
      </c>
      <c r="HO4" s="2">
        <f t="shared" si="51"/>
        <v>53325.964999999997</v>
      </c>
      <c r="HP4" s="3">
        <v>0.5</v>
      </c>
      <c r="HQ4" s="2">
        <f t="shared" si="52"/>
        <v>0</v>
      </c>
      <c r="HS4" s="2">
        <f t="shared" si="53"/>
        <v>0</v>
      </c>
      <c r="HU4" s="2">
        <f t="shared" si="54"/>
        <v>0</v>
      </c>
      <c r="HW4" s="2">
        <f t="shared" si="55"/>
        <v>106651.93</v>
      </c>
      <c r="HX4" s="3">
        <v>1</v>
      </c>
      <c r="HY4" s="2">
        <f t="shared" si="56"/>
        <v>106651.93</v>
      </c>
      <c r="HZ4" s="3">
        <v>1</v>
      </c>
      <c r="IA4" s="2"/>
      <c r="IC4" s="2"/>
      <c r="IE4" s="2">
        <f t="shared" si="57"/>
        <v>0</v>
      </c>
      <c r="IG4" s="2">
        <f t="shared" si="58"/>
        <v>0</v>
      </c>
      <c r="II4" s="2">
        <f t="shared" si="59"/>
        <v>0</v>
      </c>
      <c r="IK4" s="2">
        <f t="shared" si="60"/>
        <v>0</v>
      </c>
      <c r="IM4" s="2">
        <f t="shared" si="61"/>
        <v>53325.964999999997</v>
      </c>
      <c r="IN4" s="3">
        <v>0.5</v>
      </c>
      <c r="IO4" s="2">
        <f t="shared" si="62"/>
        <v>0</v>
      </c>
      <c r="IQ4" s="2">
        <f t="shared" si="63"/>
        <v>0</v>
      </c>
      <c r="IS4" s="2">
        <f t="shared" si="64"/>
        <v>0</v>
      </c>
      <c r="IU4" s="2">
        <f t="shared" si="65"/>
        <v>0</v>
      </c>
      <c r="IW4" s="2">
        <f t="shared" si="66"/>
        <v>0</v>
      </c>
      <c r="IY4" s="2"/>
      <c r="JA4" s="2"/>
      <c r="JC4" s="2">
        <v>47600</v>
      </c>
      <c r="JD4" s="3">
        <v>0</v>
      </c>
      <c r="JE4" s="2">
        <v>10200</v>
      </c>
      <c r="JF4" s="3">
        <v>0</v>
      </c>
      <c r="JG4" s="2">
        <v>47600</v>
      </c>
      <c r="JH4" s="3">
        <v>0</v>
      </c>
      <c r="JI4" s="2"/>
      <c r="JK4" s="2"/>
      <c r="JM4" s="2"/>
      <c r="JO4" s="2"/>
      <c r="JQ4" s="2"/>
      <c r="JS4" s="2"/>
      <c r="JU4" s="2"/>
      <c r="JW4" s="2">
        <v>28000</v>
      </c>
      <c r="JX4" s="3">
        <v>0</v>
      </c>
      <c r="JY4" s="2">
        <v>9893.24</v>
      </c>
      <c r="JZ4" s="3">
        <v>0</v>
      </c>
      <c r="KA4" s="2"/>
      <c r="KC4" s="2"/>
      <c r="KE4" s="2"/>
      <c r="KG4" s="2"/>
      <c r="KI4" s="2"/>
      <c r="KK4" s="2">
        <v>207970.41</v>
      </c>
      <c r="KL4" s="3">
        <v>0</v>
      </c>
      <c r="KM4" s="2">
        <v>4517</v>
      </c>
      <c r="KN4" s="3">
        <v>0</v>
      </c>
      <c r="KO4" s="2"/>
      <c r="KQ4" s="2"/>
      <c r="KS4" s="2"/>
      <c r="KU4" s="2">
        <v>9881</v>
      </c>
      <c r="KV4" s="3">
        <v>0</v>
      </c>
      <c r="KW4" s="2"/>
      <c r="KY4" s="2">
        <v>3243</v>
      </c>
      <c r="KZ4" s="3">
        <v>0</v>
      </c>
      <c r="LA4" s="2">
        <v>1000</v>
      </c>
      <c r="LB4" s="3">
        <v>0</v>
      </c>
      <c r="LC4" s="2">
        <v>6700</v>
      </c>
      <c r="LD4" s="3">
        <v>0</v>
      </c>
      <c r="LE4" s="2"/>
      <c r="LG4" s="2"/>
      <c r="LI4" s="2"/>
      <c r="LK4" s="2"/>
      <c r="LM4" s="2"/>
      <c r="LO4" s="2"/>
      <c r="LQ4" s="2"/>
      <c r="LS4" s="2"/>
      <c r="LU4" s="2"/>
      <c r="LW4" s="2"/>
      <c r="LY4" s="2"/>
      <c r="MA4" s="2"/>
      <c r="MC4" s="2"/>
      <c r="ME4" s="2"/>
      <c r="MG4" s="2"/>
      <c r="MI4" s="2"/>
      <c r="MK4" s="2"/>
      <c r="MM4" s="2"/>
      <c r="MO4" s="2"/>
      <c r="MQ4" s="2"/>
      <c r="MS4" s="2">
        <v>2415.1999999999998</v>
      </c>
      <c r="MT4" s="3">
        <v>0</v>
      </c>
      <c r="MU4" s="2"/>
      <c r="MW4" s="2"/>
      <c r="MY4" s="2"/>
      <c r="NA4" s="2"/>
      <c r="NC4" s="2">
        <v>5701461.9318591161</v>
      </c>
      <c r="ND4" s="3">
        <v>55.363636364000001</v>
      </c>
      <c r="NG4" s="2">
        <f t="shared" ref="NG4:NG67" si="69">SUM(C4,E4,G4,I4,K4,M4,O4,Q4,S4,U4,W4,Y4,AA4,AC4,AE4,AG4,AI4,AK4,AM4,AO4,AQ4,AS4,AU4,AW4,AY4,BA4,BC4,BE4,BG4,BI4,BK4,BM4,BO4,BQ4,BS4,BU4,BW4,BY4,CA4,CC4,CE4,CG4,CI4,CK4,CM4,CO4,CQ4,CS4,CU4,CW4,CY4,DA4,DC4,DE4,DG4,DI4,DK4,DM4,DO4,DQ4,DS4,DU4,DW4,DY4,EA4,EC4,EE4,EG4,EI4,EK4,EM4,EO4,EQ4,ES4,EU4,EW4,EY4,FA4,FC4,FE4,FG4,FI4,FK4,FM4,FU4,FW4,FO4,FQ4,FS4,FY4,GA4,GC4,GE4,GG4,GI4,GK4,GM4,GO4,GQ4,GS4,GU4,GW4,GY4,HA4,HC4,HE4,HG4,HI4,HK4,HM4,HO4,HQ4,HS4,HU4,HW4,HY4,IA4,IC4,IE4,IG4,II4,IK4,IM4,IO4,IQ4,IS4,IU4,IW4,IY4,JA4:NB4,NE4)</f>
        <v>5489254.2850387823</v>
      </c>
      <c r="NH4" s="2">
        <f t="shared" ref="NH4:NH67" si="70">SUM(W4,AW4,AY4,BG4,BW4,CQ4,DM4,DS4,DU4,EO4,FI4,FO4,FS4,FU4,GC4,GE4,GG4,GQ4,GU4,HG4,HS4,HW4,IW4,JK4,LW39)</f>
        <v>1260271.3349999997</v>
      </c>
      <c r="NI4" s="2">
        <f t="shared" ref="NI4:NI67" si="71">SUM(M4,CU4,CW4,DG4,FW4)</f>
        <v>38782.520038782517</v>
      </c>
      <c r="NJ4" s="2">
        <f t="shared" ref="NJ4:NJ67" si="72">NG4-JI4-KK4-KM4</f>
        <v>5276766.8750387821</v>
      </c>
      <c r="NK4" s="2">
        <f t="shared" ref="NK4:NK67" si="73">SUM(W4,AW4,AY4,BG4,DS4,DU4,EO4,FI4,FO4,FS4,FU4,GC4,GE4,GG4,GQ4,GU4,HS4,HW4)</f>
        <v>1143184.3349999997</v>
      </c>
      <c r="NL4" s="2">
        <f t="shared" ref="NL4:NL67" si="74">SUM(M4,DG4,FW4)</f>
        <v>38782.520038782517</v>
      </c>
      <c r="NM4" s="2">
        <f>VLOOKUP($B4,'[6]sped-ELL'!$B$3:$AB$118,26,FALSE)</f>
        <v>1431297.855</v>
      </c>
      <c r="NN4" s="2">
        <f>VLOOKUP($B4,'[6]sped-ELL'!$B$3:$AB$118,27,FALSE)</f>
        <v>39042.543599999997</v>
      </c>
      <c r="NO4" s="52">
        <f t="shared" ref="NO4:NO67" si="75">NM4-NK4</f>
        <v>288113.52000000025</v>
      </c>
      <c r="NP4" s="52">
        <f t="shared" ref="NP4:NP67" si="76">NN4-NL4</f>
        <v>260.02356121748016</v>
      </c>
      <c r="NQ4" s="2"/>
      <c r="NS4" s="2"/>
      <c r="NU4" s="2"/>
      <c r="NW4" s="2"/>
      <c r="NY4" s="2"/>
      <c r="OA4" s="2"/>
      <c r="OC4" s="2"/>
      <c r="OE4" s="2"/>
      <c r="OG4" s="2"/>
      <c r="OI4" s="2"/>
      <c r="OK4" s="2"/>
      <c r="OM4" s="2"/>
      <c r="OO4" s="2"/>
      <c r="OQ4" s="2"/>
      <c r="OS4" s="2"/>
      <c r="OU4" s="2"/>
      <c r="OW4" s="2"/>
      <c r="OY4" s="2"/>
      <c r="PA4" s="2"/>
      <c r="PC4" s="2"/>
      <c r="PE4" s="2"/>
      <c r="PG4" s="2"/>
      <c r="PI4" s="2"/>
      <c r="PK4" s="2"/>
      <c r="PM4" s="2"/>
      <c r="PO4" s="2"/>
      <c r="PQ4" s="2"/>
      <c r="PS4" s="2"/>
      <c r="PU4" s="2"/>
    </row>
    <row r="5" spans="1:437" x14ac:dyDescent="0.25">
      <c r="A5" t="s">
        <v>188</v>
      </c>
      <c r="B5" s="35">
        <v>450</v>
      </c>
      <c r="C5" s="2"/>
      <c r="E5" s="2">
        <v>104158</v>
      </c>
      <c r="F5" s="3">
        <v>1</v>
      </c>
      <c r="G5" s="2"/>
      <c r="I5" s="2"/>
      <c r="K5" s="2"/>
      <c r="M5" s="2"/>
      <c r="O5" s="2">
        <v>37488</v>
      </c>
      <c r="P5" s="3">
        <v>1</v>
      </c>
      <c r="Q5" s="2"/>
      <c r="S5" s="2"/>
      <c r="U5" s="2"/>
      <c r="W5" s="2">
        <v>374880</v>
      </c>
      <c r="X5" s="3">
        <v>10</v>
      </c>
      <c r="Y5" s="2">
        <v>132582</v>
      </c>
      <c r="Z5" s="3">
        <v>2</v>
      </c>
      <c r="AA5" s="2"/>
      <c r="AC5" s="2"/>
      <c r="AE5" s="2"/>
      <c r="AG5" s="2"/>
      <c r="AI5" s="2">
        <v>156529</v>
      </c>
      <c r="AJ5" s="3">
        <v>1</v>
      </c>
      <c r="AK5" s="2">
        <v>156529</v>
      </c>
      <c r="AL5" s="3">
        <v>1</v>
      </c>
      <c r="AM5" s="2"/>
      <c r="AO5" s="2"/>
      <c r="AQ5" s="2"/>
      <c r="AS5" s="2"/>
      <c r="AU5" s="2">
        <v>69509</v>
      </c>
      <c r="AV5" s="3">
        <v>1</v>
      </c>
      <c r="AW5" s="2"/>
      <c r="AY5" s="2">
        <v>110030</v>
      </c>
      <c r="AZ5" s="3">
        <v>2</v>
      </c>
      <c r="BA5" s="2">
        <v>90879</v>
      </c>
      <c r="BB5" s="3">
        <v>1</v>
      </c>
      <c r="BC5" s="2"/>
      <c r="BE5" s="2">
        <v>117087</v>
      </c>
      <c r="BF5" s="3">
        <v>1</v>
      </c>
      <c r="BG5" s="2"/>
      <c r="BI5" s="2"/>
      <c r="BK5" s="2"/>
      <c r="BM5" s="2">
        <v>135160</v>
      </c>
      <c r="BN5" s="3">
        <v>2</v>
      </c>
      <c r="BO5" s="2"/>
      <c r="BQ5" s="2"/>
      <c r="BS5" s="2">
        <v>176688</v>
      </c>
      <c r="BT5" s="3">
        <v>3</v>
      </c>
      <c r="BU5" s="2">
        <v>117087</v>
      </c>
      <c r="BV5" s="3">
        <v>1</v>
      </c>
      <c r="BW5" s="2"/>
      <c r="BY5" s="2">
        <v>99681</v>
      </c>
      <c r="BZ5" s="3">
        <v>1</v>
      </c>
      <c r="CA5" s="2"/>
      <c r="CC5" s="2">
        <v>78183</v>
      </c>
      <c r="CD5" s="3">
        <v>1</v>
      </c>
      <c r="CE5" s="2">
        <v>85336.87</v>
      </c>
      <c r="CF5" s="3">
        <v>0</v>
      </c>
      <c r="CG5" s="2">
        <v>151785</v>
      </c>
      <c r="CH5" s="3">
        <v>3</v>
      </c>
      <c r="CI5" s="2">
        <v>120388</v>
      </c>
      <c r="CJ5" s="3">
        <v>2</v>
      </c>
      <c r="CK5" s="2">
        <v>117742</v>
      </c>
      <c r="CL5" s="3">
        <v>1</v>
      </c>
      <c r="CM5" s="2"/>
      <c r="CO5" s="2">
        <v>144306</v>
      </c>
      <c r="CP5" s="3">
        <v>1</v>
      </c>
      <c r="CQ5" s="2"/>
      <c r="CS5" s="2">
        <v>144306</v>
      </c>
      <c r="CT5" s="3">
        <v>1</v>
      </c>
      <c r="CU5" s="2">
        <f t="shared" si="0"/>
        <v>0</v>
      </c>
      <c r="CW5" s="2">
        <f t="shared" si="67"/>
        <v>0</v>
      </c>
      <c r="CY5" s="2">
        <f t="shared" si="1"/>
        <v>0</v>
      </c>
      <c r="DA5" s="2">
        <f t="shared" si="2"/>
        <v>0</v>
      </c>
      <c r="DC5" s="2">
        <f t="shared" si="3"/>
        <v>106651.93</v>
      </c>
      <c r="DD5" s="3">
        <v>1</v>
      </c>
      <c r="DE5" s="2">
        <f t="shared" si="4"/>
        <v>0</v>
      </c>
      <c r="DG5" s="2">
        <f t="shared" si="5"/>
        <v>4847.8149515218493</v>
      </c>
      <c r="DH5" s="3">
        <v>4.5454544999999999E-2</v>
      </c>
      <c r="DI5" s="2"/>
      <c r="DK5" s="2"/>
      <c r="DM5" s="2"/>
      <c r="DO5" s="2"/>
      <c r="DQ5" s="2">
        <v>195277</v>
      </c>
      <c r="DR5" s="3">
        <v>1</v>
      </c>
      <c r="DS5" s="2">
        <f t="shared" si="6"/>
        <v>106651.93</v>
      </c>
      <c r="DT5" s="3">
        <v>1</v>
      </c>
      <c r="DU5" s="2">
        <f t="shared" si="68"/>
        <v>0</v>
      </c>
      <c r="DW5" s="2"/>
      <c r="DY5" s="2"/>
      <c r="EA5" s="2"/>
      <c r="EC5" s="2">
        <f t="shared" si="7"/>
        <v>0</v>
      </c>
      <c r="EE5" s="2">
        <f t="shared" si="8"/>
        <v>242661.86</v>
      </c>
      <c r="EF5" s="3">
        <v>2</v>
      </c>
      <c r="EG5" s="2">
        <f t="shared" si="9"/>
        <v>0</v>
      </c>
      <c r="EI5" s="2">
        <f t="shared" si="10"/>
        <v>106651.93</v>
      </c>
      <c r="EJ5" s="3">
        <v>1</v>
      </c>
      <c r="EK5" s="2">
        <f t="shared" si="11"/>
        <v>0</v>
      </c>
      <c r="EM5" s="2">
        <f t="shared" si="12"/>
        <v>0</v>
      </c>
      <c r="EO5" s="2">
        <f t="shared" si="13"/>
        <v>426607.72</v>
      </c>
      <c r="EP5" s="3">
        <v>4</v>
      </c>
      <c r="EQ5" s="2">
        <f t="shared" si="14"/>
        <v>0</v>
      </c>
      <c r="ES5" s="2"/>
      <c r="EU5" s="2">
        <f t="shared" si="15"/>
        <v>0</v>
      </c>
      <c r="EW5" s="2">
        <f t="shared" si="16"/>
        <v>0</v>
      </c>
      <c r="EY5" s="2">
        <f t="shared" si="17"/>
        <v>0</v>
      </c>
      <c r="FA5" s="2">
        <f t="shared" si="18"/>
        <v>0</v>
      </c>
      <c r="FC5" s="2">
        <f t="shared" si="19"/>
        <v>0</v>
      </c>
      <c r="FE5" s="2">
        <f t="shared" si="20"/>
        <v>0</v>
      </c>
      <c r="FG5" s="2">
        <f t="shared" si="21"/>
        <v>106651.93</v>
      </c>
      <c r="FH5" s="3">
        <v>1</v>
      </c>
      <c r="FI5" s="2">
        <f t="shared" si="22"/>
        <v>213303.86</v>
      </c>
      <c r="FJ5" s="3">
        <v>2</v>
      </c>
      <c r="FK5" s="2">
        <f t="shared" si="23"/>
        <v>213303.86</v>
      </c>
      <c r="FL5" s="3">
        <v>2</v>
      </c>
      <c r="FM5" s="2">
        <f t="shared" si="24"/>
        <v>106651.93</v>
      </c>
      <c r="FN5" s="3">
        <v>1</v>
      </c>
      <c r="FO5" s="2">
        <f t="shared" si="25"/>
        <v>213303.86</v>
      </c>
      <c r="FP5" s="3">
        <v>2</v>
      </c>
      <c r="FQ5" s="2">
        <f t="shared" si="26"/>
        <v>0</v>
      </c>
      <c r="FS5" s="2">
        <f t="shared" si="27"/>
        <v>0</v>
      </c>
      <c r="FU5" s="2">
        <f t="shared" si="28"/>
        <v>0</v>
      </c>
      <c r="FW5" s="2">
        <f t="shared" si="29"/>
        <v>0</v>
      </c>
      <c r="FY5" s="2">
        <f t="shared" si="30"/>
        <v>319955.78999999998</v>
      </c>
      <c r="FZ5" s="3">
        <v>3</v>
      </c>
      <c r="GA5" s="2">
        <f t="shared" si="31"/>
        <v>213303.86</v>
      </c>
      <c r="GB5" s="3">
        <v>2</v>
      </c>
      <c r="GC5" s="2">
        <f t="shared" si="32"/>
        <v>639911.57999999996</v>
      </c>
      <c r="GD5" s="3">
        <v>6</v>
      </c>
      <c r="GE5" s="2">
        <f t="shared" si="33"/>
        <v>0</v>
      </c>
      <c r="GG5" s="2">
        <f t="shared" si="34"/>
        <v>213303.86</v>
      </c>
      <c r="GH5" s="3">
        <v>2</v>
      </c>
      <c r="GI5" s="2">
        <f t="shared" si="35"/>
        <v>0</v>
      </c>
      <c r="GK5" s="2">
        <f t="shared" si="36"/>
        <v>0</v>
      </c>
      <c r="GM5" s="2">
        <f t="shared" si="37"/>
        <v>0</v>
      </c>
      <c r="GO5" s="2">
        <f t="shared" si="38"/>
        <v>426607.72</v>
      </c>
      <c r="GP5" s="3">
        <v>4</v>
      </c>
      <c r="GQ5" s="2">
        <f t="shared" si="39"/>
        <v>0</v>
      </c>
      <c r="GS5" s="2">
        <f t="shared" si="40"/>
        <v>106651.93</v>
      </c>
      <c r="GT5" s="3">
        <v>1</v>
      </c>
      <c r="GU5" s="2">
        <f t="shared" si="41"/>
        <v>0</v>
      </c>
      <c r="GW5" s="2">
        <f t="shared" si="42"/>
        <v>0</v>
      </c>
      <c r="GY5" s="2">
        <f t="shared" si="43"/>
        <v>0</v>
      </c>
      <c r="HA5" s="2">
        <f t="shared" si="44"/>
        <v>0</v>
      </c>
      <c r="HC5" s="2">
        <f t="shared" si="45"/>
        <v>0</v>
      </c>
      <c r="HE5" s="2">
        <f t="shared" si="46"/>
        <v>0</v>
      </c>
      <c r="HG5" s="2">
        <f t="shared" si="47"/>
        <v>0</v>
      </c>
      <c r="HI5" s="2">
        <f t="shared" si="48"/>
        <v>0</v>
      </c>
      <c r="HK5" s="2">
        <f t="shared" si="49"/>
        <v>106651.93</v>
      </c>
      <c r="HL5" s="3">
        <v>1</v>
      </c>
      <c r="HM5" s="2">
        <f t="shared" si="50"/>
        <v>106651.93</v>
      </c>
      <c r="HN5" s="3">
        <v>1</v>
      </c>
      <c r="HO5" s="2">
        <f t="shared" si="51"/>
        <v>0</v>
      </c>
      <c r="HQ5" s="2">
        <f t="shared" si="52"/>
        <v>0</v>
      </c>
      <c r="HS5" s="2">
        <f t="shared" si="53"/>
        <v>0</v>
      </c>
      <c r="HU5" s="2">
        <f t="shared" si="54"/>
        <v>319955.78999999998</v>
      </c>
      <c r="HV5" s="3">
        <v>3</v>
      </c>
      <c r="HW5" s="2">
        <f t="shared" si="55"/>
        <v>213303.86</v>
      </c>
      <c r="HX5" s="3">
        <v>2</v>
      </c>
      <c r="HY5" s="2">
        <f t="shared" si="56"/>
        <v>0</v>
      </c>
      <c r="IA5" s="2"/>
      <c r="IC5" s="2"/>
      <c r="IE5" s="2">
        <f t="shared" si="57"/>
        <v>213303.86</v>
      </c>
      <c r="IF5" s="3">
        <v>2</v>
      </c>
      <c r="IG5" s="2">
        <f t="shared" si="58"/>
        <v>0</v>
      </c>
      <c r="II5" s="2">
        <f t="shared" si="59"/>
        <v>0</v>
      </c>
      <c r="IK5" s="2">
        <f t="shared" si="60"/>
        <v>0</v>
      </c>
      <c r="IM5" s="2">
        <f t="shared" si="61"/>
        <v>0</v>
      </c>
      <c r="IO5" s="2">
        <f t="shared" si="62"/>
        <v>106651.93</v>
      </c>
      <c r="IP5" s="3">
        <v>1</v>
      </c>
      <c r="IQ5" s="2">
        <f t="shared" si="63"/>
        <v>0</v>
      </c>
      <c r="IS5" s="2">
        <f t="shared" si="64"/>
        <v>106651.93</v>
      </c>
      <c r="IT5" s="3">
        <v>1</v>
      </c>
      <c r="IU5" s="2">
        <f t="shared" si="65"/>
        <v>106651.93</v>
      </c>
      <c r="IV5" s="3">
        <v>1</v>
      </c>
      <c r="IW5" s="2">
        <f t="shared" si="66"/>
        <v>106651.93</v>
      </c>
      <c r="IX5" s="3">
        <v>1</v>
      </c>
      <c r="IY5" s="2"/>
      <c r="JA5" s="2"/>
      <c r="JC5" s="2"/>
      <c r="JE5" s="2"/>
      <c r="JG5" s="2"/>
      <c r="JI5" s="2"/>
      <c r="JK5" s="2"/>
      <c r="JM5" s="2"/>
      <c r="JO5" s="2"/>
      <c r="JQ5" s="2">
        <v>46024.55</v>
      </c>
      <c r="JR5" s="3">
        <v>0</v>
      </c>
      <c r="JS5" s="2"/>
      <c r="JU5" s="2"/>
      <c r="JW5" s="2">
        <v>34217</v>
      </c>
      <c r="JX5" s="3">
        <v>0</v>
      </c>
      <c r="JY5" s="2">
        <v>15442.88</v>
      </c>
      <c r="JZ5" s="3">
        <v>0</v>
      </c>
      <c r="KA5" s="2"/>
      <c r="KC5" s="2">
        <v>50313</v>
      </c>
      <c r="KD5" s="3">
        <v>0</v>
      </c>
      <c r="KE5" s="2">
        <v>1000</v>
      </c>
      <c r="KF5" s="3">
        <v>0</v>
      </c>
      <c r="KG5" s="2">
        <v>500</v>
      </c>
      <c r="KH5" s="3">
        <v>0</v>
      </c>
      <c r="KI5" s="2"/>
      <c r="KK5" s="2">
        <v>174913.35</v>
      </c>
      <c r="KL5" s="3">
        <v>0</v>
      </c>
      <c r="KM5" s="2"/>
      <c r="KO5" s="2">
        <v>60000</v>
      </c>
      <c r="KP5" s="3">
        <v>0</v>
      </c>
      <c r="KQ5" s="2"/>
      <c r="KS5" s="2"/>
      <c r="KU5" s="2">
        <v>35639</v>
      </c>
      <c r="KV5" s="3">
        <v>0</v>
      </c>
      <c r="KW5" s="2"/>
      <c r="KY5" s="2">
        <v>7700</v>
      </c>
      <c r="KZ5" s="3">
        <v>0</v>
      </c>
      <c r="LA5" s="2">
        <v>11972</v>
      </c>
      <c r="LB5" s="3">
        <v>0</v>
      </c>
      <c r="LC5" s="2">
        <v>7140</v>
      </c>
      <c r="LD5" s="3">
        <v>0</v>
      </c>
      <c r="LE5" s="2"/>
      <c r="LG5" s="2"/>
      <c r="LI5" s="2">
        <v>15000</v>
      </c>
      <c r="LJ5" s="3">
        <v>0</v>
      </c>
      <c r="LK5" s="2"/>
      <c r="LM5" s="2"/>
      <c r="LO5" s="2"/>
      <c r="LQ5" s="2">
        <v>9336</v>
      </c>
      <c r="LR5" s="3">
        <v>0</v>
      </c>
      <c r="LS5" s="2">
        <v>7680</v>
      </c>
      <c r="LT5" s="3">
        <v>0</v>
      </c>
      <c r="LU5" s="2">
        <v>5491</v>
      </c>
      <c r="LV5" s="3">
        <v>0</v>
      </c>
      <c r="LW5" s="2"/>
      <c r="LY5" s="2"/>
      <c r="MA5" s="2"/>
      <c r="MC5" s="2"/>
      <c r="ME5" s="2"/>
      <c r="MG5" s="2"/>
      <c r="MI5" s="2"/>
      <c r="MK5" s="2">
        <v>10000</v>
      </c>
      <c r="ML5" s="3">
        <v>0</v>
      </c>
      <c r="MM5" s="2"/>
      <c r="MO5" s="2">
        <v>10000</v>
      </c>
      <c r="MP5" s="3">
        <v>0</v>
      </c>
      <c r="MQ5" s="2"/>
      <c r="MS5" s="2">
        <v>2573.85</v>
      </c>
      <c r="MT5" s="3">
        <v>0</v>
      </c>
      <c r="MU5" s="2"/>
      <c r="MW5" s="2"/>
      <c r="MY5" s="2"/>
      <c r="NA5" s="2">
        <v>32000</v>
      </c>
      <c r="NB5" s="3">
        <v>0</v>
      </c>
      <c r="NC5" s="2">
        <v>8890340.2726761047</v>
      </c>
      <c r="ND5" s="3">
        <v>86.045454544999998</v>
      </c>
      <c r="NG5" s="2">
        <f t="shared" si="69"/>
        <v>8606051.954951521</v>
      </c>
      <c r="NH5" s="2">
        <f t="shared" si="70"/>
        <v>2617948.5999999996</v>
      </c>
      <c r="NI5" s="2">
        <f t="shared" si="71"/>
        <v>4847.8149515218493</v>
      </c>
      <c r="NJ5" s="2">
        <f t="shared" si="72"/>
        <v>8431138.6049515214</v>
      </c>
      <c r="NK5" s="2">
        <f t="shared" si="73"/>
        <v>2511296.6699999995</v>
      </c>
      <c r="NL5" s="2">
        <f t="shared" si="74"/>
        <v>4847.8149515218493</v>
      </c>
      <c r="NM5" s="2">
        <f>VLOOKUP($B5,'[6]sped-ELL'!$B$3:$AB$118,26,FALSE)</f>
        <v>2585122.69</v>
      </c>
      <c r="NN5" s="2">
        <f>VLOOKUP($B5,'[6]sped-ELL'!$B$3:$AB$118,27,FALSE)</f>
        <v>24943.847300000001</v>
      </c>
      <c r="NO5" s="52">
        <f t="shared" si="75"/>
        <v>73826.020000000484</v>
      </c>
      <c r="NP5" s="52">
        <f t="shared" si="76"/>
        <v>20096.032348478151</v>
      </c>
      <c r="NQ5" s="2"/>
      <c r="NS5" s="2"/>
      <c r="NU5" s="2"/>
      <c r="NW5" s="2"/>
      <c r="NY5" s="2"/>
      <c r="OA5" s="2"/>
      <c r="OC5" s="2"/>
      <c r="OE5" s="2"/>
      <c r="OG5" s="2"/>
      <c r="OI5" s="2"/>
      <c r="OK5" s="2"/>
      <c r="OM5" s="2"/>
      <c r="OO5" s="2"/>
      <c r="OQ5" s="2"/>
      <c r="OS5" s="2"/>
      <c r="OU5" s="2"/>
      <c r="OW5" s="2"/>
      <c r="OY5" s="2"/>
      <c r="PA5" s="2"/>
      <c r="PC5" s="2"/>
      <c r="PE5" s="2"/>
      <c r="PG5" s="2"/>
      <c r="PI5" s="2"/>
      <c r="PK5" s="2"/>
      <c r="PM5" s="2"/>
      <c r="PO5" s="2"/>
      <c r="PQ5" s="2"/>
      <c r="PS5" s="2"/>
      <c r="PU5" s="2"/>
    </row>
    <row r="6" spans="1:437" x14ac:dyDescent="0.25">
      <c r="A6" t="s">
        <v>189</v>
      </c>
      <c r="B6" s="35">
        <v>452</v>
      </c>
      <c r="C6" s="2"/>
      <c r="E6" s="2">
        <v>416632</v>
      </c>
      <c r="F6" s="3">
        <v>4</v>
      </c>
      <c r="G6" s="2">
        <v>67876</v>
      </c>
      <c r="H6" s="3">
        <v>1</v>
      </c>
      <c r="I6" s="2"/>
      <c r="K6" s="2"/>
      <c r="M6" s="2"/>
      <c r="O6" s="2"/>
      <c r="Q6" s="2"/>
      <c r="S6" s="2"/>
      <c r="U6" s="2"/>
      <c r="W6" s="2">
        <v>262416</v>
      </c>
      <c r="X6" s="3">
        <v>7</v>
      </c>
      <c r="Y6" s="2"/>
      <c r="AA6" s="2">
        <v>156529</v>
      </c>
      <c r="AB6" s="3">
        <v>1</v>
      </c>
      <c r="AC6" s="2"/>
      <c r="AE6" s="2"/>
      <c r="AG6" s="2">
        <v>156529</v>
      </c>
      <c r="AH6" s="3">
        <v>1</v>
      </c>
      <c r="AI6" s="2">
        <v>156529</v>
      </c>
      <c r="AJ6" s="3">
        <v>1</v>
      </c>
      <c r="AK6" s="2">
        <v>156529</v>
      </c>
      <c r="AL6" s="3">
        <v>1</v>
      </c>
      <c r="AM6" s="2"/>
      <c r="AO6" s="2"/>
      <c r="AQ6" s="2"/>
      <c r="AS6" s="2"/>
      <c r="AU6" s="2">
        <v>139018</v>
      </c>
      <c r="AV6" s="3">
        <v>2</v>
      </c>
      <c r="AW6" s="2">
        <v>55015</v>
      </c>
      <c r="AX6" s="3">
        <v>1</v>
      </c>
      <c r="AY6" s="2">
        <v>110030</v>
      </c>
      <c r="AZ6" s="3">
        <v>2</v>
      </c>
      <c r="BA6" s="2"/>
      <c r="BC6" s="2">
        <v>151917</v>
      </c>
      <c r="BD6" s="3">
        <v>3</v>
      </c>
      <c r="BE6" s="2"/>
      <c r="BG6" s="2"/>
      <c r="BI6" s="2">
        <v>58896</v>
      </c>
      <c r="BJ6" s="3">
        <v>1</v>
      </c>
      <c r="BK6" s="2"/>
      <c r="BM6" s="2">
        <v>67580</v>
      </c>
      <c r="BN6" s="3">
        <v>1</v>
      </c>
      <c r="BO6" s="2"/>
      <c r="BQ6" s="2"/>
      <c r="BS6" s="2"/>
      <c r="BU6" s="2">
        <v>117087</v>
      </c>
      <c r="BV6" s="3">
        <v>1</v>
      </c>
      <c r="BW6" s="2">
        <v>117087</v>
      </c>
      <c r="BX6" s="3">
        <v>1</v>
      </c>
      <c r="BY6" s="2"/>
      <c r="CA6" s="2">
        <v>117087</v>
      </c>
      <c r="CB6" s="3">
        <v>1</v>
      </c>
      <c r="CC6" s="2">
        <v>78183</v>
      </c>
      <c r="CD6" s="3">
        <v>1</v>
      </c>
      <c r="CE6" s="2">
        <v>38000.006670000002</v>
      </c>
      <c r="CF6" s="3">
        <v>0</v>
      </c>
      <c r="CG6" s="2">
        <v>455355</v>
      </c>
      <c r="CH6" s="3">
        <v>9</v>
      </c>
      <c r="CI6" s="2">
        <v>60194</v>
      </c>
      <c r="CJ6" s="3">
        <v>1</v>
      </c>
      <c r="CK6" s="2"/>
      <c r="CM6" s="2"/>
      <c r="CO6" s="2">
        <v>288612</v>
      </c>
      <c r="CP6" s="3">
        <v>2</v>
      </c>
      <c r="CQ6" s="2"/>
      <c r="CS6" s="2">
        <v>144306</v>
      </c>
      <c r="CT6" s="3">
        <v>1</v>
      </c>
      <c r="CU6" s="2">
        <f t="shared" si="0"/>
        <v>0</v>
      </c>
      <c r="CW6" s="2">
        <f t="shared" si="67"/>
        <v>0</v>
      </c>
      <c r="CY6" s="2">
        <f t="shared" si="1"/>
        <v>0</v>
      </c>
      <c r="DA6" s="2">
        <f t="shared" si="2"/>
        <v>0</v>
      </c>
      <c r="DC6" s="2">
        <f t="shared" si="3"/>
        <v>0</v>
      </c>
      <c r="DE6" s="2">
        <f t="shared" si="4"/>
        <v>0</v>
      </c>
      <c r="DG6" s="2">
        <f t="shared" si="5"/>
        <v>0</v>
      </c>
      <c r="DI6" s="2"/>
      <c r="DK6" s="2">
        <v>125502</v>
      </c>
      <c r="DL6" s="3">
        <v>1</v>
      </c>
      <c r="DM6" s="2"/>
      <c r="DO6" s="2"/>
      <c r="DQ6" s="2">
        <v>195277</v>
      </c>
      <c r="DR6" s="3">
        <v>1</v>
      </c>
      <c r="DS6" s="2">
        <f t="shared" si="6"/>
        <v>213303.86</v>
      </c>
      <c r="DT6" s="3">
        <v>2</v>
      </c>
      <c r="DU6" s="2">
        <f t="shared" si="68"/>
        <v>0</v>
      </c>
      <c r="DW6" s="2"/>
      <c r="DY6" s="2">
        <v>113708</v>
      </c>
      <c r="DZ6" s="3">
        <v>2</v>
      </c>
      <c r="EA6" s="2"/>
      <c r="EC6" s="2">
        <f t="shared" si="7"/>
        <v>0</v>
      </c>
      <c r="EE6" s="2">
        <f t="shared" si="8"/>
        <v>363992.79</v>
      </c>
      <c r="EF6" s="3">
        <v>3</v>
      </c>
      <c r="EG6" s="2">
        <f t="shared" si="9"/>
        <v>0</v>
      </c>
      <c r="EI6" s="2">
        <f t="shared" si="10"/>
        <v>106651.93</v>
      </c>
      <c r="EJ6" s="3">
        <v>1</v>
      </c>
      <c r="EK6" s="2">
        <f t="shared" si="11"/>
        <v>0</v>
      </c>
      <c r="EM6" s="2">
        <f t="shared" si="12"/>
        <v>0</v>
      </c>
      <c r="EO6" s="2">
        <f t="shared" si="13"/>
        <v>533259.64999999991</v>
      </c>
      <c r="EP6" s="3">
        <v>5</v>
      </c>
      <c r="EQ6" s="2">
        <f t="shared" si="14"/>
        <v>106651.93</v>
      </c>
      <c r="ER6" s="3">
        <v>1</v>
      </c>
      <c r="ES6" s="2"/>
      <c r="EU6" s="2">
        <f t="shared" si="15"/>
        <v>0</v>
      </c>
      <c r="EW6" s="2">
        <f t="shared" si="16"/>
        <v>0</v>
      </c>
      <c r="EY6" s="2">
        <f t="shared" si="17"/>
        <v>0</v>
      </c>
      <c r="FA6" s="2">
        <f t="shared" si="18"/>
        <v>0</v>
      </c>
      <c r="FC6" s="2">
        <f t="shared" si="19"/>
        <v>0</v>
      </c>
      <c r="FE6" s="2">
        <f t="shared" si="20"/>
        <v>0</v>
      </c>
      <c r="FG6" s="2">
        <f t="shared" si="21"/>
        <v>106651.93</v>
      </c>
      <c r="FH6" s="3">
        <v>1</v>
      </c>
      <c r="FI6" s="2">
        <f t="shared" si="22"/>
        <v>213303.86</v>
      </c>
      <c r="FJ6" s="3">
        <v>2</v>
      </c>
      <c r="FK6" s="2">
        <f t="shared" si="23"/>
        <v>533259.64999999991</v>
      </c>
      <c r="FL6" s="3">
        <v>5</v>
      </c>
      <c r="FM6" s="2">
        <f t="shared" si="24"/>
        <v>0</v>
      </c>
      <c r="FO6" s="2">
        <f t="shared" si="25"/>
        <v>106651.93</v>
      </c>
      <c r="FP6" s="3">
        <v>1</v>
      </c>
      <c r="FQ6" s="2">
        <f t="shared" si="26"/>
        <v>0</v>
      </c>
      <c r="FS6" s="2">
        <f t="shared" si="27"/>
        <v>0</v>
      </c>
      <c r="FU6" s="2">
        <f t="shared" si="28"/>
        <v>0</v>
      </c>
      <c r="FW6" s="2">
        <f t="shared" si="29"/>
        <v>106651.93</v>
      </c>
      <c r="FX6" s="3">
        <v>1</v>
      </c>
      <c r="FY6" s="2">
        <f t="shared" si="30"/>
        <v>533259.64999999991</v>
      </c>
      <c r="FZ6" s="3">
        <v>5</v>
      </c>
      <c r="GA6" s="2">
        <f t="shared" si="31"/>
        <v>106651.93</v>
      </c>
      <c r="GB6" s="3">
        <v>1</v>
      </c>
      <c r="GC6" s="2">
        <f t="shared" si="32"/>
        <v>1173171.23</v>
      </c>
      <c r="GD6" s="3">
        <v>11</v>
      </c>
      <c r="GE6" s="2">
        <f t="shared" si="33"/>
        <v>0</v>
      </c>
      <c r="GG6" s="2">
        <f t="shared" si="34"/>
        <v>213303.86</v>
      </c>
      <c r="GH6" s="3">
        <v>2</v>
      </c>
      <c r="GI6" s="2">
        <f t="shared" si="35"/>
        <v>0</v>
      </c>
      <c r="GK6" s="2">
        <f t="shared" si="36"/>
        <v>0</v>
      </c>
      <c r="GM6" s="2">
        <f t="shared" si="37"/>
        <v>0</v>
      </c>
      <c r="GO6" s="2">
        <f t="shared" si="38"/>
        <v>746563.51</v>
      </c>
      <c r="GP6" s="3">
        <v>7</v>
      </c>
      <c r="GQ6" s="2">
        <f t="shared" si="39"/>
        <v>0</v>
      </c>
      <c r="GS6" s="2">
        <f t="shared" si="40"/>
        <v>106651.93</v>
      </c>
      <c r="GT6" s="3">
        <v>1</v>
      </c>
      <c r="GU6" s="2">
        <f t="shared" si="41"/>
        <v>0</v>
      </c>
      <c r="GW6" s="2">
        <f t="shared" si="42"/>
        <v>106651.93</v>
      </c>
      <c r="GX6" s="3">
        <v>1</v>
      </c>
      <c r="GY6" s="2">
        <f t="shared" si="43"/>
        <v>0</v>
      </c>
      <c r="HA6" s="2">
        <f t="shared" si="44"/>
        <v>0</v>
      </c>
      <c r="HC6" s="2">
        <f t="shared" si="45"/>
        <v>0</v>
      </c>
      <c r="HE6" s="2">
        <f t="shared" si="46"/>
        <v>0</v>
      </c>
      <c r="HG6" s="2">
        <f t="shared" si="47"/>
        <v>0</v>
      </c>
      <c r="HI6" s="2">
        <f t="shared" si="48"/>
        <v>0</v>
      </c>
      <c r="HK6" s="2">
        <f t="shared" si="49"/>
        <v>106651.93</v>
      </c>
      <c r="HL6" s="3">
        <v>1</v>
      </c>
      <c r="HM6" s="2">
        <f t="shared" si="50"/>
        <v>106651.93</v>
      </c>
      <c r="HN6" s="3">
        <v>1</v>
      </c>
      <c r="HO6" s="2">
        <f t="shared" si="51"/>
        <v>106651.93</v>
      </c>
      <c r="HP6" s="3">
        <v>1</v>
      </c>
      <c r="HQ6" s="2">
        <f t="shared" si="52"/>
        <v>106651.93</v>
      </c>
      <c r="HR6" s="3">
        <v>1</v>
      </c>
      <c r="HS6" s="2">
        <f t="shared" si="53"/>
        <v>0</v>
      </c>
      <c r="HU6" s="2">
        <f t="shared" si="54"/>
        <v>533259.64999999991</v>
      </c>
      <c r="HV6" s="3">
        <v>5</v>
      </c>
      <c r="HW6" s="2">
        <f t="shared" si="55"/>
        <v>106651.93</v>
      </c>
      <c r="HX6" s="3">
        <v>1</v>
      </c>
      <c r="HY6" s="2">
        <f t="shared" si="56"/>
        <v>106651.93</v>
      </c>
      <c r="HZ6" s="3">
        <v>1</v>
      </c>
      <c r="IA6" s="2"/>
      <c r="IC6" s="2">
        <v>83147</v>
      </c>
      <c r="ID6" s="3">
        <v>1</v>
      </c>
      <c r="IE6" s="2">
        <f t="shared" si="57"/>
        <v>213303.86</v>
      </c>
      <c r="IF6" s="3">
        <v>2</v>
      </c>
      <c r="IG6" s="2">
        <f t="shared" si="58"/>
        <v>106651.93</v>
      </c>
      <c r="IH6" s="3">
        <v>1</v>
      </c>
      <c r="II6" s="2">
        <f t="shared" si="59"/>
        <v>0</v>
      </c>
      <c r="IK6" s="2">
        <f t="shared" si="60"/>
        <v>0</v>
      </c>
      <c r="IM6" s="2">
        <f t="shared" si="61"/>
        <v>0</v>
      </c>
      <c r="IO6" s="2">
        <f t="shared" si="62"/>
        <v>106651.93</v>
      </c>
      <c r="IP6" s="3">
        <v>1</v>
      </c>
      <c r="IQ6" s="2">
        <f t="shared" si="63"/>
        <v>106651.93</v>
      </c>
      <c r="IR6" s="3">
        <v>1</v>
      </c>
      <c r="IS6" s="2">
        <f t="shared" si="64"/>
        <v>106651.93</v>
      </c>
      <c r="IT6" s="3">
        <v>1</v>
      </c>
      <c r="IU6" s="2">
        <f t="shared" si="65"/>
        <v>106651.93</v>
      </c>
      <c r="IV6" s="3">
        <v>1</v>
      </c>
      <c r="IW6" s="2">
        <f t="shared" si="66"/>
        <v>106651.93</v>
      </c>
      <c r="IX6" s="3">
        <v>1</v>
      </c>
      <c r="IY6" s="2"/>
      <c r="JA6" s="2"/>
      <c r="JC6" s="2"/>
      <c r="JE6" s="2"/>
      <c r="JG6" s="2"/>
      <c r="JI6" s="2"/>
      <c r="JK6" s="2"/>
      <c r="JM6" s="2"/>
      <c r="JO6" s="2"/>
      <c r="JQ6" s="2">
        <v>18867.47</v>
      </c>
      <c r="JR6" s="3">
        <v>0</v>
      </c>
      <c r="JS6" s="2"/>
      <c r="JU6" s="2"/>
      <c r="JW6" s="2">
        <v>50000</v>
      </c>
      <c r="JX6" s="3">
        <v>0</v>
      </c>
      <c r="JY6" s="2">
        <v>26610.01</v>
      </c>
      <c r="JZ6" s="3">
        <v>0</v>
      </c>
      <c r="KA6" s="2"/>
      <c r="KC6" s="2">
        <v>33200</v>
      </c>
      <c r="KD6" s="3">
        <v>0</v>
      </c>
      <c r="KE6" s="2"/>
      <c r="KG6" s="2"/>
      <c r="KI6" s="2">
        <v>5000</v>
      </c>
      <c r="KJ6" s="3">
        <v>0</v>
      </c>
      <c r="KK6" s="2">
        <v>365689.27</v>
      </c>
      <c r="KL6" s="3">
        <v>0</v>
      </c>
      <c r="KM6" s="2">
        <v>292718</v>
      </c>
      <c r="KN6" s="3">
        <v>0</v>
      </c>
      <c r="KO6" s="2">
        <v>70000</v>
      </c>
      <c r="KP6" s="3">
        <v>0</v>
      </c>
      <c r="KQ6" s="2"/>
      <c r="KS6" s="2"/>
      <c r="KU6" s="2"/>
      <c r="KW6" s="2"/>
      <c r="KY6" s="2">
        <v>112569</v>
      </c>
      <c r="KZ6" s="3">
        <v>0</v>
      </c>
      <c r="LA6" s="2"/>
      <c r="LC6" s="2">
        <v>13960</v>
      </c>
      <c r="LD6" s="3">
        <v>0</v>
      </c>
      <c r="LE6" s="2"/>
      <c r="LG6" s="2"/>
      <c r="LI6" s="2"/>
      <c r="LK6" s="2">
        <v>2000</v>
      </c>
      <c r="LL6" s="3">
        <v>0</v>
      </c>
      <c r="LM6" s="2"/>
      <c r="LO6" s="2"/>
      <c r="LQ6" s="2">
        <v>23216</v>
      </c>
      <c r="LR6" s="3">
        <v>0</v>
      </c>
      <c r="LS6" s="2">
        <v>5000</v>
      </c>
      <c r="LT6" s="3">
        <v>0</v>
      </c>
      <c r="LU6" s="2"/>
      <c r="LW6" s="2">
        <v>7026</v>
      </c>
      <c r="LX6" s="3">
        <v>0</v>
      </c>
      <c r="LY6" s="2"/>
      <c r="MA6" s="2">
        <v>113945.66</v>
      </c>
      <c r="MB6" s="3">
        <v>0</v>
      </c>
      <c r="MC6" s="2">
        <v>5000</v>
      </c>
      <c r="MD6" s="3">
        <v>0</v>
      </c>
      <c r="ME6" s="2"/>
      <c r="MG6" s="2"/>
      <c r="MI6" s="2">
        <v>1950</v>
      </c>
      <c r="MJ6" s="3">
        <v>0</v>
      </c>
      <c r="MK6" s="2">
        <v>7926</v>
      </c>
      <c r="ML6" s="3">
        <v>0</v>
      </c>
      <c r="MM6" s="2"/>
      <c r="MO6" s="2">
        <v>3600</v>
      </c>
      <c r="MP6" s="3">
        <v>0</v>
      </c>
      <c r="MQ6" s="2"/>
      <c r="MS6" s="2">
        <v>5032.28</v>
      </c>
      <c r="MT6" s="3">
        <v>0</v>
      </c>
      <c r="MU6" s="2"/>
      <c r="MW6" s="2"/>
      <c r="MY6" s="2"/>
      <c r="NA6" s="2">
        <v>32000</v>
      </c>
      <c r="NB6" s="3">
        <v>0</v>
      </c>
      <c r="NC6" s="2">
        <v>12895648.69667</v>
      </c>
      <c r="ND6" s="3">
        <v>117</v>
      </c>
      <c r="NG6" s="2">
        <f t="shared" si="69"/>
        <v>12487370.866669994</v>
      </c>
      <c r="NH6" s="2">
        <f t="shared" si="70"/>
        <v>3210846.2499999995</v>
      </c>
      <c r="NI6" s="2">
        <f t="shared" si="71"/>
        <v>106651.93</v>
      </c>
      <c r="NJ6" s="2">
        <f t="shared" si="72"/>
        <v>11828963.596669994</v>
      </c>
      <c r="NK6" s="2">
        <f t="shared" si="73"/>
        <v>2987107.3199999994</v>
      </c>
      <c r="NL6" s="2">
        <f t="shared" si="74"/>
        <v>106651.93</v>
      </c>
      <c r="NM6" s="2">
        <f>VLOOKUP($B6,'[6]sped-ELL'!$B$3:$AB$118,26,FALSE)</f>
        <v>3211403.26</v>
      </c>
      <c r="NN6" s="2">
        <f>VLOOKUP($B6,'[6]sped-ELL'!$B$3:$AB$118,27,FALSE)</f>
        <v>113832</v>
      </c>
      <c r="NO6" s="52">
        <f t="shared" si="75"/>
        <v>224295.94000000041</v>
      </c>
      <c r="NP6" s="52">
        <f t="shared" si="76"/>
        <v>7180.070000000007</v>
      </c>
      <c r="NQ6" s="2"/>
      <c r="NS6" s="2"/>
      <c r="NU6" s="2"/>
      <c r="NW6" s="2"/>
      <c r="NY6" s="2"/>
      <c r="OA6" s="2"/>
      <c r="OC6" s="2"/>
      <c r="OE6" s="2"/>
      <c r="OG6" s="2"/>
      <c r="OI6" s="2"/>
      <c r="OK6" s="2"/>
      <c r="OM6" s="2"/>
      <c r="OO6" s="2"/>
      <c r="OQ6" s="2"/>
      <c r="OS6" s="2"/>
      <c r="OU6" s="2"/>
      <c r="OW6" s="2"/>
      <c r="OY6" s="2"/>
      <c r="PA6" s="2"/>
      <c r="PC6" s="2"/>
      <c r="PE6" s="2"/>
      <c r="PG6" s="2"/>
      <c r="PI6" s="2"/>
      <c r="PK6" s="2"/>
      <c r="PM6" s="2"/>
      <c r="PO6" s="2"/>
      <c r="PQ6" s="2"/>
      <c r="PS6" s="2"/>
      <c r="PU6" s="2"/>
    </row>
    <row r="7" spans="1:437" x14ac:dyDescent="0.25">
      <c r="A7" t="s">
        <v>190</v>
      </c>
      <c r="B7" s="35">
        <v>462</v>
      </c>
      <c r="C7" s="2"/>
      <c r="E7" s="2">
        <v>104158</v>
      </c>
      <c r="F7" s="3">
        <v>1</v>
      </c>
      <c r="G7" s="2">
        <v>67876</v>
      </c>
      <c r="H7" s="3">
        <v>1</v>
      </c>
      <c r="I7" s="2"/>
      <c r="K7" s="2"/>
      <c r="M7" s="2"/>
      <c r="O7" s="2">
        <v>37488</v>
      </c>
      <c r="P7" s="3">
        <v>1</v>
      </c>
      <c r="Q7" s="2">
        <v>87574</v>
      </c>
      <c r="R7" s="3">
        <v>2</v>
      </c>
      <c r="S7" s="2"/>
      <c r="U7" s="2"/>
      <c r="W7" s="2"/>
      <c r="Y7" s="2"/>
      <c r="AA7" s="2"/>
      <c r="AC7" s="2"/>
      <c r="AE7" s="2"/>
      <c r="AG7" s="2"/>
      <c r="AI7" s="2"/>
      <c r="AK7" s="2">
        <v>156529</v>
      </c>
      <c r="AL7" s="3">
        <v>1</v>
      </c>
      <c r="AM7" s="2"/>
      <c r="AO7" s="2"/>
      <c r="AQ7" s="2"/>
      <c r="AS7" s="2"/>
      <c r="AU7" s="2">
        <v>69509</v>
      </c>
      <c r="AV7" s="3">
        <v>1</v>
      </c>
      <c r="AW7" s="2"/>
      <c r="AY7" s="2">
        <v>55015</v>
      </c>
      <c r="AZ7" s="3">
        <v>1</v>
      </c>
      <c r="BA7" s="2"/>
      <c r="BC7" s="2">
        <v>50639</v>
      </c>
      <c r="BD7" s="3">
        <v>1</v>
      </c>
      <c r="BE7" s="2"/>
      <c r="BG7" s="2"/>
      <c r="BI7" s="2">
        <v>58896</v>
      </c>
      <c r="BJ7" s="3">
        <v>1</v>
      </c>
      <c r="BK7" s="2"/>
      <c r="BM7" s="2">
        <v>67580</v>
      </c>
      <c r="BN7" s="3">
        <v>1</v>
      </c>
      <c r="BO7" s="2"/>
      <c r="BQ7" s="2"/>
      <c r="BS7" s="2">
        <v>58896</v>
      </c>
      <c r="BT7" s="3">
        <v>1</v>
      </c>
      <c r="BU7" s="2">
        <v>117087</v>
      </c>
      <c r="BV7" s="3">
        <v>1</v>
      </c>
      <c r="BW7" s="2">
        <v>117087</v>
      </c>
      <c r="BX7" s="3">
        <v>1</v>
      </c>
      <c r="BY7" s="2"/>
      <c r="CA7" s="2"/>
      <c r="CC7" s="2">
        <v>78183</v>
      </c>
      <c r="CD7" s="3">
        <v>1</v>
      </c>
      <c r="CE7" s="2">
        <v>39840.036670000001</v>
      </c>
      <c r="CF7" s="3">
        <v>0</v>
      </c>
      <c r="CG7" s="2"/>
      <c r="CI7" s="2">
        <v>60194</v>
      </c>
      <c r="CJ7" s="3">
        <v>1</v>
      </c>
      <c r="CK7" s="2">
        <v>117742</v>
      </c>
      <c r="CL7" s="3">
        <v>1</v>
      </c>
      <c r="CM7" s="2"/>
      <c r="CO7" s="2"/>
      <c r="CQ7" s="2"/>
      <c r="CS7" s="2"/>
      <c r="CU7" s="2">
        <f t="shared" si="0"/>
        <v>0</v>
      </c>
      <c r="CW7" s="2">
        <f t="shared" si="67"/>
        <v>0</v>
      </c>
      <c r="CY7" s="2">
        <f t="shared" si="1"/>
        <v>0</v>
      </c>
      <c r="DA7" s="2">
        <f t="shared" si="2"/>
        <v>106651.93</v>
      </c>
      <c r="DB7" s="3">
        <v>1</v>
      </c>
      <c r="DC7" s="2">
        <f t="shared" si="3"/>
        <v>106651.93</v>
      </c>
      <c r="DD7" s="3">
        <v>1</v>
      </c>
      <c r="DE7" s="2">
        <f t="shared" si="4"/>
        <v>0</v>
      </c>
      <c r="DG7" s="2">
        <f t="shared" si="5"/>
        <v>24239.074970913109</v>
      </c>
      <c r="DH7" s="3">
        <v>0.22727272700000001</v>
      </c>
      <c r="DI7" s="2"/>
      <c r="DK7" s="2"/>
      <c r="DM7" s="2"/>
      <c r="DO7" s="2"/>
      <c r="DQ7" s="2">
        <v>195277</v>
      </c>
      <c r="DR7" s="3">
        <v>1</v>
      </c>
      <c r="DS7" s="2">
        <f t="shared" si="6"/>
        <v>53325.964999999997</v>
      </c>
      <c r="DT7" s="3">
        <v>0.5</v>
      </c>
      <c r="DU7" s="2">
        <f t="shared" si="68"/>
        <v>0</v>
      </c>
      <c r="DW7" s="2"/>
      <c r="DY7" s="2"/>
      <c r="EA7" s="2"/>
      <c r="EC7" s="2">
        <f t="shared" si="7"/>
        <v>0</v>
      </c>
      <c r="EE7" s="2">
        <f t="shared" si="8"/>
        <v>242661.86</v>
      </c>
      <c r="EF7" s="3">
        <v>2</v>
      </c>
      <c r="EG7" s="2">
        <f t="shared" si="9"/>
        <v>0</v>
      </c>
      <c r="EI7" s="2">
        <f t="shared" si="10"/>
        <v>0</v>
      </c>
      <c r="EK7" s="2">
        <f t="shared" si="11"/>
        <v>0</v>
      </c>
      <c r="EM7" s="2">
        <f t="shared" si="12"/>
        <v>106651.93</v>
      </c>
      <c r="EN7" s="3">
        <v>1</v>
      </c>
      <c r="EO7" s="2">
        <f t="shared" si="13"/>
        <v>319955.78999999998</v>
      </c>
      <c r="EP7" s="3">
        <v>3</v>
      </c>
      <c r="EQ7" s="2">
        <f t="shared" si="14"/>
        <v>0</v>
      </c>
      <c r="ES7" s="2">
        <v>102527</v>
      </c>
      <c r="ET7" s="3">
        <v>1</v>
      </c>
      <c r="EU7" s="2">
        <f t="shared" si="15"/>
        <v>0</v>
      </c>
      <c r="EW7" s="2">
        <f t="shared" si="16"/>
        <v>0</v>
      </c>
      <c r="EY7" s="2">
        <f t="shared" si="17"/>
        <v>0</v>
      </c>
      <c r="FA7" s="2">
        <f t="shared" si="18"/>
        <v>0</v>
      </c>
      <c r="FC7" s="2">
        <f t="shared" si="19"/>
        <v>0</v>
      </c>
      <c r="FE7" s="2">
        <f t="shared" si="20"/>
        <v>0</v>
      </c>
      <c r="FG7" s="2">
        <f t="shared" si="21"/>
        <v>0</v>
      </c>
      <c r="FI7" s="2">
        <f t="shared" si="22"/>
        <v>106651.93</v>
      </c>
      <c r="FJ7" s="3">
        <v>1</v>
      </c>
      <c r="FK7" s="2">
        <f t="shared" si="23"/>
        <v>213303.86</v>
      </c>
      <c r="FL7" s="3">
        <v>2</v>
      </c>
      <c r="FM7" s="2">
        <f t="shared" si="24"/>
        <v>0</v>
      </c>
      <c r="FO7" s="2">
        <f t="shared" si="25"/>
        <v>0</v>
      </c>
      <c r="FQ7" s="2">
        <f t="shared" si="26"/>
        <v>0</v>
      </c>
      <c r="FS7" s="2">
        <f t="shared" si="27"/>
        <v>0</v>
      </c>
      <c r="FU7" s="2">
        <f t="shared" si="28"/>
        <v>0</v>
      </c>
      <c r="FW7" s="2">
        <f t="shared" si="29"/>
        <v>0</v>
      </c>
      <c r="FY7" s="2">
        <f t="shared" si="30"/>
        <v>213303.86</v>
      </c>
      <c r="FZ7" s="3">
        <v>2</v>
      </c>
      <c r="GA7" s="2">
        <f t="shared" si="31"/>
        <v>53325.964999999997</v>
      </c>
      <c r="GB7" s="3">
        <v>0.5</v>
      </c>
      <c r="GC7" s="2">
        <f t="shared" si="32"/>
        <v>746563.51</v>
      </c>
      <c r="GD7" s="3">
        <v>7</v>
      </c>
      <c r="GE7" s="2">
        <f t="shared" si="33"/>
        <v>0</v>
      </c>
      <c r="GG7" s="2">
        <f t="shared" si="34"/>
        <v>0</v>
      </c>
      <c r="GI7" s="2">
        <f t="shared" si="35"/>
        <v>0</v>
      </c>
      <c r="GK7" s="2">
        <f t="shared" si="36"/>
        <v>0</v>
      </c>
      <c r="GM7" s="2">
        <f t="shared" si="37"/>
        <v>0</v>
      </c>
      <c r="GO7" s="2">
        <f t="shared" si="38"/>
        <v>213303.86</v>
      </c>
      <c r="GP7" s="3">
        <v>2</v>
      </c>
      <c r="GQ7" s="2">
        <f t="shared" si="39"/>
        <v>0</v>
      </c>
      <c r="GS7" s="2">
        <f t="shared" si="40"/>
        <v>0</v>
      </c>
      <c r="GU7" s="2">
        <f t="shared" si="41"/>
        <v>0</v>
      </c>
      <c r="GW7" s="2">
        <f t="shared" si="42"/>
        <v>0</v>
      </c>
      <c r="GY7" s="2">
        <f t="shared" si="43"/>
        <v>0</v>
      </c>
      <c r="HA7" s="2">
        <f t="shared" si="44"/>
        <v>0</v>
      </c>
      <c r="HC7" s="2">
        <f t="shared" si="45"/>
        <v>0</v>
      </c>
      <c r="HE7" s="2">
        <f t="shared" si="46"/>
        <v>0</v>
      </c>
      <c r="HG7" s="2">
        <f t="shared" si="47"/>
        <v>0</v>
      </c>
      <c r="HI7" s="2">
        <f t="shared" si="48"/>
        <v>0</v>
      </c>
      <c r="HK7" s="2">
        <f t="shared" si="49"/>
        <v>106651.93</v>
      </c>
      <c r="HL7" s="3">
        <v>1</v>
      </c>
      <c r="HM7" s="2">
        <f t="shared" si="50"/>
        <v>0</v>
      </c>
      <c r="HO7" s="2">
        <f t="shared" si="51"/>
        <v>0</v>
      </c>
      <c r="HQ7" s="2">
        <f t="shared" si="52"/>
        <v>0</v>
      </c>
      <c r="HS7" s="2">
        <f t="shared" si="53"/>
        <v>0</v>
      </c>
      <c r="HU7" s="2">
        <f t="shared" si="54"/>
        <v>213303.86</v>
      </c>
      <c r="HV7" s="3">
        <v>2</v>
      </c>
      <c r="HW7" s="2">
        <f t="shared" si="55"/>
        <v>106651.93</v>
      </c>
      <c r="HX7" s="3">
        <v>1</v>
      </c>
      <c r="HY7" s="2">
        <f t="shared" si="56"/>
        <v>0</v>
      </c>
      <c r="IA7" s="2"/>
      <c r="IC7" s="2">
        <v>249441</v>
      </c>
      <c r="ID7" s="3">
        <v>3</v>
      </c>
      <c r="IE7" s="2">
        <f t="shared" si="57"/>
        <v>106651.93</v>
      </c>
      <c r="IF7" s="3">
        <v>1</v>
      </c>
      <c r="IG7" s="2">
        <f t="shared" si="58"/>
        <v>0</v>
      </c>
      <c r="II7" s="2">
        <f t="shared" si="59"/>
        <v>0</v>
      </c>
      <c r="IK7" s="2">
        <f t="shared" si="60"/>
        <v>0</v>
      </c>
      <c r="IM7" s="2">
        <f t="shared" si="61"/>
        <v>0</v>
      </c>
      <c r="IO7" s="2">
        <f t="shared" si="62"/>
        <v>0</v>
      </c>
      <c r="IQ7" s="2">
        <f t="shared" si="63"/>
        <v>0</v>
      </c>
      <c r="IS7" s="2">
        <f t="shared" si="64"/>
        <v>106651.93</v>
      </c>
      <c r="IT7" s="3">
        <v>1</v>
      </c>
      <c r="IU7" s="2">
        <f t="shared" si="65"/>
        <v>0</v>
      </c>
      <c r="IW7" s="2">
        <f t="shared" si="66"/>
        <v>0</v>
      </c>
      <c r="IY7" s="2"/>
      <c r="JA7" s="2"/>
      <c r="JC7" s="2"/>
      <c r="JE7" s="2"/>
      <c r="JG7" s="2"/>
      <c r="JI7" s="2"/>
      <c r="JK7" s="2"/>
      <c r="JM7" s="2">
        <v>107853.12</v>
      </c>
      <c r="JN7" s="3">
        <v>0</v>
      </c>
      <c r="JO7" s="2"/>
      <c r="JQ7" s="2">
        <v>69973.850000000006</v>
      </c>
      <c r="JR7" s="3">
        <v>0</v>
      </c>
      <c r="JS7" s="2">
        <v>4000</v>
      </c>
      <c r="JT7" s="3">
        <v>0</v>
      </c>
      <c r="JU7" s="2"/>
      <c r="JW7" s="2">
        <v>43025</v>
      </c>
      <c r="JX7" s="3">
        <v>0</v>
      </c>
      <c r="JY7" s="2">
        <v>5973.5</v>
      </c>
      <c r="JZ7" s="3">
        <v>0</v>
      </c>
      <c r="KA7" s="2"/>
      <c r="KC7" s="2">
        <v>10510</v>
      </c>
      <c r="KD7" s="3">
        <v>0</v>
      </c>
      <c r="KE7" s="2"/>
      <c r="KG7" s="2">
        <v>6000</v>
      </c>
      <c r="KH7" s="3">
        <v>0</v>
      </c>
      <c r="KI7" s="2">
        <v>5000</v>
      </c>
      <c r="KJ7" s="3">
        <v>0</v>
      </c>
      <c r="KK7" s="2">
        <v>230228.14</v>
      </c>
      <c r="KL7" s="3">
        <v>0</v>
      </c>
      <c r="KM7" s="2">
        <v>112569</v>
      </c>
      <c r="KN7" s="3">
        <v>0</v>
      </c>
      <c r="KO7" s="2">
        <v>50000</v>
      </c>
      <c r="KP7" s="3">
        <v>0</v>
      </c>
      <c r="KQ7" s="2"/>
      <c r="KS7" s="2"/>
      <c r="KU7" s="2">
        <v>16767</v>
      </c>
      <c r="KV7" s="3">
        <v>0</v>
      </c>
      <c r="KW7" s="2"/>
      <c r="KY7" s="2"/>
      <c r="LA7" s="2">
        <v>5000</v>
      </c>
      <c r="LB7" s="3">
        <v>0</v>
      </c>
      <c r="LC7" s="2">
        <v>9380</v>
      </c>
      <c r="LD7" s="3">
        <v>0</v>
      </c>
      <c r="LE7" s="2"/>
      <c r="LG7" s="2"/>
      <c r="LI7" s="2">
        <v>5000</v>
      </c>
      <c r="LJ7" s="3">
        <v>0</v>
      </c>
      <c r="LK7" s="2"/>
      <c r="LM7" s="2"/>
      <c r="LO7" s="2"/>
      <c r="LQ7" s="2"/>
      <c r="LS7" s="2">
        <v>10000</v>
      </c>
      <c r="LT7" s="3">
        <v>0</v>
      </c>
      <c r="LU7" s="2"/>
      <c r="LW7" s="2"/>
      <c r="LY7" s="2"/>
      <c r="MA7" s="2"/>
      <c r="MC7" s="2"/>
      <c r="ME7" s="2"/>
      <c r="MG7" s="2">
        <v>3000</v>
      </c>
      <c r="MH7" s="3">
        <v>0</v>
      </c>
      <c r="MI7" s="2">
        <v>10000</v>
      </c>
      <c r="MJ7" s="3">
        <v>0</v>
      </c>
      <c r="MK7" s="2">
        <v>12000</v>
      </c>
      <c r="ML7" s="3">
        <v>0</v>
      </c>
      <c r="MM7" s="2">
        <v>11186</v>
      </c>
      <c r="MN7" s="3">
        <v>0</v>
      </c>
      <c r="MO7" s="2"/>
      <c r="MQ7" s="2"/>
      <c r="MS7" s="2"/>
      <c r="MU7" s="2">
        <v>11725</v>
      </c>
      <c r="MV7" s="3">
        <v>0</v>
      </c>
      <c r="MW7" s="2"/>
      <c r="MY7" s="2"/>
      <c r="NA7" s="2"/>
      <c r="NC7" s="2">
        <v>5950171.5102756629</v>
      </c>
      <c r="ND7" s="3">
        <v>51.227272726999999</v>
      </c>
      <c r="NE7" s="2">
        <v>106651.93</v>
      </c>
      <c r="NF7" s="3">
        <v>1</v>
      </c>
      <c r="NG7" s="2">
        <f t="shared" si="69"/>
        <v>5883883.6216409113</v>
      </c>
      <c r="NH7" s="2">
        <f t="shared" si="70"/>
        <v>1505251.125</v>
      </c>
      <c r="NI7" s="2">
        <f t="shared" si="71"/>
        <v>24239.074970913109</v>
      </c>
      <c r="NJ7" s="2">
        <f t="shared" si="72"/>
        <v>5541086.4816409117</v>
      </c>
      <c r="NK7" s="2">
        <f t="shared" si="73"/>
        <v>1388164.125</v>
      </c>
      <c r="NL7" s="2">
        <f t="shared" si="74"/>
        <v>24239.074970913109</v>
      </c>
      <c r="NM7" s="2">
        <f>VLOOKUP($B7,'[6]sped-ELL'!$B$3:$AB$118,26,FALSE)</f>
        <v>1467427.63</v>
      </c>
      <c r="NN7" s="2">
        <f>VLOOKUP($B7,'[6]sped-ELL'!$B$3:$AB$118,27,FALSE)</f>
        <v>9760.6358999999993</v>
      </c>
      <c r="NO7" s="52">
        <f t="shared" si="75"/>
        <v>79263.504999999888</v>
      </c>
      <c r="NP7" s="52">
        <f t="shared" si="76"/>
        <v>-14478.439070913109</v>
      </c>
      <c r="NQ7" s="2"/>
      <c r="NS7" s="2"/>
      <c r="NU7" s="2"/>
      <c r="NW7" s="2"/>
      <c r="NY7" s="2"/>
      <c r="OA7" s="2"/>
      <c r="OC7" s="2"/>
      <c r="OE7" s="2"/>
      <c r="OG7" s="2"/>
      <c r="OI7" s="2"/>
      <c r="OK7" s="2"/>
      <c r="OM7" s="2"/>
      <c r="OO7" s="2"/>
      <c r="OQ7" s="2"/>
      <c r="OS7" s="2"/>
      <c r="OU7" s="2"/>
      <c r="OW7" s="2"/>
      <c r="OY7" s="2"/>
      <c r="PA7" s="2"/>
      <c r="PC7" s="2"/>
      <c r="PE7" s="2"/>
      <c r="PG7" s="2"/>
      <c r="PI7" s="2"/>
      <c r="PK7" s="2"/>
      <c r="PM7" s="2"/>
      <c r="PO7" s="2"/>
      <c r="PQ7" s="2"/>
      <c r="PS7" s="2"/>
      <c r="PU7" s="2"/>
    </row>
    <row r="8" spans="1:437" x14ac:dyDescent="0.25">
      <c r="A8" t="s">
        <v>191</v>
      </c>
      <c r="B8" s="35">
        <v>204</v>
      </c>
      <c r="C8" s="2"/>
      <c r="E8" s="2"/>
      <c r="G8" s="2">
        <v>67876</v>
      </c>
      <c r="H8" s="3">
        <v>1</v>
      </c>
      <c r="I8" s="2"/>
      <c r="K8" s="2">
        <v>224928</v>
      </c>
      <c r="L8" s="3">
        <v>6</v>
      </c>
      <c r="M8" s="2"/>
      <c r="O8" s="2">
        <v>37488</v>
      </c>
      <c r="P8" s="3">
        <v>1</v>
      </c>
      <c r="Q8" s="2">
        <v>43787</v>
      </c>
      <c r="R8" s="3">
        <v>1</v>
      </c>
      <c r="S8" s="2">
        <v>187440</v>
      </c>
      <c r="T8" s="3">
        <v>5</v>
      </c>
      <c r="U8" s="2"/>
      <c r="W8" s="2">
        <v>149952</v>
      </c>
      <c r="X8" s="3">
        <v>4</v>
      </c>
      <c r="Y8" s="2">
        <v>198873</v>
      </c>
      <c r="Z8" s="3">
        <v>3</v>
      </c>
      <c r="AA8" s="2"/>
      <c r="AC8" s="2"/>
      <c r="AE8" s="2"/>
      <c r="AG8" s="2"/>
      <c r="AI8" s="2"/>
      <c r="AK8" s="2">
        <v>313058</v>
      </c>
      <c r="AL8" s="3">
        <v>2</v>
      </c>
      <c r="AM8" s="2"/>
      <c r="AO8" s="2"/>
      <c r="AQ8" s="2"/>
      <c r="AS8" s="2"/>
      <c r="AU8" s="2"/>
      <c r="AW8" s="2"/>
      <c r="AY8" s="2"/>
      <c r="BA8" s="2"/>
      <c r="BC8" s="2"/>
      <c r="BE8" s="2"/>
      <c r="BG8" s="2"/>
      <c r="BI8" s="2"/>
      <c r="BK8" s="2"/>
      <c r="BM8" s="2"/>
      <c r="BO8" s="2"/>
      <c r="BQ8" s="2"/>
      <c r="BS8" s="2"/>
      <c r="BU8" s="2">
        <v>58543.5</v>
      </c>
      <c r="BV8" s="3">
        <v>0.5</v>
      </c>
      <c r="BW8" s="2">
        <v>117087</v>
      </c>
      <c r="BX8" s="3">
        <v>1</v>
      </c>
      <c r="BY8" s="2">
        <v>99681</v>
      </c>
      <c r="BZ8" s="3">
        <v>1</v>
      </c>
      <c r="CA8" s="2"/>
      <c r="CC8" s="2">
        <v>78183</v>
      </c>
      <c r="CD8" s="3">
        <v>1</v>
      </c>
      <c r="CE8" s="2">
        <v>30000.073329999999</v>
      </c>
      <c r="CF8" s="3">
        <v>0</v>
      </c>
      <c r="CG8" s="2">
        <v>151785</v>
      </c>
      <c r="CH8" s="3">
        <v>3</v>
      </c>
      <c r="CI8" s="2">
        <v>120388</v>
      </c>
      <c r="CJ8" s="3">
        <v>2</v>
      </c>
      <c r="CK8" s="2">
        <v>117742</v>
      </c>
      <c r="CL8" s="3">
        <v>1</v>
      </c>
      <c r="CM8" s="2"/>
      <c r="CO8" s="2"/>
      <c r="CQ8" s="2"/>
      <c r="CS8" s="2">
        <v>144306</v>
      </c>
      <c r="CT8" s="3">
        <v>1</v>
      </c>
      <c r="CU8" s="2">
        <f t="shared" si="0"/>
        <v>319955.78999999998</v>
      </c>
      <c r="CV8" s="3">
        <v>3</v>
      </c>
      <c r="CW8" s="2">
        <f t="shared" si="67"/>
        <v>0</v>
      </c>
      <c r="CY8" s="2">
        <f t="shared" si="1"/>
        <v>0</v>
      </c>
      <c r="DA8" s="2">
        <f t="shared" si="2"/>
        <v>106651.93</v>
      </c>
      <c r="DB8" s="3">
        <v>1</v>
      </c>
      <c r="DC8" s="2">
        <f t="shared" si="3"/>
        <v>0</v>
      </c>
      <c r="DE8" s="2">
        <f t="shared" si="4"/>
        <v>0</v>
      </c>
      <c r="DG8" s="2">
        <f t="shared" si="5"/>
        <v>0</v>
      </c>
      <c r="DI8" s="2"/>
      <c r="DK8" s="2"/>
      <c r="DM8" s="2"/>
      <c r="DO8" s="2"/>
      <c r="DQ8" s="2">
        <v>195277</v>
      </c>
      <c r="DR8" s="3">
        <v>1</v>
      </c>
      <c r="DS8" s="2">
        <f t="shared" si="6"/>
        <v>106651.93</v>
      </c>
      <c r="DT8" s="3">
        <v>1</v>
      </c>
      <c r="DU8" s="2">
        <f t="shared" si="68"/>
        <v>0</v>
      </c>
      <c r="DW8" s="2"/>
      <c r="DY8" s="2"/>
      <c r="EA8" s="2"/>
      <c r="EC8" s="2">
        <f t="shared" si="7"/>
        <v>0</v>
      </c>
      <c r="EE8" s="2">
        <f t="shared" si="8"/>
        <v>0</v>
      </c>
      <c r="EG8" s="2">
        <f t="shared" si="9"/>
        <v>0</v>
      </c>
      <c r="EI8" s="2">
        <f t="shared" si="10"/>
        <v>106651.93</v>
      </c>
      <c r="EJ8" s="3">
        <v>1</v>
      </c>
      <c r="EK8" s="2">
        <f t="shared" si="11"/>
        <v>0</v>
      </c>
      <c r="EM8" s="2">
        <f t="shared" si="12"/>
        <v>0</v>
      </c>
      <c r="EO8" s="2">
        <f t="shared" si="13"/>
        <v>213303.86</v>
      </c>
      <c r="EP8" s="3">
        <v>2</v>
      </c>
      <c r="EQ8" s="2">
        <f t="shared" si="14"/>
        <v>0</v>
      </c>
      <c r="ES8" s="2"/>
      <c r="EU8" s="2">
        <f t="shared" si="15"/>
        <v>533259.64999999991</v>
      </c>
      <c r="EV8" s="3">
        <v>5</v>
      </c>
      <c r="EW8" s="2">
        <f t="shared" si="16"/>
        <v>426607.72</v>
      </c>
      <c r="EX8" s="3">
        <v>4</v>
      </c>
      <c r="EY8" s="2">
        <f t="shared" si="17"/>
        <v>426607.72</v>
      </c>
      <c r="EZ8" s="3">
        <v>4</v>
      </c>
      <c r="FA8" s="2">
        <f t="shared" si="18"/>
        <v>426607.72</v>
      </c>
      <c r="FB8" s="3">
        <v>4</v>
      </c>
      <c r="FC8" s="2">
        <f t="shared" si="19"/>
        <v>426607.72</v>
      </c>
      <c r="FD8" s="3">
        <v>4</v>
      </c>
      <c r="FE8" s="2">
        <f t="shared" si="20"/>
        <v>0</v>
      </c>
      <c r="FG8" s="2">
        <f t="shared" si="21"/>
        <v>106651.93</v>
      </c>
      <c r="FH8" s="3">
        <v>1</v>
      </c>
      <c r="FI8" s="2">
        <f t="shared" si="22"/>
        <v>0</v>
      </c>
      <c r="FK8" s="2">
        <f t="shared" si="23"/>
        <v>0</v>
      </c>
      <c r="FM8" s="2">
        <f t="shared" si="24"/>
        <v>0</v>
      </c>
      <c r="FO8" s="2">
        <f t="shared" si="25"/>
        <v>0</v>
      </c>
      <c r="FQ8" s="2">
        <f t="shared" si="26"/>
        <v>0</v>
      </c>
      <c r="FS8" s="2">
        <f t="shared" si="27"/>
        <v>0</v>
      </c>
      <c r="FU8" s="2">
        <f t="shared" si="28"/>
        <v>213303.86</v>
      </c>
      <c r="FV8" s="3">
        <v>2</v>
      </c>
      <c r="FW8" s="2">
        <f t="shared" si="29"/>
        <v>1066519.2999999998</v>
      </c>
      <c r="FX8" s="3">
        <v>10</v>
      </c>
      <c r="FY8" s="2">
        <f t="shared" si="30"/>
        <v>0</v>
      </c>
      <c r="GA8" s="2">
        <f t="shared" si="31"/>
        <v>213303.86</v>
      </c>
      <c r="GB8" s="3">
        <v>2</v>
      </c>
      <c r="GC8" s="2">
        <f t="shared" si="32"/>
        <v>639911.57999999996</v>
      </c>
      <c r="GD8" s="3">
        <v>6</v>
      </c>
      <c r="GE8" s="2">
        <f t="shared" si="33"/>
        <v>0</v>
      </c>
      <c r="GG8" s="2">
        <f t="shared" si="34"/>
        <v>0</v>
      </c>
      <c r="GI8" s="2">
        <f t="shared" si="35"/>
        <v>0</v>
      </c>
      <c r="GK8" s="2">
        <f t="shared" si="36"/>
        <v>0</v>
      </c>
      <c r="GM8" s="2">
        <f t="shared" si="37"/>
        <v>426607.72</v>
      </c>
      <c r="GN8" s="3">
        <v>4</v>
      </c>
      <c r="GO8" s="2">
        <f t="shared" si="38"/>
        <v>0</v>
      </c>
      <c r="GQ8" s="2">
        <f t="shared" si="39"/>
        <v>0</v>
      </c>
      <c r="GS8" s="2">
        <f t="shared" si="40"/>
        <v>106651.93</v>
      </c>
      <c r="GT8" s="3">
        <v>1</v>
      </c>
      <c r="GU8" s="2">
        <f t="shared" si="41"/>
        <v>0</v>
      </c>
      <c r="GW8" s="2">
        <f t="shared" si="42"/>
        <v>0</v>
      </c>
      <c r="GY8" s="2">
        <f t="shared" si="43"/>
        <v>319955.78999999998</v>
      </c>
      <c r="GZ8" s="3">
        <v>3</v>
      </c>
      <c r="HA8" s="2">
        <f t="shared" si="44"/>
        <v>0</v>
      </c>
      <c r="HC8" s="2">
        <f t="shared" si="45"/>
        <v>319955.78999999998</v>
      </c>
      <c r="HD8" s="3">
        <v>3</v>
      </c>
      <c r="HE8" s="2">
        <f t="shared" si="46"/>
        <v>0</v>
      </c>
      <c r="HG8" s="2">
        <f t="shared" si="47"/>
        <v>0</v>
      </c>
      <c r="HI8" s="2">
        <f t="shared" si="48"/>
        <v>0</v>
      </c>
      <c r="HK8" s="2">
        <f t="shared" si="49"/>
        <v>0</v>
      </c>
      <c r="HM8" s="2">
        <f t="shared" si="50"/>
        <v>0</v>
      </c>
      <c r="HO8" s="2">
        <f t="shared" si="51"/>
        <v>0</v>
      </c>
      <c r="HQ8" s="2">
        <f t="shared" si="52"/>
        <v>0</v>
      </c>
      <c r="HS8" s="2">
        <f t="shared" si="53"/>
        <v>0</v>
      </c>
      <c r="HU8" s="2">
        <f t="shared" si="54"/>
        <v>0</v>
      </c>
      <c r="HW8" s="2">
        <f t="shared" si="55"/>
        <v>106651.93</v>
      </c>
      <c r="HX8" s="3">
        <v>1</v>
      </c>
      <c r="HY8" s="2">
        <f t="shared" si="56"/>
        <v>106651.93</v>
      </c>
      <c r="HZ8" s="3">
        <v>1</v>
      </c>
      <c r="IA8" s="2"/>
      <c r="IC8" s="2"/>
      <c r="IE8" s="2">
        <f t="shared" si="57"/>
        <v>0</v>
      </c>
      <c r="IG8" s="2">
        <f t="shared" si="58"/>
        <v>0</v>
      </c>
      <c r="II8" s="2">
        <f t="shared" si="59"/>
        <v>0</v>
      </c>
      <c r="IK8" s="2">
        <f t="shared" si="60"/>
        <v>0</v>
      </c>
      <c r="IM8" s="2">
        <f t="shared" si="61"/>
        <v>0</v>
      </c>
      <c r="IO8" s="2">
        <f t="shared" si="62"/>
        <v>213303.86</v>
      </c>
      <c r="IP8" s="3">
        <v>2</v>
      </c>
      <c r="IQ8" s="2">
        <f t="shared" si="63"/>
        <v>106651.93</v>
      </c>
      <c r="IR8" s="3">
        <v>1</v>
      </c>
      <c r="IS8" s="2">
        <f t="shared" si="64"/>
        <v>0</v>
      </c>
      <c r="IU8" s="2">
        <f t="shared" si="65"/>
        <v>0</v>
      </c>
      <c r="IW8" s="2">
        <f t="shared" si="66"/>
        <v>106651.93</v>
      </c>
      <c r="IX8" s="3">
        <v>1</v>
      </c>
      <c r="IY8" s="2"/>
      <c r="JA8" s="2"/>
      <c r="JC8" s="2">
        <v>34000</v>
      </c>
      <c r="JD8" s="3">
        <v>0</v>
      </c>
      <c r="JE8" s="2">
        <v>10200</v>
      </c>
      <c r="JF8" s="3">
        <v>0</v>
      </c>
      <c r="JG8" s="2">
        <v>34000</v>
      </c>
      <c r="JH8" s="3">
        <v>0</v>
      </c>
      <c r="JI8" s="2"/>
      <c r="JK8" s="2"/>
      <c r="JM8" s="2"/>
      <c r="JO8" s="2"/>
      <c r="JQ8" s="2">
        <v>32499.54</v>
      </c>
      <c r="JR8" s="3">
        <v>0</v>
      </c>
      <c r="JS8" s="2"/>
      <c r="JU8" s="2"/>
      <c r="JW8" s="2">
        <v>103408</v>
      </c>
      <c r="JX8" s="3">
        <v>0</v>
      </c>
      <c r="JY8" s="2">
        <v>19493.39</v>
      </c>
      <c r="JZ8" s="3">
        <v>0</v>
      </c>
      <c r="KA8" s="2"/>
      <c r="KC8" s="2">
        <v>39491</v>
      </c>
      <c r="KD8" s="3">
        <v>0</v>
      </c>
      <c r="KE8" s="2"/>
      <c r="KG8" s="2"/>
      <c r="KI8" s="2"/>
      <c r="KK8" s="2">
        <v>148057.42000000001</v>
      </c>
      <c r="KL8" s="3">
        <v>0</v>
      </c>
      <c r="KM8" s="2"/>
      <c r="KO8" s="2"/>
      <c r="KQ8" s="2"/>
      <c r="KS8" s="2"/>
      <c r="KU8" s="2"/>
      <c r="KW8" s="2"/>
      <c r="KY8" s="2">
        <v>20000</v>
      </c>
      <c r="KZ8" s="3">
        <v>0</v>
      </c>
      <c r="LA8" s="2">
        <v>3629</v>
      </c>
      <c r="LB8" s="3">
        <v>0</v>
      </c>
      <c r="LC8" s="2">
        <v>13240</v>
      </c>
      <c r="LD8" s="3">
        <v>0</v>
      </c>
      <c r="LE8" s="2"/>
      <c r="LG8" s="2"/>
      <c r="LI8" s="2"/>
      <c r="LK8" s="2"/>
      <c r="LM8" s="2"/>
      <c r="LO8" s="2"/>
      <c r="LQ8" s="2"/>
      <c r="LS8" s="2">
        <v>2150</v>
      </c>
      <c r="LT8" s="3">
        <v>0</v>
      </c>
      <c r="LU8" s="2"/>
      <c r="LW8" s="2"/>
      <c r="LY8" s="2"/>
      <c r="MA8" s="2"/>
      <c r="MC8" s="2"/>
      <c r="ME8" s="2"/>
      <c r="MG8" s="2"/>
      <c r="MI8" s="2">
        <v>11081</v>
      </c>
      <c r="MJ8" s="3">
        <v>0</v>
      </c>
      <c r="MK8" s="2"/>
      <c r="MM8" s="2"/>
      <c r="MO8" s="2"/>
      <c r="MQ8" s="2"/>
      <c r="MS8" s="2">
        <v>4772.76</v>
      </c>
      <c r="MT8" s="3">
        <v>0</v>
      </c>
      <c r="MU8" s="2"/>
      <c r="MW8" s="2"/>
      <c r="MY8" s="2"/>
      <c r="NA8" s="2"/>
      <c r="NC8" s="2">
        <v>10354539.683329999</v>
      </c>
      <c r="ND8" s="3">
        <v>101.5</v>
      </c>
      <c r="NG8" s="2">
        <f t="shared" si="69"/>
        <v>9958095.9933299962</v>
      </c>
      <c r="NH8" s="2">
        <f t="shared" si="70"/>
        <v>1653514.0899999999</v>
      </c>
      <c r="NI8" s="2">
        <f t="shared" si="71"/>
        <v>1386475.0899999999</v>
      </c>
      <c r="NJ8" s="2">
        <f t="shared" si="72"/>
        <v>9810038.5733299963</v>
      </c>
      <c r="NK8" s="2">
        <f t="shared" si="73"/>
        <v>1429775.16</v>
      </c>
      <c r="NL8" s="2">
        <f t="shared" si="74"/>
        <v>1066519.2999999998</v>
      </c>
      <c r="NM8" s="2">
        <f>VLOOKUP($B8,'[6]sped-ELL'!$B$3:$AB$118,26,FALSE)</f>
        <v>1605701.6300000001</v>
      </c>
      <c r="NN8" s="2">
        <f>VLOOKUP($B8,'[6]sped-ELL'!$B$3:$AB$118,27,FALSE)</f>
        <v>2013484.6500000001</v>
      </c>
      <c r="NO8" s="52">
        <f t="shared" si="75"/>
        <v>175926.4700000002</v>
      </c>
      <c r="NP8" s="52">
        <f t="shared" si="76"/>
        <v>946965.35000000033</v>
      </c>
      <c r="NQ8" s="2"/>
      <c r="NS8" s="2"/>
      <c r="NU8" s="2"/>
      <c r="NW8" s="2"/>
      <c r="NY8" s="2"/>
      <c r="OA8" s="2"/>
      <c r="OC8" s="2"/>
      <c r="OE8" s="2"/>
      <c r="OG8" s="2"/>
      <c r="OI8" s="2"/>
      <c r="OK8" s="2"/>
      <c r="OM8" s="2"/>
      <c r="OO8" s="2"/>
      <c r="OQ8" s="2"/>
      <c r="OS8" s="2"/>
      <c r="OU8" s="2"/>
      <c r="OW8" s="2"/>
      <c r="OY8" s="2"/>
      <c r="PA8" s="2"/>
      <c r="PC8" s="2"/>
      <c r="PE8" s="2"/>
      <c r="PG8" s="2"/>
      <c r="PI8" s="2"/>
      <c r="PK8" s="2"/>
      <c r="PM8" s="2"/>
      <c r="PO8" s="2"/>
      <c r="PQ8" s="2"/>
      <c r="PS8" s="2"/>
      <c r="PU8" s="2"/>
    </row>
    <row r="9" spans="1:437" x14ac:dyDescent="0.25">
      <c r="A9" t="s">
        <v>192</v>
      </c>
      <c r="B9" s="35">
        <v>1058</v>
      </c>
      <c r="C9" s="2"/>
      <c r="E9" s="2"/>
      <c r="G9" s="2">
        <v>67876</v>
      </c>
      <c r="H9" s="3">
        <v>1</v>
      </c>
      <c r="I9" s="2"/>
      <c r="K9" s="2"/>
      <c r="M9" s="2"/>
      <c r="O9" s="2"/>
      <c r="Q9" s="2"/>
      <c r="S9" s="2"/>
      <c r="U9" s="2"/>
      <c r="W9" s="2"/>
      <c r="Y9" s="2"/>
      <c r="AA9" s="2"/>
      <c r="AC9" s="2"/>
      <c r="AE9" s="2"/>
      <c r="AG9" s="2"/>
      <c r="AI9" s="2"/>
      <c r="AK9" s="2">
        <v>313058</v>
      </c>
      <c r="AL9" s="3">
        <v>2</v>
      </c>
      <c r="AM9" s="2"/>
      <c r="AO9" s="2"/>
      <c r="AQ9" s="2"/>
      <c r="AS9" s="2"/>
      <c r="AU9" s="2">
        <v>69509</v>
      </c>
      <c r="AV9" s="3">
        <v>1</v>
      </c>
      <c r="AW9" s="2"/>
      <c r="AY9" s="2"/>
      <c r="BA9" s="2"/>
      <c r="BC9" s="2">
        <v>25319.5</v>
      </c>
      <c r="BD9" s="3">
        <v>0.5</v>
      </c>
      <c r="BE9" s="2"/>
      <c r="BG9" s="2"/>
      <c r="BI9" s="2"/>
      <c r="BK9" s="2"/>
      <c r="BM9" s="2"/>
      <c r="BO9" s="2"/>
      <c r="BQ9" s="2"/>
      <c r="BS9" s="2"/>
      <c r="BU9" s="2"/>
      <c r="BW9" s="2"/>
      <c r="BY9" s="2"/>
      <c r="CA9" s="2"/>
      <c r="CC9" s="2">
        <v>78183</v>
      </c>
      <c r="CD9" s="3">
        <v>1</v>
      </c>
      <c r="CE9" s="2">
        <v>12194.06</v>
      </c>
      <c r="CF9" s="3">
        <v>0</v>
      </c>
      <c r="CG9" s="2">
        <v>50595</v>
      </c>
      <c r="CH9" s="3">
        <v>1</v>
      </c>
      <c r="CI9" s="2">
        <v>60194</v>
      </c>
      <c r="CJ9" s="3">
        <v>1</v>
      </c>
      <c r="CK9" s="2"/>
      <c r="CM9" s="2"/>
      <c r="CO9" s="2"/>
      <c r="CQ9" s="2"/>
      <c r="CS9" s="2"/>
      <c r="CU9" s="2">
        <f t="shared" ref="CU9:CU72" si="77">CV9*$B$123</f>
        <v>0</v>
      </c>
      <c r="CW9" s="2">
        <f t="shared" si="67"/>
        <v>0</v>
      </c>
      <c r="CY9" s="2">
        <f t="shared" ref="CY9:CY72" si="78">CZ9*$B$123</f>
        <v>0</v>
      </c>
      <c r="DA9" s="2">
        <f t="shared" ref="DA9:DA72" si="79">DB9*$B$123</f>
        <v>0</v>
      </c>
      <c r="DC9" s="2">
        <f t="shared" ref="DC9:DC72" si="80">DD9*$B$123</f>
        <v>0</v>
      </c>
      <c r="DE9" s="2">
        <f t="shared" ref="DE9:DE72" si="81">DF9*$B$123</f>
        <v>0</v>
      </c>
      <c r="DG9" s="2">
        <f t="shared" ref="DG9:DG72" si="82">DH9*$B$123</f>
        <v>19391.260019391259</v>
      </c>
      <c r="DH9" s="3">
        <v>0.18181818199999999</v>
      </c>
      <c r="DI9" s="2"/>
      <c r="DK9" s="2"/>
      <c r="DM9" s="2"/>
      <c r="DO9" s="2"/>
      <c r="DQ9" s="2">
        <v>195277</v>
      </c>
      <c r="DR9" s="3">
        <v>1</v>
      </c>
      <c r="DS9" s="2">
        <f t="shared" ref="DS9:DS72" si="83">DT9*$B$123</f>
        <v>53325.964999999997</v>
      </c>
      <c r="DT9" s="3">
        <v>0.5</v>
      </c>
      <c r="DU9" s="2">
        <f t="shared" si="68"/>
        <v>120137.93</v>
      </c>
      <c r="DV9" s="3">
        <v>1</v>
      </c>
      <c r="DW9" s="2"/>
      <c r="DY9" s="2"/>
      <c r="EA9" s="2"/>
      <c r="EC9" s="2">
        <f t="shared" ref="EC9:EC72" si="84">ED9*$B$123</f>
        <v>0</v>
      </c>
      <c r="EE9" s="2">
        <f t="shared" si="8"/>
        <v>242661.86</v>
      </c>
      <c r="EF9" s="3">
        <v>2</v>
      </c>
      <c r="EG9" s="2">
        <f t="shared" si="9"/>
        <v>0</v>
      </c>
      <c r="EI9" s="2">
        <f t="shared" ref="EI9:EI72" si="85">EJ9*$B$123</f>
        <v>106651.93</v>
      </c>
      <c r="EJ9" s="3">
        <v>1</v>
      </c>
      <c r="EK9" s="2">
        <f t="shared" ref="EK9:EK72" si="86">EL9*$B$123</f>
        <v>0</v>
      </c>
      <c r="EM9" s="2">
        <f t="shared" ref="EM9:EM72" si="87">EN9*$B$123</f>
        <v>0</v>
      </c>
      <c r="EO9" s="2">
        <f t="shared" ref="EO9:EO72" si="88">EP9*$B$123</f>
        <v>213303.86</v>
      </c>
      <c r="EP9" s="3">
        <v>2</v>
      </c>
      <c r="EQ9" s="2">
        <f t="shared" ref="EQ9:EQ72" si="89">ER9*$B$123</f>
        <v>0</v>
      </c>
      <c r="ES9" s="2"/>
      <c r="EU9" s="2">
        <f t="shared" ref="EU9:EU72" si="90">EV9*$B$123</f>
        <v>0</v>
      </c>
      <c r="EW9" s="2">
        <f t="shared" ref="EW9:EW72" si="91">EX9*$B$123</f>
        <v>0</v>
      </c>
      <c r="EY9" s="2">
        <f t="shared" ref="EY9:EY72" si="92">EZ9*$B$123</f>
        <v>0</v>
      </c>
      <c r="FA9" s="2">
        <f t="shared" ref="FA9:FA72" si="93">FB9*$B$123</f>
        <v>0</v>
      </c>
      <c r="FC9" s="2">
        <f t="shared" ref="FC9:FC72" si="94">FD9*$B$123</f>
        <v>0</v>
      </c>
      <c r="FE9" s="2">
        <f t="shared" ref="FE9:FE72" si="95">FF9*$B$123</f>
        <v>0</v>
      </c>
      <c r="FG9" s="2">
        <f t="shared" ref="FG9:FG72" si="96">FH9*$B$123</f>
        <v>213303.86</v>
      </c>
      <c r="FH9" s="3">
        <v>2</v>
      </c>
      <c r="FI9" s="2">
        <f t="shared" ref="FI9:FI72" si="97">FJ9*$B$123</f>
        <v>0</v>
      </c>
      <c r="FK9" s="2">
        <f t="shared" ref="FK9:FK72" si="98">FL9*$B$123</f>
        <v>0</v>
      </c>
      <c r="FM9" s="2">
        <f t="shared" ref="FM9:FM72" si="99">FN9*$B$123</f>
        <v>0</v>
      </c>
      <c r="FO9" s="2">
        <f t="shared" ref="FO9:FO72" si="100">FP9*$B$123</f>
        <v>0</v>
      </c>
      <c r="FQ9" s="2">
        <f t="shared" ref="FQ9:FQ72" si="101">FR9*$B$123</f>
        <v>0</v>
      </c>
      <c r="FS9" s="2">
        <f t="shared" ref="FS9:FS72" si="102">FT9*$B$123</f>
        <v>0</v>
      </c>
      <c r="FU9" s="2">
        <f t="shared" ref="FU9:FU72" si="103">FV9*$B$123</f>
        <v>0</v>
      </c>
      <c r="FW9" s="2">
        <f t="shared" ref="FW9:FW72" si="104">FX9*$B$123</f>
        <v>0</v>
      </c>
      <c r="FY9" s="2">
        <f t="shared" ref="FY9:FY72" si="105">FZ9*$B$123</f>
        <v>426607.72</v>
      </c>
      <c r="FZ9" s="3">
        <v>4</v>
      </c>
      <c r="GA9" s="2">
        <f t="shared" ref="GA9:GA72" si="106">GB9*$B$123</f>
        <v>106651.93</v>
      </c>
      <c r="GB9" s="3">
        <v>1</v>
      </c>
      <c r="GC9" s="2">
        <f t="shared" ref="GC9:GC72" si="107">GD9*$B$123</f>
        <v>213303.86</v>
      </c>
      <c r="GD9" s="3">
        <v>2</v>
      </c>
      <c r="GE9" s="2">
        <f t="shared" ref="GE9:GE72" si="108">GF9*$B$123</f>
        <v>0</v>
      </c>
      <c r="GG9" s="2">
        <f t="shared" ref="GG9:GG72" si="109">GH9*$B$123</f>
        <v>0</v>
      </c>
      <c r="GI9" s="2">
        <f t="shared" ref="GI9:GI72" si="110">GJ9*$B$123</f>
        <v>0</v>
      </c>
      <c r="GK9" s="2">
        <f t="shared" ref="GK9:GK72" si="111">GL9*$B$123</f>
        <v>0</v>
      </c>
      <c r="GM9" s="2">
        <f t="shared" ref="GM9:GM72" si="112">GN9*$B$123</f>
        <v>0</v>
      </c>
      <c r="GO9" s="2">
        <f t="shared" ref="GO9:GO72" si="113">GP9*$B$123</f>
        <v>426607.72</v>
      </c>
      <c r="GP9" s="3">
        <v>4</v>
      </c>
      <c r="GQ9" s="2">
        <f t="shared" ref="GQ9:GQ72" si="114">GR9*$B$123</f>
        <v>0</v>
      </c>
      <c r="GS9" s="2">
        <f t="shared" ref="GS9:GS72" si="115">GT9*$B$123</f>
        <v>106651.93</v>
      </c>
      <c r="GT9" s="3">
        <v>1</v>
      </c>
      <c r="GU9" s="2">
        <f t="shared" ref="GU9:GU72" si="116">GV9*$B$123</f>
        <v>0</v>
      </c>
      <c r="GW9" s="2">
        <f t="shared" ref="GW9:GW72" si="117">GX9*$B$123</f>
        <v>0</v>
      </c>
      <c r="GY9" s="2">
        <f t="shared" ref="GY9:GY72" si="118">GZ9*$B$123</f>
        <v>0</v>
      </c>
      <c r="HA9" s="2">
        <f t="shared" ref="HA9:HA72" si="119">HB9*$B$123</f>
        <v>0</v>
      </c>
      <c r="HC9" s="2">
        <f t="shared" ref="HC9:HC72" si="120">HD9*$B$123</f>
        <v>0</v>
      </c>
      <c r="HE9" s="2">
        <f t="shared" ref="HE9:HE72" si="121">HF9*$B$123</f>
        <v>0</v>
      </c>
      <c r="HG9" s="2">
        <f t="shared" ref="HG9:HG72" si="122">HH9*$B$123</f>
        <v>0</v>
      </c>
      <c r="HI9" s="2">
        <f t="shared" ref="HI9:HI72" si="123">HJ9*$B$123</f>
        <v>0</v>
      </c>
      <c r="HK9" s="2">
        <f t="shared" ref="HK9:HK72" si="124">HL9*$B$123</f>
        <v>0</v>
      </c>
      <c r="HM9" s="2">
        <f t="shared" ref="HM9:HM72" si="125">HN9*$B$123</f>
        <v>0</v>
      </c>
      <c r="HO9" s="2">
        <f t="shared" ref="HO9:HO72" si="126">HP9*$B$123</f>
        <v>533259.64999999991</v>
      </c>
      <c r="HP9" s="3">
        <v>5</v>
      </c>
      <c r="HQ9" s="2">
        <f t="shared" ref="HQ9:HQ72" si="127">HR9*$B$123</f>
        <v>106651.93</v>
      </c>
      <c r="HR9" s="3">
        <v>1</v>
      </c>
      <c r="HS9" s="2">
        <f t="shared" ref="HS9:HS72" si="128">HT9*$B$123</f>
        <v>0</v>
      </c>
      <c r="HU9" s="2">
        <f t="shared" ref="HU9:HU72" si="129">HV9*$B$123</f>
        <v>426607.72</v>
      </c>
      <c r="HV9" s="3">
        <v>4</v>
      </c>
      <c r="HW9" s="2">
        <f t="shared" ref="HW9:HW72" si="130">HX9*$B$123</f>
        <v>0</v>
      </c>
      <c r="HY9" s="2">
        <f t="shared" ref="HY9:HY72" si="131">HZ9*$B$123</f>
        <v>0</v>
      </c>
      <c r="IA9" s="2"/>
      <c r="IC9" s="2"/>
      <c r="IE9" s="2">
        <f t="shared" ref="IE9:IE72" si="132">IF9*$B$123</f>
        <v>426607.72</v>
      </c>
      <c r="IF9" s="3">
        <v>4</v>
      </c>
      <c r="IG9" s="2">
        <f t="shared" ref="IG9:IG72" si="133">IH9*$B$123</f>
        <v>0</v>
      </c>
      <c r="II9" s="2">
        <f t="shared" ref="II9:II72" si="134">IJ9*$B$123</f>
        <v>0</v>
      </c>
      <c r="IK9" s="2">
        <f t="shared" ref="IK9:IK72" si="135">IL9*$B$123</f>
        <v>0</v>
      </c>
      <c r="IM9" s="2">
        <f t="shared" ref="IM9:IM72" si="136">IN9*$B$123</f>
        <v>0</v>
      </c>
      <c r="IO9" s="2">
        <f t="shared" ref="IO9:IO72" si="137">IP9*$B$123</f>
        <v>0</v>
      </c>
      <c r="IQ9" s="2">
        <f t="shared" ref="IQ9:IQ72" si="138">IR9*$B$123</f>
        <v>0</v>
      </c>
      <c r="IS9" s="2">
        <f t="shared" ref="IS9:IS72" si="139">IT9*$B$123</f>
        <v>0</v>
      </c>
      <c r="IU9" s="2">
        <f t="shared" ref="IU9:IU72" si="140">IV9*$B$123</f>
        <v>0</v>
      </c>
      <c r="IW9" s="2">
        <f t="shared" ref="IW9:IW72" si="141">IX9*$B$123</f>
        <v>0</v>
      </c>
      <c r="IY9" s="2"/>
      <c r="JA9" s="2"/>
      <c r="JC9" s="2"/>
      <c r="JE9" s="2"/>
      <c r="JG9" s="2"/>
      <c r="JI9" s="2"/>
      <c r="JK9" s="2">
        <v>798</v>
      </c>
      <c r="JL9" s="3">
        <v>0</v>
      </c>
      <c r="JM9" s="2"/>
      <c r="JO9" s="2"/>
      <c r="JQ9" s="2">
        <v>6000</v>
      </c>
      <c r="JR9" s="3">
        <v>0</v>
      </c>
      <c r="JS9" s="2"/>
      <c r="JU9" s="2"/>
      <c r="JW9" s="2"/>
      <c r="JY9" s="2">
        <v>10000</v>
      </c>
      <c r="JZ9" s="3">
        <v>0</v>
      </c>
      <c r="KA9" s="2"/>
      <c r="KC9" s="2">
        <v>47000</v>
      </c>
      <c r="KD9" s="3">
        <v>0</v>
      </c>
      <c r="KE9" s="2"/>
      <c r="KG9" s="2"/>
      <c r="KI9" s="2"/>
      <c r="KK9" s="2">
        <v>139008.12</v>
      </c>
      <c r="KL9" s="3">
        <v>0</v>
      </c>
      <c r="KM9" s="2">
        <v>104158</v>
      </c>
      <c r="KN9" s="3">
        <v>0</v>
      </c>
      <c r="KO9" s="2">
        <v>25000</v>
      </c>
      <c r="KP9" s="3">
        <v>0</v>
      </c>
      <c r="KQ9" s="2">
        <v>4086</v>
      </c>
      <c r="KR9" s="3">
        <v>0</v>
      </c>
      <c r="KS9" s="2"/>
      <c r="KU9" s="2">
        <v>5000</v>
      </c>
      <c r="KV9" s="3">
        <v>0</v>
      </c>
      <c r="KW9" s="2"/>
      <c r="KY9" s="2">
        <v>15000</v>
      </c>
      <c r="KZ9" s="3">
        <v>0</v>
      </c>
      <c r="LA9" s="2"/>
      <c r="LC9" s="2">
        <v>7700</v>
      </c>
      <c r="LD9" s="3">
        <v>0</v>
      </c>
      <c r="LE9" s="2"/>
      <c r="LG9" s="2"/>
      <c r="LI9" s="2">
        <v>3000</v>
      </c>
      <c r="LJ9" s="3">
        <v>0</v>
      </c>
      <c r="LK9" s="2"/>
      <c r="LM9" s="2"/>
      <c r="LO9" s="2"/>
      <c r="LQ9" s="2"/>
      <c r="LS9" s="2">
        <v>2000</v>
      </c>
      <c r="LT9" s="3">
        <v>0</v>
      </c>
      <c r="LU9" s="2"/>
      <c r="LW9" s="2"/>
      <c r="LY9" s="2">
        <v>13500</v>
      </c>
      <c r="LZ9" s="3">
        <v>0</v>
      </c>
      <c r="MA9" s="2"/>
      <c r="MC9" s="2"/>
      <c r="ME9" s="2"/>
      <c r="MG9" s="2"/>
      <c r="MI9" s="2">
        <v>5500</v>
      </c>
      <c r="MJ9" s="3">
        <v>0</v>
      </c>
      <c r="MK9" s="2">
        <v>2652</v>
      </c>
      <c r="ML9" s="3">
        <v>0</v>
      </c>
      <c r="MM9" s="2"/>
      <c r="MO9" s="2"/>
      <c r="MQ9" s="2"/>
      <c r="MS9" s="2">
        <v>2026.77</v>
      </c>
      <c r="MT9" s="3">
        <v>0</v>
      </c>
      <c r="MU9" s="2"/>
      <c r="MW9" s="2"/>
      <c r="MY9" s="2"/>
      <c r="NA9" s="2"/>
      <c r="NC9" s="2">
        <v>5211576.0409295578</v>
      </c>
      <c r="ND9" s="3">
        <v>43.181818182000001</v>
      </c>
      <c r="NG9" s="2">
        <f t="shared" si="69"/>
        <v>5006361.295019391</v>
      </c>
      <c r="NH9" s="2">
        <f t="shared" si="70"/>
        <v>600869.61499999999</v>
      </c>
      <c r="NI9" s="2">
        <f t="shared" si="71"/>
        <v>19391.260019391259</v>
      </c>
      <c r="NJ9" s="2">
        <f t="shared" si="72"/>
        <v>4763195.1750193909</v>
      </c>
      <c r="NK9" s="2">
        <f t="shared" si="73"/>
        <v>600071.61499999999</v>
      </c>
      <c r="NL9" s="2">
        <f t="shared" si="74"/>
        <v>19391.260019391259</v>
      </c>
      <c r="NM9" s="2">
        <f>VLOOKUP($B9,'[6]sped-ELL'!$B$3:$AB$118,26,FALSE)</f>
        <v>921837.83499999996</v>
      </c>
      <c r="NN9" s="2">
        <f>VLOOKUP($B9,'[6]sped-ELL'!$B$3:$AB$118,27,FALSE)</f>
        <v>15183.2114</v>
      </c>
      <c r="NO9" s="52">
        <f t="shared" si="75"/>
        <v>321766.21999999997</v>
      </c>
      <c r="NP9" s="52">
        <f t="shared" si="76"/>
        <v>-4208.0486193912584</v>
      </c>
      <c r="NQ9" s="2"/>
      <c r="NS9" s="2"/>
      <c r="NU9" s="2"/>
      <c r="NW9" s="2"/>
      <c r="NY9" s="2"/>
      <c r="OA9" s="2"/>
      <c r="OC9" s="2"/>
      <c r="OE9" s="2"/>
      <c r="OG9" s="2"/>
      <c r="OI9" s="2"/>
      <c r="OK9" s="2"/>
      <c r="OM9" s="2"/>
      <c r="OO9" s="2"/>
      <c r="OQ9" s="2"/>
      <c r="OS9" s="2"/>
      <c r="OU9" s="2"/>
      <c r="OW9" s="2"/>
      <c r="OY9" s="2"/>
      <c r="PA9" s="2"/>
      <c r="PC9" s="2"/>
      <c r="PE9" s="2"/>
      <c r="PG9" s="2"/>
      <c r="PI9" s="2"/>
      <c r="PK9" s="2"/>
      <c r="PM9" s="2"/>
      <c r="PO9" s="2"/>
      <c r="PQ9" s="2"/>
      <c r="PS9" s="2"/>
      <c r="PU9" s="2"/>
    </row>
    <row r="10" spans="1:437" x14ac:dyDescent="0.25">
      <c r="A10" t="s">
        <v>193</v>
      </c>
      <c r="B10" s="35">
        <v>205</v>
      </c>
      <c r="C10" s="2"/>
      <c r="E10" s="2"/>
      <c r="G10" s="2"/>
      <c r="I10" s="2">
        <v>61952</v>
      </c>
      <c r="J10" s="3">
        <v>1</v>
      </c>
      <c r="K10" s="2">
        <v>299904</v>
      </c>
      <c r="L10" s="3">
        <v>8</v>
      </c>
      <c r="M10" s="2"/>
      <c r="O10" s="2"/>
      <c r="Q10" s="2"/>
      <c r="S10" s="2">
        <v>149952</v>
      </c>
      <c r="T10" s="3">
        <v>4</v>
      </c>
      <c r="U10" s="2"/>
      <c r="W10" s="2">
        <v>224928</v>
      </c>
      <c r="X10" s="3">
        <v>6</v>
      </c>
      <c r="Y10" s="2"/>
      <c r="AA10" s="2"/>
      <c r="AC10" s="2"/>
      <c r="AE10" s="2"/>
      <c r="AG10" s="2"/>
      <c r="AI10" s="2"/>
      <c r="AK10" s="2">
        <v>313058</v>
      </c>
      <c r="AL10" s="3">
        <v>2</v>
      </c>
      <c r="AM10" s="2"/>
      <c r="AO10" s="2"/>
      <c r="AQ10" s="2"/>
      <c r="AS10" s="2"/>
      <c r="AU10" s="2">
        <v>69509</v>
      </c>
      <c r="AV10" s="3">
        <v>1</v>
      </c>
      <c r="AW10" s="2"/>
      <c r="AY10" s="2"/>
      <c r="BA10" s="2">
        <v>90879</v>
      </c>
      <c r="BB10" s="3">
        <v>1</v>
      </c>
      <c r="BC10" s="2">
        <v>50639</v>
      </c>
      <c r="BD10" s="3">
        <v>1</v>
      </c>
      <c r="BE10" s="2"/>
      <c r="BG10" s="2"/>
      <c r="BI10" s="2"/>
      <c r="BK10" s="2"/>
      <c r="BM10" s="2"/>
      <c r="BO10" s="2"/>
      <c r="BQ10" s="2"/>
      <c r="BS10" s="2"/>
      <c r="BU10" s="2"/>
      <c r="BW10" s="2"/>
      <c r="BY10" s="2"/>
      <c r="CA10" s="2"/>
      <c r="CC10" s="2">
        <v>78183</v>
      </c>
      <c r="CD10" s="3">
        <v>1</v>
      </c>
      <c r="CE10" s="2">
        <v>28334.376670000001</v>
      </c>
      <c r="CF10" s="3">
        <v>0</v>
      </c>
      <c r="CG10" s="2">
        <v>151785</v>
      </c>
      <c r="CH10" s="3">
        <v>3</v>
      </c>
      <c r="CI10" s="2">
        <v>120388</v>
      </c>
      <c r="CJ10" s="3">
        <v>2</v>
      </c>
      <c r="CK10" s="2"/>
      <c r="CM10" s="2"/>
      <c r="CO10" s="2"/>
      <c r="CQ10" s="2"/>
      <c r="CS10" s="2"/>
      <c r="CU10" s="2">
        <f t="shared" si="77"/>
        <v>106651.93</v>
      </c>
      <c r="CV10" s="3">
        <v>1</v>
      </c>
      <c r="CW10" s="2">
        <f t="shared" si="67"/>
        <v>0</v>
      </c>
      <c r="CY10" s="2">
        <f t="shared" si="78"/>
        <v>0</v>
      </c>
      <c r="DA10" s="2">
        <f t="shared" si="79"/>
        <v>106651.93</v>
      </c>
      <c r="DB10" s="3">
        <v>1</v>
      </c>
      <c r="DC10" s="2">
        <f t="shared" si="80"/>
        <v>106651.93</v>
      </c>
      <c r="DD10" s="3">
        <v>1</v>
      </c>
      <c r="DE10" s="2">
        <f t="shared" si="81"/>
        <v>0</v>
      </c>
      <c r="DG10" s="2">
        <f t="shared" si="82"/>
        <v>0</v>
      </c>
      <c r="DI10" s="2"/>
      <c r="DK10" s="2"/>
      <c r="DM10" s="2"/>
      <c r="DO10" s="2"/>
      <c r="DQ10" s="2">
        <v>195277</v>
      </c>
      <c r="DR10" s="3">
        <v>1</v>
      </c>
      <c r="DS10" s="2">
        <f t="shared" si="83"/>
        <v>106651.93</v>
      </c>
      <c r="DT10" s="3">
        <v>1</v>
      </c>
      <c r="DU10" s="2">
        <f t="shared" si="68"/>
        <v>0</v>
      </c>
      <c r="DW10" s="2"/>
      <c r="DY10" s="2"/>
      <c r="EA10" s="2"/>
      <c r="EC10" s="2">
        <f t="shared" si="84"/>
        <v>0</v>
      </c>
      <c r="EE10" s="2">
        <f t="shared" si="8"/>
        <v>0</v>
      </c>
      <c r="EG10" s="2">
        <f t="shared" si="9"/>
        <v>0</v>
      </c>
      <c r="EI10" s="2">
        <f t="shared" si="85"/>
        <v>106651.93</v>
      </c>
      <c r="EJ10" s="3">
        <v>1</v>
      </c>
      <c r="EK10" s="2">
        <f t="shared" si="86"/>
        <v>0</v>
      </c>
      <c r="EM10" s="2">
        <f t="shared" si="87"/>
        <v>0</v>
      </c>
      <c r="EO10" s="2">
        <f t="shared" si="88"/>
        <v>213303.86</v>
      </c>
      <c r="EP10" s="3">
        <v>2</v>
      </c>
      <c r="EQ10" s="2">
        <f t="shared" si="89"/>
        <v>0</v>
      </c>
      <c r="ES10" s="2"/>
      <c r="EU10" s="2">
        <f t="shared" si="90"/>
        <v>426607.72</v>
      </c>
      <c r="EV10" s="3">
        <v>4</v>
      </c>
      <c r="EW10" s="2">
        <f t="shared" si="91"/>
        <v>426607.72</v>
      </c>
      <c r="EX10" s="3">
        <v>4</v>
      </c>
      <c r="EY10" s="2">
        <f t="shared" si="92"/>
        <v>426607.72</v>
      </c>
      <c r="EZ10" s="3">
        <v>4</v>
      </c>
      <c r="FA10" s="2">
        <f t="shared" si="93"/>
        <v>426607.72</v>
      </c>
      <c r="FB10" s="3">
        <v>4</v>
      </c>
      <c r="FC10" s="2">
        <f t="shared" si="94"/>
        <v>426607.72</v>
      </c>
      <c r="FD10" s="3">
        <v>4</v>
      </c>
      <c r="FE10" s="2">
        <f t="shared" si="95"/>
        <v>0</v>
      </c>
      <c r="FG10" s="2">
        <f t="shared" si="96"/>
        <v>213303.86</v>
      </c>
      <c r="FH10" s="3">
        <v>2</v>
      </c>
      <c r="FI10" s="2">
        <f t="shared" si="97"/>
        <v>0</v>
      </c>
      <c r="FK10" s="2">
        <f t="shared" si="98"/>
        <v>0</v>
      </c>
      <c r="FM10" s="2">
        <f t="shared" si="99"/>
        <v>0</v>
      </c>
      <c r="FO10" s="2">
        <f t="shared" si="100"/>
        <v>213303.86</v>
      </c>
      <c r="FP10" s="3">
        <v>2</v>
      </c>
      <c r="FQ10" s="2">
        <f t="shared" si="101"/>
        <v>0</v>
      </c>
      <c r="FS10" s="2">
        <f t="shared" si="102"/>
        <v>106651.93</v>
      </c>
      <c r="FT10" s="3">
        <v>1</v>
      </c>
      <c r="FU10" s="2">
        <f t="shared" si="103"/>
        <v>0</v>
      </c>
      <c r="FW10" s="2">
        <f t="shared" si="104"/>
        <v>1493127.02</v>
      </c>
      <c r="FX10" s="3">
        <v>14</v>
      </c>
      <c r="FY10" s="2">
        <f t="shared" si="105"/>
        <v>0</v>
      </c>
      <c r="GA10" s="2">
        <f t="shared" si="106"/>
        <v>213303.86</v>
      </c>
      <c r="GB10" s="3">
        <v>2</v>
      </c>
      <c r="GC10" s="2">
        <f t="shared" si="107"/>
        <v>533259.64999999991</v>
      </c>
      <c r="GD10" s="3">
        <v>5</v>
      </c>
      <c r="GE10" s="2">
        <f t="shared" si="108"/>
        <v>0</v>
      </c>
      <c r="GG10" s="2">
        <f t="shared" si="109"/>
        <v>0</v>
      </c>
      <c r="GI10" s="2">
        <f t="shared" si="110"/>
        <v>0</v>
      </c>
      <c r="GK10" s="2">
        <f t="shared" si="111"/>
        <v>0</v>
      </c>
      <c r="GM10" s="2">
        <f t="shared" si="112"/>
        <v>426607.72</v>
      </c>
      <c r="GN10" s="3">
        <v>4</v>
      </c>
      <c r="GO10" s="2">
        <f t="shared" si="113"/>
        <v>0</v>
      </c>
      <c r="GQ10" s="2">
        <f t="shared" si="114"/>
        <v>0</v>
      </c>
      <c r="GS10" s="2">
        <f t="shared" si="115"/>
        <v>106651.93</v>
      </c>
      <c r="GT10" s="3">
        <v>1</v>
      </c>
      <c r="GU10" s="2">
        <f t="shared" si="116"/>
        <v>0</v>
      </c>
      <c r="GW10" s="2">
        <f t="shared" si="117"/>
        <v>0</v>
      </c>
      <c r="GY10" s="2">
        <f t="shared" si="118"/>
        <v>426607.72</v>
      </c>
      <c r="GZ10" s="3">
        <v>4</v>
      </c>
      <c r="HA10" s="2">
        <f t="shared" si="119"/>
        <v>0</v>
      </c>
      <c r="HC10" s="2">
        <f t="shared" si="120"/>
        <v>426607.72</v>
      </c>
      <c r="HD10" s="3">
        <v>4</v>
      </c>
      <c r="HE10" s="2">
        <f t="shared" si="121"/>
        <v>0</v>
      </c>
      <c r="HG10" s="2">
        <f t="shared" si="122"/>
        <v>0</v>
      </c>
      <c r="HI10" s="2">
        <f t="shared" si="123"/>
        <v>0</v>
      </c>
      <c r="HK10" s="2">
        <f t="shared" si="124"/>
        <v>0</v>
      </c>
      <c r="HM10" s="2">
        <f t="shared" si="125"/>
        <v>0</v>
      </c>
      <c r="HO10" s="2">
        <f t="shared" si="126"/>
        <v>0</v>
      </c>
      <c r="HQ10" s="2">
        <f t="shared" si="127"/>
        <v>0</v>
      </c>
      <c r="HS10" s="2">
        <f t="shared" si="128"/>
        <v>0</v>
      </c>
      <c r="HU10" s="2">
        <f t="shared" si="129"/>
        <v>0</v>
      </c>
      <c r="HW10" s="2">
        <f t="shared" si="130"/>
        <v>0</v>
      </c>
      <c r="HY10" s="2">
        <f t="shared" si="131"/>
        <v>0</v>
      </c>
      <c r="IA10" s="2"/>
      <c r="IC10" s="2"/>
      <c r="IE10" s="2">
        <f t="shared" si="132"/>
        <v>106651.93</v>
      </c>
      <c r="IF10" s="3">
        <v>1</v>
      </c>
      <c r="IG10" s="2">
        <f t="shared" si="133"/>
        <v>0</v>
      </c>
      <c r="II10" s="2">
        <f t="shared" si="134"/>
        <v>0</v>
      </c>
      <c r="IK10" s="2">
        <f t="shared" si="135"/>
        <v>0</v>
      </c>
      <c r="IM10" s="2">
        <f t="shared" si="136"/>
        <v>0</v>
      </c>
      <c r="IO10" s="2">
        <f t="shared" si="137"/>
        <v>0</v>
      </c>
      <c r="IQ10" s="2">
        <f t="shared" si="138"/>
        <v>0</v>
      </c>
      <c r="IS10" s="2">
        <f t="shared" si="139"/>
        <v>0</v>
      </c>
      <c r="IU10" s="2">
        <f t="shared" si="140"/>
        <v>0</v>
      </c>
      <c r="IW10" s="2">
        <f t="shared" si="141"/>
        <v>0</v>
      </c>
      <c r="IY10" s="2"/>
      <c r="JA10" s="2">
        <v>101052</v>
      </c>
      <c r="JB10" s="3">
        <v>1</v>
      </c>
      <c r="JC10" s="2">
        <v>142800</v>
      </c>
      <c r="JD10" s="3">
        <v>0</v>
      </c>
      <c r="JE10" s="2"/>
      <c r="JG10" s="2">
        <v>142800</v>
      </c>
      <c r="JH10" s="3">
        <v>0</v>
      </c>
      <c r="JI10" s="2"/>
      <c r="JK10" s="2"/>
      <c r="JM10" s="2"/>
      <c r="JO10" s="2"/>
      <c r="JQ10" s="2">
        <v>134497.74</v>
      </c>
      <c r="JR10" s="3">
        <v>0</v>
      </c>
      <c r="JS10" s="2"/>
      <c r="JU10" s="2"/>
      <c r="JW10" s="2"/>
      <c r="JY10" s="2">
        <v>16571.72</v>
      </c>
      <c r="JZ10" s="3">
        <v>0</v>
      </c>
      <c r="KA10" s="2"/>
      <c r="KC10" s="2">
        <v>18477</v>
      </c>
      <c r="KD10" s="3">
        <v>0</v>
      </c>
      <c r="KE10" s="2"/>
      <c r="KG10" s="2"/>
      <c r="KI10" s="2"/>
      <c r="KK10" s="2">
        <v>122274.11</v>
      </c>
      <c r="KL10" s="3">
        <v>0</v>
      </c>
      <c r="KM10" s="2"/>
      <c r="KO10" s="2"/>
      <c r="KQ10" s="2"/>
      <c r="KS10" s="2"/>
      <c r="KU10" s="2">
        <v>22275</v>
      </c>
      <c r="KV10" s="3">
        <v>0</v>
      </c>
      <c r="KW10" s="2">
        <v>2000</v>
      </c>
      <c r="KX10" s="3">
        <v>0</v>
      </c>
      <c r="KY10" s="2"/>
      <c r="LA10" s="2">
        <v>5701</v>
      </c>
      <c r="LB10" s="3">
        <v>0</v>
      </c>
      <c r="LC10" s="2">
        <v>12800</v>
      </c>
      <c r="LD10" s="3">
        <v>0</v>
      </c>
      <c r="LE10" s="2"/>
      <c r="LG10" s="2"/>
      <c r="LI10" s="2">
        <v>10000</v>
      </c>
      <c r="LJ10" s="3">
        <v>0</v>
      </c>
      <c r="LK10" s="2"/>
      <c r="LM10" s="2"/>
      <c r="LO10" s="2"/>
      <c r="LQ10" s="2"/>
      <c r="LS10" s="2">
        <v>1000</v>
      </c>
      <c r="LT10" s="3">
        <v>0</v>
      </c>
      <c r="LU10" s="2"/>
      <c r="LW10" s="2"/>
      <c r="LY10" s="2"/>
      <c r="MA10" s="2"/>
      <c r="MC10" s="2"/>
      <c r="ME10" s="2"/>
      <c r="MG10" s="2"/>
      <c r="MI10" s="2"/>
      <c r="MK10" s="2"/>
      <c r="MM10" s="2">
        <v>3000</v>
      </c>
      <c r="MN10" s="3">
        <v>0</v>
      </c>
      <c r="MO10" s="2"/>
      <c r="MQ10" s="2"/>
      <c r="MS10" s="2">
        <v>4614.1400000000003</v>
      </c>
      <c r="MT10" s="3">
        <v>0</v>
      </c>
      <c r="MU10" s="2"/>
      <c r="MW10" s="2"/>
      <c r="MY10" s="2"/>
      <c r="NA10" s="2"/>
      <c r="NC10" s="2">
        <v>10116774.08667</v>
      </c>
      <c r="ND10" s="3">
        <v>99</v>
      </c>
      <c r="NG10" s="2">
        <f t="shared" si="69"/>
        <v>9720331.3966700006</v>
      </c>
      <c r="NH10" s="2">
        <f t="shared" si="70"/>
        <v>1398099.23</v>
      </c>
      <c r="NI10" s="2">
        <f t="shared" si="71"/>
        <v>1599778.95</v>
      </c>
      <c r="NJ10" s="2">
        <f t="shared" si="72"/>
        <v>9598057.2866700012</v>
      </c>
      <c r="NK10" s="2">
        <f t="shared" si="73"/>
        <v>1398099.23</v>
      </c>
      <c r="NL10" s="2">
        <f t="shared" si="74"/>
        <v>1493127.02</v>
      </c>
      <c r="NM10" s="2">
        <f>VLOOKUP($B10,'[6]sped-ELL'!$B$3:$AB$118,26,FALSE)</f>
        <v>1427965.6099999999</v>
      </c>
      <c r="NN10" s="2">
        <f>VLOOKUP($B10,'[6]sped-ELL'!$B$3:$AB$118,27,FALSE)</f>
        <v>1479821.85</v>
      </c>
      <c r="NO10" s="52">
        <f t="shared" si="75"/>
        <v>29866.379999999888</v>
      </c>
      <c r="NP10" s="52">
        <f t="shared" si="76"/>
        <v>-13305.169999999925</v>
      </c>
      <c r="NQ10" s="2"/>
      <c r="NS10" s="2"/>
      <c r="NU10" s="2"/>
      <c r="NW10" s="2"/>
      <c r="NY10" s="2"/>
      <c r="OA10" s="2"/>
      <c r="OC10" s="2"/>
      <c r="OE10" s="2"/>
      <c r="OG10" s="2"/>
      <c r="OI10" s="2"/>
      <c r="OK10" s="2"/>
      <c r="OM10" s="2"/>
      <c r="OO10" s="2"/>
      <c r="OQ10" s="2"/>
      <c r="OS10" s="2"/>
      <c r="OU10" s="2"/>
      <c r="OW10" s="2"/>
      <c r="OY10" s="2"/>
      <c r="PA10" s="2"/>
      <c r="PC10" s="2"/>
      <c r="PE10" s="2"/>
      <c r="PG10" s="2"/>
      <c r="PI10" s="2"/>
      <c r="PK10" s="2"/>
      <c r="PM10" s="2"/>
      <c r="PO10" s="2"/>
      <c r="PQ10" s="2"/>
      <c r="PS10" s="2"/>
      <c r="PU10" s="2"/>
    </row>
    <row r="11" spans="1:437" x14ac:dyDescent="0.25">
      <c r="A11" t="s">
        <v>194</v>
      </c>
      <c r="B11" s="35">
        <v>206</v>
      </c>
      <c r="C11" s="2">
        <v>62529</v>
      </c>
      <c r="D11" s="3">
        <v>1</v>
      </c>
      <c r="E11" s="2"/>
      <c r="G11" s="2"/>
      <c r="I11" s="2"/>
      <c r="K11" s="2">
        <v>187440</v>
      </c>
      <c r="L11" s="3">
        <v>5</v>
      </c>
      <c r="M11" s="2"/>
      <c r="O11" s="2"/>
      <c r="Q11" s="2"/>
      <c r="S11" s="2">
        <v>112464</v>
      </c>
      <c r="T11" s="3">
        <v>3</v>
      </c>
      <c r="U11" s="2"/>
      <c r="W11" s="2">
        <v>449856</v>
      </c>
      <c r="X11" s="3">
        <v>12</v>
      </c>
      <c r="Y11" s="2"/>
      <c r="AA11" s="2"/>
      <c r="AC11" s="2"/>
      <c r="AE11" s="2"/>
      <c r="AG11" s="2"/>
      <c r="AI11" s="2"/>
      <c r="AK11" s="2">
        <v>156529</v>
      </c>
      <c r="AL11" s="3">
        <v>1</v>
      </c>
      <c r="AM11" s="2"/>
      <c r="AO11" s="2"/>
      <c r="AQ11" s="2"/>
      <c r="AS11" s="2"/>
      <c r="AU11" s="2">
        <v>69509</v>
      </c>
      <c r="AV11" s="3">
        <v>1</v>
      </c>
      <c r="AW11" s="2"/>
      <c r="AY11" s="2"/>
      <c r="BA11" s="2"/>
      <c r="BC11" s="2"/>
      <c r="BE11" s="2"/>
      <c r="BG11" s="2"/>
      <c r="BI11" s="2"/>
      <c r="BK11" s="2"/>
      <c r="BM11" s="2"/>
      <c r="BO11" s="2"/>
      <c r="BQ11" s="2"/>
      <c r="BS11" s="2"/>
      <c r="BU11" s="2"/>
      <c r="BW11" s="2"/>
      <c r="BY11" s="2"/>
      <c r="CA11" s="2"/>
      <c r="CC11" s="2">
        <v>78183</v>
      </c>
      <c r="CD11" s="3">
        <v>1</v>
      </c>
      <c r="CE11" s="2">
        <v>10000.133333</v>
      </c>
      <c r="CF11" s="3">
        <v>0</v>
      </c>
      <c r="CG11" s="2">
        <v>50595</v>
      </c>
      <c r="CH11" s="3">
        <v>1</v>
      </c>
      <c r="CI11" s="2">
        <v>60194</v>
      </c>
      <c r="CJ11" s="3">
        <v>1</v>
      </c>
      <c r="CK11" s="2"/>
      <c r="CM11" s="2"/>
      <c r="CO11" s="2"/>
      <c r="CQ11" s="2"/>
      <c r="CS11" s="2">
        <v>144306</v>
      </c>
      <c r="CT11" s="3">
        <v>1</v>
      </c>
      <c r="CU11" s="2">
        <f t="shared" si="77"/>
        <v>0</v>
      </c>
      <c r="CW11" s="2">
        <f t="shared" si="67"/>
        <v>0</v>
      </c>
      <c r="CY11" s="2">
        <f t="shared" si="78"/>
        <v>0</v>
      </c>
      <c r="DA11" s="2">
        <f t="shared" si="79"/>
        <v>106651.93</v>
      </c>
      <c r="DB11" s="3">
        <v>1</v>
      </c>
      <c r="DC11" s="2">
        <f t="shared" si="80"/>
        <v>106651.93</v>
      </c>
      <c r="DD11" s="3">
        <v>1</v>
      </c>
      <c r="DE11" s="2">
        <f t="shared" si="81"/>
        <v>0</v>
      </c>
      <c r="DG11" s="2">
        <f t="shared" si="82"/>
        <v>4847.8149515218493</v>
      </c>
      <c r="DH11" s="3">
        <v>4.5454544999999999E-2</v>
      </c>
      <c r="DI11" s="2"/>
      <c r="DK11" s="2"/>
      <c r="DM11" s="2">
        <v>116130</v>
      </c>
      <c r="DN11" s="3">
        <v>1</v>
      </c>
      <c r="DO11" s="2"/>
      <c r="DQ11" s="2">
        <v>195277</v>
      </c>
      <c r="DR11" s="3">
        <v>1</v>
      </c>
      <c r="DS11" s="2">
        <f t="shared" si="83"/>
        <v>106651.93</v>
      </c>
      <c r="DT11" s="3">
        <v>1</v>
      </c>
      <c r="DU11" s="2">
        <f t="shared" si="68"/>
        <v>0</v>
      </c>
      <c r="DW11" s="2"/>
      <c r="DY11" s="2"/>
      <c r="EA11" s="2">
        <v>104158</v>
      </c>
      <c r="EB11" s="3">
        <v>1</v>
      </c>
      <c r="EC11" s="2">
        <f t="shared" si="84"/>
        <v>0</v>
      </c>
      <c r="EE11" s="2">
        <f t="shared" si="8"/>
        <v>0</v>
      </c>
      <c r="EG11" s="2">
        <f t="shared" si="9"/>
        <v>0</v>
      </c>
      <c r="EI11" s="2">
        <f t="shared" si="85"/>
        <v>106651.93</v>
      </c>
      <c r="EJ11" s="3">
        <v>1</v>
      </c>
      <c r="EK11" s="2">
        <f t="shared" si="86"/>
        <v>0</v>
      </c>
      <c r="EM11" s="2">
        <f t="shared" si="87"/>
        <v>0</v>
      </c>
      <c r="EO11" s="2">
        <f t="shared" si="88"/>
        <v>213303.86</v>
      </c>
      <c r="EP11" s="3">
        <v>2</v>
      </c>
      <c r="EQ11" s="2">
        <f t="shared" si="89"/>
        <v>0</v>
      </c>
      <c r="ES11" s="2"/>
      <c r="EU11" s="2">
        <f t="shared" si="90"/>
        <v>319955.78999999998</v>
      </c>
      <c r="EV11" s="3">
        <v>3</v>
      </c>
      <c r="EW11" s="2">
        <f t="shared" si="91"/>
        <v>319955.78999999998</v>
      </c>
      <c r="EX11" s="3">
        <v>3</v>
      </c>
      <c r="EY11" s="2">
        <f t="shared" si="92"/>
        <v>319955.78999999998</v>
      </c>
      <c r="EZ11" s="3">
        <v>3</v>
      </c>
      <c r="FA11" s="2">
        <f t="shared" si="93"/>
        <v>319955.78999999998</v>
      </c>
      <c r="FB11" s="3">
        <v>3</v>
      </c>
      <c r="FC11" s="2">
        <f t="shared" si="94"/>
        <v>319955.78999999998</v>
      </c>
      <c r="FD11" s="3">
        <v>3</v>
      </c>
      <c r="FE11" s="2">
        <f t="shared" si="95"/>
        <v>0</v>
      </c>
      <c r="FG11" s="2">
        <f t="shared" si="96"/>
        <v>106651.93</v>
      </c>
      <c r="FH11" s="3">
        <v>1</v>
      </c>
      <c r="FI11" s="2">
        <f t="shared" si="97"/>
        <v>0</v>
      </c>
      <c r="FK11" s="2">
        <f t="shared" si="98"/>
        <v>0</v>
      </c>
      <c r="FM11" s="2">
        <f t="shared" si="99"/>
        <v>0</v>
      </c>
      <c r="FO11" s="2">
        <f t="shared" si="100"/>
        <v>426607.72</v>
      </c>
      <c r="FP11" s="3">
        <v>4</v>
      </c>
      <c r="FQ11" s="2">
        <f t="shared" si="101"/>
        <v>0</v>
      </c>
      <c r="FS11" s="2">
        <f t="shared" si="102"/>
        <v>213303.86</v>
      </c>
      <c r="FT11" s="3">
        <v>2</v>
      </c>
      <c r="FU11" s="2">
        <f t="shared" si="103"/>
        <v>0</v>
      </c>
      <c r="FW11" s="2">
        <f t="shared" si="104"/>
        <v>0</v>
      </c>
      <c r="FY11" s="2">
        <f t="shared" si="105"/>
        <v>0</v>
      </c>
      <c r="GA11" s="2">
        <f t="shared" si="106"/>
        <v>106651.93</v>
      </c>
      <c r="GB11" s="3">
        <v>1</v>
      </c>
      <c r="GC11" s="2">
        <f t="shared" si="107"/>
        <v>426607.72</v>
      </c>
      <c r="GD11" s="3">
        <v>4</v>
      </c>
      <c r="GE11" s="2">
        <f t="shared" si="108"/>
        <v>0</v>
      </c>
      <c r="GG11" s="2">
        <f t="shared" si="109"/>
        <v>0</v>
      </c>
      <c r="GI11" s="2">
        <f t="shared" si="110"/>
        <v>0</v>
      </c>
      <c r="GK11" s="2">
        <f t="shared" si="111"/>
        <v>0</v>
      </c>
      <c r="GM11" s="2">
        <f t="shared" si="112"/>
        <v>319955.78999999998</v>
      </c>
      <c r="GN11" s="3">
        <v>3</v>
      </c>
      <c r="GO11" s="2">
        <f t="shared" si="113"/>
        <v>0</v>
      </c>
      <c r="GQ11" s="2">
        <f t="shared" si="114"/>
        <v>0</v>
      </c>
      <c r="GS11" s="2">
        <f t="shared" si="115"/>
        <v>106651.93</v>
      </c>
      <c r="GT11" s="3">
        <v>1</v>
      </c>
      <c r="GU11" s="2">
        <f t="shared" si="116"/>
        <v>0</v>
      </c>
      <c r="GW11" s="2">
        <f t="shared" si="117"/>
        <v>0</v>
      </c>
      <c r="GY11" s="2">
        <f t="shared" si="118"/>
        <v>213303.86</v>
      </c>
      <c r="GZ11" s="3">
        <v>2</v>
      </c>
      <c r="HA11" s="2">
        <f t="shared" si="119"/>
        <v>106651.93</v>
      </c>
      <c r="HB11" s="3">
        <v>1</v>
      </c>
      <c r="HC11" s="2">
        <f t="shared" si="120"/>
        <v>213303.86</v>
      </c>
      <c r="HD11" s="3">
        <v>2</v>
      </c>
      <c r="HE11" s="2">
        <f t="shared" si="121"/>
        <v>106651.93</v>
      </c>
      <c r="HF11" s="3">
        <v>1</v>
      </c>
      <c r="HG11" s="2">
        <f t="shared" si="122"/>
        <v>0</v>
      </c>
      <c r="HI11" s="2">
        <f t="shared" si="123"/>
        <v>0</v>
      </c>
      <c r="HK11" s="2">
        <f t="shared" si="124"/>
        <v>0</v>
      </c>
      <c r="HM11" s="2">
        <f t="shared" si="125"/>
        <v>0</v>
      </c>
      <c r="HO11" s="2">
        <f t="shared" si="126"/>
        <v>0</v>
      </c>
      <c r="HQ11" s="2">
        <f t="shared" si="127"/>
        <v>0</v>
      </c>
      <c r="HS11" s="2">
        <f t="shared" si="128"/>
        <v>0</v>
      </c>
      <c r="HU11" s="2">
        <f t="shared" si="129"/>
        <v>0</v>
      </c>
      <c r="HW11" s="2">
        <f t="shared" si="130"/>
        <v>0</v>
      </c>
      <c r="HY11" s="2">
        <f t="shared" si="131"/>
        <v>0</v>
      </c>
      <c r="IA11" s="2"/>
      <c r="IC11" s="2"/>
      <c r="IE11" s="2">
        <f t="shared" si="132"/>
        <v>106651.93</v>
      </c>
      <c r="IF11" s="3">
        <v>1</v>
      </c>
      <c r="IG11" s="2">
        <f t="shared" si="133"/>
        <v>0</v>
      </c>
      <c r="II11" s="2">
        <f t="shared" si="134"/>
        <v>0</v>
      </c>
      <c r="IK11" s="2">
        <f t="shared" si="135"/>
        <v>0</v>
      </c>
      <c r="IM11" s="2">
        <f t="shared" si="136"/>
        <v>0</v>
      </c>
      <c r="IO11" s="2">
        <f t="shared" si="137"/>
        <v>0</v>
      </c>
      <c r="IQ11" s="2">
        <f t="shared" si="138"/>
        <v>0</v>
      </c>
      <c r="IS11" s="2">
        <f t="shared" si="139"/>
        <v>0</v>
      </c>
      <c r="IU11" s="2">
        <f t="shared" si="140"/>
        <v>0</v>
      </c>
      <c r="IW11" s="2">
        <f t="shared" si="141"/>
        <v>0</v>
      </c>
      <c r="IY11" s="2"/>
      <c r="JA11" s="2">
        <v>101052</v>
      </c>
      <c r="JB11" s="3">
        <v>1</v>
      </c>
      <c r="JC11" s="2">
        <v>61200</v>
      </c>
      <c r="JD11" s="3">
        <v>0</v>
      </c>
      <c r="JE11" s="2">
        <v>10200</v>
      </c>
      <c r="JF11" s="3">
        <v>0</v>
      </c>
      <c r="JG11" s="2">
        <v>61200</v>
      </c>
      <c r="JH11" s="3">
        <v>0</v>
      </c>
      <c r="JI11" s="2"/>
      <c r="JK11" s="2">
        <v>638</v>
      </c>
      <c r="JL11" s="3">
        <v>0</v>
      </c>
      <c r="JM11" s="2"/>
      <c r="JO11" s="2">
        <v>13859</v>
      </c>
      <c r="JP11" s="3">
        <v>0</v>
      </c>
      <c r="JQ11" s="2">
        <v>99999.79</v>
      </c>
      <c r="JR11" s="3">
        <v>0</v>
      </c>
      <c r="JS11" s="2"/>
      <c r="JU11" s="2"/>
      <c r="JW11" s="2">
        <v>15000</v>
      </c>
      <c r="JX11" s="3">
        <v>0</v>
      </c>
      <c r="JY11" s="2">
        <v>9999.89</v>
      </c>
      <c r="JZ11" s="3">
        <v>0</v>
      </c>
      <c r="KA11" s="2"/>
      <c r="KC11" s="2">
        <v>10000</v>
      </c>
      <c r="KD11" s="3">
        <v>0</v>
      </c>
      <c r="KE11" s="2"/>
      <c r="KG11" s="2"/>
      <c r="KI11" s="2"/>
      <c r="KK11" s="2">
        <v>232342.93</v>
      </c>
      <c r="KL11" s="3">
        <v>0</v>
      </c>
      <c r="KM11" s="2">
        <v>192063</v>
      </c>
      <c r="KN11" s="3">
        <v>0</v>
      </c>
      <c r="KO11" s="2"/>
      <c r="KQ11" s="2"/>
      <c r="KS11" s="2"/>
      <c r="KU11" s="2">
        <v>10000</v>
      </c>
      <c r="KV11" s="3">
        <v>0</v>
      </c>
      <c r="KW11" s="2"/>
      <c r="KY11" s="2">
        <v>71186</v>
      </c>
      <c r="KZ11" s="3">
        <v>0</v>
      </c>
      <c r="LA11" s="2">
        <v>8000</v>
      </c>
      <c r="LB11" s="3">
        <v>0</v>
      </c>
      <c r="LC11" s="2">
        <v>9120</v>
      </c>
      <c r="LD11" s="3">
        <v>0</v>
      </c>
      <c r="LE11" s="2"/>
      <c r="LG11" s="2"/>
      <c r="LI11" s="2"/>
      <c r="LK11" s="2"/>
      <c r="LM11" s="2"/>
      <c r="LO11" s="2"/>
      <c r="LQ11" s="2"/>
      <c r="LS11" s="2">
        <v>5232</v>
      </c>
      <c r="LT11" s="3">
        <v>0</v>
      </c>
      <c r="LU11" s="2"/>
      <c r="LW11" s="2"/>
      <c r="LY11" s="2"/>
      <c r="MA11" s="2"/>
      <c r="MC11" s="2"/>
      <c r="ME11" s="2"/>
      <c r="MG11" s="2"/>
      <c r="MI11" s="2">
        <v>15500</v>
      </c>
      <c r="MJ11" s="3">
        <v>0</v>
      </c>
      <c r="MK11" s="2"/>
      <c r="MM11" s="2"/>
      <c r="MO11" s="2"/>
      <c r="MQ11" s="2"/>
      <c r="MS11" s="2">
        <v>3287.57</v>
      </c>
      <c r="MT11" s="3">
        <v>0</v>
      </c>
      <c r="MU11" s="2"/>
      <c r="MW11" s="2"/>
      <c r="MY11" s="2"/>
      <c r="NA11" s="2"/>
      <c r="NC11" s="2">
        <v>7685203.0860091057</v>
      </c>
      <c r="ND11" s="3">
        <v>75.045454544999998</v>
      </c>
      <c r="NG11" s="2">
        <f t="shared" si="69"/>
        <v>7424584.0482845213</v>
      </c>
      <c r="NH11" s="2">
        <f t="shared" si="70"/>
        <v>1953099.0899999996</v>
      </c>
      <c r="NI11" s="2">
        <f t="shared" si="71"/>
        <v>4847.8149515218493</v>
      </c>
      <c r="NJ11" s="2">
        <f t="shared" si="72"/>
        <v>7000178.1182845216</v>
      </c>
      <c r="NK11" s="2">
        <f t="shared" si="73"/>
        <v>1836331.0899999996</v>
      </c>
      <c r="NL11" s="2">
        <f t="shared" si="74"/>
        <v>4847.8149515218493</v>
      </c>
      <c r="NM11" s="2">
        <f>VLOOKUP($B11,'[6]sped-ELL'!$B$3:$AB$118,26,FALSE)</f>
        <v>1879866.6300000001</v>
      </c>
      <c r="NN11" s="2">
        <f>VLOOKUP($B11,'[6]sped-ELL'!$B$3:$AB$118,27,FALSE)</f>
        <v>5422.5754999999999</v>
      </c>
      <c r="NO11" s="52">
        <f t="shared" si="75"/>
        <v>43535.540000000503</v>
      </c>
      <c r="NP11" s="52">
        <f t="shared" si="76"/>
        <v>574.76054847815067</v>
      </c>
      <c r="NQ11" s="2"/>
      <c r="NS11" s="2"/>
      <c r="NU11" s="2"/>
      <c r="NW11" s="2"/>
      <c r="NY11" s="2"/>
      <c r="OA11" s="2"/>
      <c r="OC11" s="2"/>
      <c r="OE11" s="2"/>
      <c r="OG11" s="2"/>
      <c r="OI11" s="2"/>
      <c r="OK11" s="2"/>
      <c r="OM11" s="2"/>
      <c r="OO11" s="2"/>
      <c r="OQ11" s="2"/>
      <c r="OS11" s="2"/>
      <c r="OU11" s="2"/>
      <c r="OW11" s="2"/>
      <c r="OY11" s="2"/>
      <c r="PA11" s="2"/>
      <c r="PC11" s="2"/>
      <c r="PE11" s="2"/>
      <c r="PG11" s="2"/>
      <c r="PI11" s="2"/>
      <c r="PK11" s="2"/>
      <c r="PM11" s="2"/>
      <c r="PO11" s="2"/>
      <c r="PQ11" s="2"/>
      <c r="PS11" s="2"/>
      <c r="PU11" s="2"/>
    </row>
    <row r="12" spans="1:437" x14ac:dyDescent="0.25">
      <c r="A12" t="s">
        <v>195</v>
      </c>
      <c r="B12" s="35">
        <v>402</v>
      </c>
      <c r="C12" s="2"/>
      <c r="E12" s="2">
        <v>104158</v>
      </c>
      <c r="F12" s="3">
        <v>1</v>
      </c>
      <c r="G12" s="2"/>
      <c r="I12" s="2"/>
      <c r="K12" s="2"/>
      <c r="M12" s="2"/>
      <c r="O12" s="2"/>
      <c r="Q12" s="2"/>
      <c r="S12" s="2"/>
      <c r="U12" s="2"/>
      <c r="W12" s="2"/>
      <c r="Y12" s="2"/>
      <c r="AA12" s="2">
        <v>156529</v>
      </c>
      <c r="AB12" s="3">
        <v>1</v>
      </c>
      <c r="AC12" s="2"/>
      <c r="AE12" s="2"/>
      <c r="AG12" s="2">
        <v>156529</v>
      </c>
      <c r="AH12" s="3">
        <v>1</v>
      </c>
      <c r="AI12" s="2"/>
      <c r="AK12" s="2"/>
      <c r="AM12" s="2"/>
      <c r="AO12" s="2"/>
      <c r="AQ12" s="2"/>
      <c r="AS12" s="2"/>
      <c r="AU12" s="2">
        <v>69509</v>
      </c>
      <c r="AV12" s="3">
        <v>1</v>
      </c>
      <c r="AW12" s="2"/>
      <c r="AY12" s="2"/>
      <c r="BA12" s="2">
        <v>90879</v>
      </c>
      <c r="BB12" s="3">
        <v>1</v>
      </c>
      <c r="BC12" s="2">
        <v>50639</v>
      </c>
      <c r="BD12" s="3">
        <v>1</v>
      </c>
      <c r="BE12" s="2">
        <v>117087</v>
      </c>
      <c r="BF12" s="3">
        <v>1</v>
      </c>
      <c r="BG12" s="2"/>
      <c r="BI12" s="2"/>
      <c r="BK12" s="2"/>
      <c r="BM12" s="2"/>
      <c r="BO12" s="2"/>
      <c r="BQ12" s="2"/>
      <c r="BS12" s="2"/>
      <c r="BU12" s="2"/>
      <c r="BW12" s="2"/>
      <c r="BY12" s="2">
        <v>99681</v>
      </c>
      <c r="BZ12" s="3">
        <v>1</v>
      </c>
      <c r="CA12" s="2"/>
      <c r="CC12" s="2">
        <v>156366</v>
      </c>
      <c r="CD12" s="3">
        <v>2</v>
      </c>
      <c r="CE12" s="2">
        <v>7428.65</v>
      </c>
      <c r="CF12" s="3">
        <v>0</v>
      </c>
      <c r="CG12" s="2">
        <v>50595</v>
      </c>
      <c r="CH12" s="3">
        <v>1</v>
      </c>
      <c r="CI12" s="2">
        <v>120388</v>
      </c>
      <c r="CJ12" s="3">
        <v>2</v>
      </c>
      <c r="CK12" s="2"/>
      <c r="CM12" s="2"/>
      <c r="CO12" s="2"/>
      <c r="CQ12" s="2"/>
      <c r="CS12" s="2">
        <v>144306</v>
      </c>
      <c r="CT12" s="3">
        <v>1</v>
      </c>
      <c r="CU12" s="2">
        <f t="shared" si="77"/>
        <v>0</v>
      </c>
      <c r="CW12" s="2">
        <f t="shared" si="67"/>
        <v>60665.464999999997</v>
      </c>
      <c r="CX12" s="3">
        <v>0.5</v>
      </c>
      <c r="CY12" s="2">
        <f t="shared" si="78"/>
        <v>0</v>
      </c>
      <c r="DA12" s="2">
        <f t="shared" si="79"/>
        <v>0</v>
      </c>
      <c r="DC12" s="2">
        <f t="shared" si="80"/>
        <v>0</v>
      </c>
      <c r="DE12" s="2">
        <f t="shared" si="81"/>
        <v>0</v>
      </c>
      <c r="DG12" s="2">
        <f t="shared" si="82"/>
        <v>33934.704980608738</v>
      </c>
      <c r="DH12" s="3">
        <v>0.31818181800000001</v>
      </c>
      <c r="DI12" s="2"/>
      <c r="DK12" s="2"/>
      <c r="DM12" s="2"/>
      <c r="DO12" s="2"/>
      <c r="DQ12" s="2">
        <v>195277</v>
      </c>
      <c r="DR12" s="3">
        <v>1</v>
      </c>
      <c r="DS12" s="2">
        <f t="shared" si="83"/>
        <v>53325.964999999997</v>
      </c>
      <c r="DT12" s="3">
        <v>0.5</v>
      </c>
      <c r="DU12" s="2">
        <f t="shared" si="68"/>
        <v>0</v>
      </c>
      <c r="DW12" s="2"/>
      <c r="DY12" s="2"/>
      <c r="EA12" s="2"/>
      <c r="EC12" s="2">
        <f t="shared" si="84"/>
        <v>0</v>
      </c>
      <c r="EE12" s="2">
        <f t="shared" si="8"/>
        <v>424658.255</v>
      </c>
      <c r="EF12" s="3">
        <v>3.5</v>
      </c>
      <c r="EG12" s="2">
        <f t="shared" si="9"/>
        <v>0</v>
      </c>
      <c r="EI12" s="2">
        <f t="shared" si="85"/>
        <v>106651.93</v>
      </c>
      <c r="EJ12" s="3">
        <v>1</v>
      </c>
      <c r="EK12" s="2">
        <f t="shared" si="86"/>
        <v>0</v>
      </c>
      <c r="EM12" s="2">
        <f t="shared" si="87"/>
        <v>0</v>
      </c>
      <c r="EO12" s="2">
        <f t="shared" si="88"/>
        <v>106651.93</v>
      </c>
      <c r="EP12" s="3">
        <v>1</v>
      </c>
      <c r="EQ12" s="2">
        <f t="shared" si="89"/>
        <v>0</v>
      </c>
      <c r="ES12" s="2"/>
      <c r="EU12" s="2">
        <f t="shared" si="90"/>
        <v>0</v>
      </c>
      <c r="EW12" s="2">
        <f t="shared" si="91"/>
        <v>0</v>
      </c>
      <c r="EY12" s="2">
        <f t="shared" si="92"/>
        <v>0</v>
      </c>
      <c r="FA12" s="2">
        <f t="shared" si="93"/>
        <v>0</v>
      </c>
      <c r="FC12" s="2">
        <f t="shared" si="94"/>
        <v>0</v>
      </c>
      <c r="FE12" s="2">
        <f t="shared" si="95"/>
        <v>0</v>
      </c>
      <c r="FG12" s="2">
        <f t="shared" si="96"/>
        <v>106651.93</v>
      </c>
      <c r="FH12" s="3">
        <v>1</v>
      </c>
      <c r="FI12" s="2">
        <f t="shared" si="97"/>
        <v>0</v>
      </c>
      <c r="FK12" s="2">
        <f t="shared" si="98"/>
        <v>0</v>
      </c>
      <c r="FM12" s="2">
        <f t="shared" si="99"/>
        <v>0</v>
      </c>
      <c r="FO12" s="2">
        <f t="shared" si="100"/>
        <v>0</v>
      </c>
      <c r="FQ12" s="2">
        <f t="shared" si="101"/>
        <v>106651.93</v>
      </c>
      <c r="FR12" s="3">
        <v>1</v>
      </c>
      <c r="FS12" s="2">
        <f t="shared" si="102"/>
        <v>0</v>
      </c>
      <c r="FU12" s="2">
        <f t="shared" si="103"/>
        <v>0</v>
      </c>
      <c r="FW12" s="2">
        <f t="shared" si="104"/>
        <v>0</v>
      </c>
      <c r="FY12" s="2">
        <f t="shared" si="105"/>
        <v>533259.64999999991</v>
      </c>
      <c r="FZ12" s="3">
        <v>5</v>
      </c>
      <c r="GA12" s="2">
        <f t="shared" si="106"/>
        <v>159977.89499999999</v>
      </c>
      <c r="GB12" s="3">
        <v>1.5</v>
      </c>
      <c r="GC12" s="2">
        <f t="shared" si="107"/>
        <v>53325.964999999997</v>
      </c>
      <c r="GD12" s="3">
        <v>0.5</v>
      </c>
      <c r="GE12" s="2">
        <f t="shared" si="108"/>
        <v>0</v>
      </c>
      <c r="GG12" s="2">
        <f t="shared" si="109"/>
        <v>0</v>
      </c>
      <c r="GI12" s="2">
        <f t="shared" si="110"/>
        <v>0</v>
      </c>
      <c r="GK12" s="2">
        <f t="shared" si="111"/>
        <v>0</v>
      </c>
      <c r="GM12" s="2">
        <f t="shared" si="112"/>
        <v>0</v>
      </c>
      <c r="GO12" s="2">
        <f t="shared" si="113"/>
        <v>533259.64999999991</v>
      </c>
      <c r="GP12" s="3">
        <v>5</v>
      </c>
      <c r="GQ12" s="2">
        <f t="shared" si="114"/>
        <v>0</v>
      </c>
      <c r="GS12" s="2">
        <f t="shared" si="115"/>
        <v>106651.93</v>
      </c>
      <c r="GT12" s="3">
        <v>1</v>
      </c>
      <c r="GU12" s="2">
        <f t="shared" si="116"/>
        <v>0</v>
      </c>
      <c r="GW12" s="2">
        <f t="shared" si="117"/>
        <v>0</v>
      </c>
      <c r="GY12" s="2">
        <f t="shared" si="118"/>
        <v>0</v>
      </c>
      <c r="HA12" s="2">
        <f t="shared" si="119"/>
        <v>0</v>
      </c>
      <c r="HC12" s="2">
        <f t="shared" si="120"/>
        <v>0</v>
      </c>
      <c r="HE12" s="2">
        <f t="shared" si="121"/>
        <v>0</v>
      </c>
      <c r="HG12" s="2">
        <f t="shared" si="122"/>
        <v>0</v>
      </c>
      <c r="HI12" s="2">
        <f t="shared" si="123"/>
        <v>0</v>
      </c>
      <c r="HK12" s="2">
        <f t="shared" si="124"/>
        <v>319955.78999999998</v>
      </c>
      <c r="HL12" s="3">
        <v>3</v>
      </c>
      <c r="HM12" s="2">
        <f t="shared" si="125"/>
        <v>53325.964999999997</v>
      </c>
      <c r="HN12" s="3">
        <v>0.5</v>
      </c>
      <c r="HO12" s="2">
        <f t="shared" si="126"/>
        <v>0</v>
      </c>
      <c r="HQ12" s="2">
        <f t="shared" si="127"/>
        <v>106651.93</v>
      </c>
      <c r="HR12" s="3">
        <v>1</v>
      </c>
      <c r="HS12" s="2">
        <f t="shared" si="128"/>
        <v>0</v>
      </c>
      <c r="HU12" s="2">
        <f t="shared" si="129"/>
        <v>533259.64999999991</v>
      </c>
      <c r="HV12" s="3">
        <v>5</v>
      </c>
      <c r="HW12" s="2">
        <f t="shared" si="130"/>
        <v>0</v>
      </c>
      <c r="HY12" s="2">
        <f t="shared" si="131"/>
        <v>0</v>
      </c>
      <c r="IA12" s="2"/>
      <c r="IC12" s="2"/>
      <c r="IE12" s="2">
        <f t="shared" si="132"/>
        <v>639911.57999999996</v>
      </c>
      <c r="IF12" s="3">
        <v>6</v>
      </c>
      <c r="IG12" s="2">
        <f t="shared" si="133"/>
        <v>0</v>
      </c>
      <c r="II12" s="2">
        <f t="shared" si="134"/>
        <v>0</v>
      </c>
      <c r="IK12" s="2">
        <f t="shared" si="135"/>
        <v>0</v>
      </c>
      <c r="IM12" s="2">
        <f t="shared" si="136"/>
        <v>0</v>
      </c>
      <c r="IO12" s="2">
        <f t="shared" si="137"/>
        <v>106651.93</v>
      </c>
      <c r="IP12" s="3">
        <v>1</v>
      </c>
      <c r="IQ12" s="2">
        <f t="shared" si="138"/>
        <v>106651.93</v>
      </c>
      <c r="IR12" s="3">
        <v>1</v>
      </c>
      <c r="IS12" s="2">
        <f t="shared" si="139"/>
        <v>106651.93</v>
      </c>
      <c r="IT12" s="3">
        <v>1</v>
      </c>
      <c r="IU12" s="2">
        <f t="shared" si="140"/>
        <v>106651.93</v>
      </c>
      <c r="IV12" s="3">
        <v>1</v>
      </c>
      <c r="IW12" s="2">
        <f t="shared" si="141"/>
        <v>0</v>
      </c>
      <c r="IY12" s="2"/>
      <c r="JA12" s="2"/>
      <c r="JC12" s="2"/>
      <c r="JE12" s="2"/>
      <c r="JG12" s="2"/>
      <c r="JI12" s="2"/>
      <c r="JK12" s="2"/>
      <c r="JM12" s="2"/>
      <c r="JO12" s="2"/>
      <c r="JQ12" s="2">
        <v>25655</v>
      </c>
      <c r="JR12" s="3">
        <v>0</v>
      </c>
      <c r="JS12" s="2"/>
      <c r="JU12" s="2"/>
      <c r="JW12" s="2"/>
      <c r="JY12" s="2">
        <v>15858.85</v>
      </c>
      <c r="JZ12" s="3">
        <v>0</v>
      </c>
      <c r="KA12" s="2"/>
      <c r="KC12" s="2">
        <v>5909.5</v>
      </c>
      <c r="KD12" s="3">
        <v>0</v>
      </c>
      <c r="KE12" s="2"/>
      <c r="KG12" s="2"/>
      <c r="KI12" s="2">
        <v>14500</v>
      </c>
      <c r="KJ12" s="3">
        <v>0</v>
      </c>
      <c r="KK12" s="2">
        <v>32614.77</v>
      </c>
      <c r="KL12" s="3">
        <v>0</v>
      </c>
      <c r="KM12" s="2"/>
      <c r="KO12" s="2"/>
      <c r="KQ12" s="2"/>
      <c r="KS12" s="2"/>
      <c r="KU12" s="2"/>
      <c r="KW12" s="2">
        <v>300</v>
      </c>
      <c r="KX12" s="3">
        <v>0</v>
      </c>
      <c r="KY12" s="2"/>
      <c r="LA12" s="2"/>
      <c r="LC12" s="2">
        <v>11440</v>
      </c>
      <c r="LD12" s="3">
        <v>0</v>
      </c>
      <c r="LE12" s="2"/>
      <c r="LG12" s="2"/>
      <c r="LI12" s="2"/>
      <c r="LK12" s="2">
        <v>2000</v>
      </c>
      <c r="LL12" s="3">
        <v>0</v>
      </c>
      <c r="LM12" s="2"/>
      <c r="LO12" s="2"/>
      <c r="LQ12" s="2"/>
      <c r="LS12" s="2"/>
      <c r="LU12" s="2"/>
      <c r="LW12" s="2"/>
      <c r="LY12" s="2"/>
      <c r="MA12" s="2"/>
      <c r="MC12" s="2"/>
      <c r="ME12" s="2">
        <v>450</v>
      </c>
      <c r="MF12" s="3">
        <v>0</v>
      </c>
      <c r="MG12" s="2"/>
      <c r="MI12" s="2">
        <v>3100</v>
      </c>
      <c r="MJ12" s="3">
        <v>0</v>
      </c>
      <c r="MK12" s="2">
        <v>28893</v>
      </c>
      <c r="ML12" s="3">
        <v>0</v>
      </c>
      <c r="MM12" s="2"/>
      <c r="MO12" s="2"/>
      <c r="MQ12" s="2"/>
      <c r="MS12" s="2">
        <v>1310.71</v>
      </c>
      <c r="MT12" s="3">
        <v>0</v>
      </c>
      <c r="MU12" s="2"/>
      <c r="MW12" s="2"/>
      <c r="MY12" s="2"/>
      <c r="NA12" s="2"/>
      <c r="NC12" s="2">
        <v>6371265.8890704419</v>
      </c>
      <c r="ND12" s="3">
        <v>56.318181817999999</v>
      </c>
      <c r="NG12" s="2">
        <f t="shared" si="69"/>
        <v>6126783.3149806065</v>
      </c>
      <c r="NH12" s="2">
        <f t="shared" si="70"/>
        <v>213303.86</v>
      </c>
      <c r="NI12" s="2">
        <f t="shared" si="71"/>
        <v>94600.169980608742</v>
      </c>
      <c r="NJ12" s="2">
        <f t="shared" si="72"/>
        <v>6094168.544980607</v>
      </c>
      <c r="NK12" s="2">
        <f t="shared" si="73"/>
        <v>213303.86</v>
      </c>
      <c r="NL12" s="2">
        <f t="shared" si="74"/>
        <v>33934.704980608738</v>
      </c>
      <c r="NM12" s="2">
        <f>VLOOKUP($B12,'[6]sped-ELL'!$B$3:$AB$118,26,FALSE)</f>
        <v>118814.755</v>
      </c>
      <c r="NN12" s="2">
        <f>VLOOKUP($B12,'[6]sped-ELL'!$B$3:$AB$118,27,FALSE)</f>
        <v>34704.483200000002</v>
      </c>
      <c r="NO12" s="52">
        <f t="shared" si="75"/>
        <v>-94489.104999999981</v>
      </c>
      <c r="NP12" s="52">
        <f t="shared" si="76"/>
        <v>769.77821939126443</v>
      </c>
      <c r="NQ12" s="2"/>
      <c r="NS12" s="2"/>
      <c r="NU12" s="2"/>
      <c r="NW12" s="2"/>
      <c r="NY12" s="2"/>
      <c r="OA12" s="2"/>
      <c r="OC12" s="2"/>
      <c r="OE12" s="2"/>
      <c r="OG12" s="2"/>
      <c r="OI12" s="2"/>
      <c r="OK12" s="2"/>
      <c r="OM12" s="2"/>
      <c r="OO12" s="2"/>
      <c r="OQ12" s="2"/>
      <c r="OS12" s="2"/>
      <c r="OU12" s="2"/>
      <c r="OW12" s="2"/>
      <c r="OY12" s="2"/>
      <c r="PA12" s="2"/>
      <c r="PC12" s="2"/>
      <c r="PE12" s="2"/>
      <c r="PG12" s="2"/>
      <c r="PI12" s="2"/>
      <c r="PK12" s="2"/>
      <c r="PM12" s="2"/>
      <c r="PO12" s="2"/>
      <c r="PQ12" s="2"/>
      <c r="PS12" s="2"/>
      <c r="PU12" s="2"/>
    </row>
    <row r="13" spans="1:437" x14ac:dyDescent="0.25">
      <c r="A13" t="s">
        <v>196</v>
      </c>
      <c r="B13" s="35">
        <v>291</v>
      </c>
      <c r="C13" s="2"/>
      <c r="E13" s="2"/>
      <c r="G13" s="2">
        <v>67876</v>
      </c>
      <c r="H13" s="3">
        <v>1</v>
      </c>
      <c r="I13" s="2"/>
      <c r="K13" s="2">
        <v>224928</v>
      </c>
      <c r="L13" s="3">
        <v>6</v>
      </c>
      <c r="M13" s="2"/>
      <c r="O13" s="2">
        <v>112464</v>
      </c>
      <c r="P13" s="3">
        <v>3</v>
      </c>
      <c r="Q13" s="2"/>
      <c r="S13" s="2">
        <v>112464</v>
      </c>
      <c r="T13" s="3">
        <v>3</v>
      </c>
      <c r="U13" s="2"/>
      <c r="W13" s="2">
        <v>224928</v>
      </c>
      <c r="X13" s="3">
        <v>6</v>
      </c>
      <c r="Y13" s="2">
        <v>66291</v>
      </c>
      <c r="Z13" s="3">
        <v>1</v>
      </c>
      <c r="AA13" s="2"/>
      <c r="AC13" s="2"/>
      <c r="AE13" s="2"/>
      <c r="AG13" s="2">
        <v>156529</v>
      </c>
      <c r="AH13" s="3">
        <v>1</v>
      </c>
      <c r="AI13" s="2"/>
      <c r="AK13" s="2"/>
      <c r="AM13" s="2"/>
      <c r="AO13" s="2"/>
      <c r="AQ13" s="2"/>
      <c r="AS13" s="2"/>
      <c r="AU13" s="2"/>
      <c r="AW13" s="2">
        <v>110030</v>
      </c>
      <c r="AX13" s="3">
        <v>2</v>
      </c>
      <c r="AY13" s="2"/>
      <c r="BA13" s="2"/>
      <c r="BC13" s="2"/>
      <c r="BE13" s="2"/>
      <c r="BG13" s="2"/>
      <c r="BI13" s="2"/>
      <c r="BK13" s="2"/>
      <c r="BM13" s="2">
        <v>67580</v>
      </c>
      <c r="BN13" s="3">
        <v>1</v>
      </c>
      <c r="BO13" s="2"/>
      <c r="BQ13" s="2"/>
      <c r="BS13" s="2"/>
      <c r="BU13" s="2"/>
      <c r="BW13" s="2"/>
      <c r="BY13" s="2"/>
      <c r="CA13" s="2"/>
      <c r="CC13" s="2">
        <v>78183</v>
      </c>
      <c r="CD13" s="3">
        <v>1</v>
      </c>
      <c r="CE13" s="2">
        <v>16567.506669999999</v>
      </c>
      <c r="CF13" s="3">
        <v>0</v>
      </c>
      <c r="CG13" s="2">
        <v>101190</v>
      </c>
      <c r="CH13" s="3">
        <v>2</v>
      </c>
      <c r="CI13" s="2">
        <v>60194</v>
      </c>
      <c r="CJ13" s="3">
        <v>1</v>
      </c>
      <c r="CK13" s="2"/>
      <c r="CM13" s="2"/>
      <c r="CO13" s="2"/>
      <c r="CQ13" s="2"/>
      <c r="CS13" s="2"/>
      <c r="CU13" s="2">
        <f t="shared" si="77"/>
        <v>0</v>
      </c>
      <c r="CW13" s="2">
        <f t="shared" si="67"/>
        <v>0</v>
      </c>
      <c r="CY13" s="2">
        <f t="shared" si="78"/>
        <v>0</v>
      </c>
      <c r="DA13" s="2">
        <f t="shared" si="79"/>
        <v>106651.93</v>
      </c>
      <c r="DB13" s="3">
        <v>1</v>
      </c>
      <c r="DC13" s="2">
        <f t="shared" si="80"/>
        <v>106651.93</v>
      </c>
      <c r="DD13" s="3">
        <v>1</v>
      </c>
      <c r="DE13" s="2">
        <f t="shared" si="81"/>
        <v>106651.93</v>
      </c>
      <c r="DF13" s="3">
        <v>1</v>
      </c>
      <c r="DG13" s="2">
        <f t="shared" si="82"/>
        <v>9695.6300096956293</v>
      </c>
      <c r="DH13" s="3">
        <v>9.0909090999999997E-2</v>
      </c>
      <c r="DI13" s="2"/>
      <c r="DK13" s="2"/>
      <c r="DM13" s="2"/>
      <c r="DO13" s="2">
        <v>116130</v>
      </c>
      <c r="DP13" s="3">
        <v>1</v>
      </c>
      <c r="DQ13" s="2">
        <v>195277</v>
      </c>
      <c r="DR13" s="3">
        <v>1</v>
      </c>
      <c r="DS13" s="2">
        <f t="shared" si="83"/>
        <v>106651.93</v>
      </c>
      <c r="DT13" s="3">
        <v>1</v>
      </c>
      <c r="DU13" s="2">
        <f t="shared" si="68"/>
        <v>0</v>
      </c>
      <c r="DW13" s="2"/>
      <c r="DY13" s="2"/>
      <c r="EA13" s="2"/>
      <c r="EC13" s="2">
        <f t="shared" si="84"/>
        <v>0</v>
      </c>
      <c r="EE13" s="2">
        <f t="shared" si="8"/>
        <v>0</v>
      </c>
      <c r="EG13" s="2">
        <f t="shared" si="9"/>
        <v>0</v>
      </c>
      <c r="EI13" s="2">
        <f t="shared" si="85"/>
        <v>106651.93</v>
      </c>
      <c r="EJ13" s="3">
        <v>1</v>
      </c>
      <c r="EK13" s="2">
        <f t="shared" si="86"/>
        <v>0</v>
      </c>
      <c r="EM13" s="2">
        <f t="shared" si="87"/>
        <v>0</v>
      </c>
      <c r="EO13" s="2">
        <f t="shared" si="88"/>
        <v>106651.93</v>
      </c>
      <c r="EP13" s="3">
        <v>1</v>
      </c>
      <c r="EQ13" s="2">
        <f t="shared" si="89"/>
        <v>106651.93</v>
      </c>
      <c r="ER13" s="3">
        <v>1</v>
      </c>
      <c r="ES13" s="2"/>
      <c r="EU13" s="2">
        <f t="shared" si="90"/>
        <v>319955.78999999998</v>
      </c>
      <c r="EV13" s="3">
        <v>3</v>
      </c>
      <c r="EW13" s="2">
        <f t="shared" si="91"/>
        <v>319955.78999999998</v>
      </c>
      <c r="EX13" s="3">
        <v>3</v>
      </c>
      <c r="EY13" s="2">
        <f t="shared" si="92"/>
        <v>319955.78999999998</v>
      </c>
      <c r="EZ13" s="3">
        <v>3</v>
      </c>
      <c r="FA13" s="2">
        <f t="shared" si="93"/>
        <v>213303.86</v>
      </c>
      <c r="FB13" s="3">
        <v>2</v>
      </c>
      <c r="FC13" s="2">
        <f t="shared" si="94"/>
        <v>319955.78999999998</v>
      </c>
      <c r="FD13" s="3">
        <v>3</v>
      </c>
      <c r="FE13" s="2">
        <f t="shared" si="95"/>
        <v>0</v>
      </c>
      <c r="FG13" s="2">
        <f t="shared" si="96"/>
        <v>106651.93</v>
      </c>
      <c r="FH13" s="3">
        <v>1</v>
      </c>
      <c r="FI13" s="2">
        <f t="shared" si="97"/>
        <v>0</v>
      </c>
      <c r="FK13" s="2">
        <f t="shared" si="98"/>
        <v>0</v>
      </c>
      <c r="FM13" s="2">
        <f t="shared" si="99"/>
        <v>0</v>
      </c>
      <c r="FO13" s="2">
        <f t="shared" si="100"/>
        <v>213303.86</v>
      </c>
      <c r="FP13" s="3">
        <v>2</v>
      </c>
      <c r="FQ13" s="2">
        <f t="shared" si="101"/>
        <v>0</v>
      </c>
      <c r="FS13" s="2">
        <f t="shared" si="102"/>
        <v>106651.93</v>
      </c>
      <c r="FT13" s="3">
        <v>1</v>
      </c>
      <c r="FU13" s="2">
        <f t="shared" si="103"/>
        <v>0</v>
      </c>
      <c r="FW13" s="2">
        <f t="shared" si="104"/>
        <v>0</v>
      </c>
      <c r="FY13" s="2">
        <f t="shared" si="105"/>
        <v>0</v>
      </c>
      <c r="GA13" s="2">
        <f t="shared" si="106"/>
        <v>159977.89499999999</v>
      </c>
      <c r="GB13" s="3">
        <v>1.5</v>
      </c>
      <c r="GC13" s="2">
        <f t="shared" si="107"/>
        <v>319955.78999999998</v>
      </c>
      <c r="GD13" s="3">
        <v>3</v>
      </c>
      <c r="GE13" s="2">
        <f t="shared" si="108"/>
        <v>0</v>
      </c>
      <c r="GG13" s="2">
        <f t="shared" si="109"/>
        <v>0</v>
      </c>
      <c r="GI13" s="2">
        <f t="shared" si="110"/>
        <v>0</v>
      </c>
      <c r="GK13" s="2">
        <f t="shared" si="111"/>
        <v>0</v>
      </c>
      <c r="GM13" s="2">
        <f t="shared" si="112"/>
        <v>319955.78999999998</v>
      </c>
      <c r="GN13" s="3">
        <v>3</v>
      </c>
      <c r="GO13" s="2">
        <f t="shared" si="113"/>
        <v>0</v>
      </c>
      <c r="GQ13" s="2">
        <f t="shared" si="114"/>
        <v>0</v>
      </c>
      <c r="GS13" s="2">
        <f t="shared" si="115"/>
        <v>106651.93</v>
      </c>
      <c r="GT13" s="3">
        <v>1</v>
      </c>
      <c r="GU13" s="2">
        <f t="shared" si="116"/>
        <v>0</v>
      </c>
      <c r="GW13" s="2">
        <f t="shared" si="117"/>
        <v>0</v>
      </c>
      <c r="GY13" s="2">
        <f t="shared" si="118"/>
        <v>319955.78999999998</v>
      </c>
      <c r="GZ13" s="3">
        <v>3</v>
      </c>
      <c r="HA13" s="2">
        <f t="shared" si="119"/>
        <v>0</v>
      </c>
      <c r="HC13" s="2">
        <f t="shared" si="120"/>
        <v>319955.78999999998</v>
      </c>
      <c r="HD13" s="3">
        <v>3</v>
      </c>
      <c r="HE13" s="2">
        <f t="shared" si="121"/>
        <v>106651.93</v>
      </c>
      <c r="HF13" s="3">
        <v>1</v>
      </c>
      <c r="HG13" s="2">
        <f t="shared" si="122"/>
        <v>0</v>
      </c>
      <c r="HI13" s="2">
        <f t="shared" si="123"/>
        <v>0</v>
      </c>
      <c r="HK13" s="2">
        <f t="shared" si="124"/>
        <v>0</v>
      </c>
      <c r="HM13" s="2">
        <f t="shared" si="125"/>
        <v>0</v>
      </c>
      <c r="HO13" s="2">
        <f t="shared" si="126"/>
        <v>0</v>
      </c>
      <c r="HQ13" s="2">
        <f t="shared" si="127"/>
        <v>0</v>
      </c>
      <c r="HS13" s="2">
        <f t="shared" si="128"/>
        <v>0</v>
      </c>
      <c r="HU13" s="2">
        <f t="shared" si="129"/>
        <v>0</v>
      </c>
      <c r="HW13" s="2">
        <f t="shared" si="130"/>
        <v>0</v>
      </c>
      <c r="HY13" s="2">
        <f t="shared" si="131"/>
        <v>0</v>
      </c>
      <c r="IA13" s="2"/>
      <c r="IC13" s="2"/>
      <c r="IE13" s="2">
        <f t="shared" si="132"/>
        <v>0</v>
      </c>
      <c r="IG13" s="2">
        <f t="shared" si="133"/>
        <v>0</v>
      </c>
      <c r="II13" s="2">
        <f t="shared" si="134"/>
        <v>0</v>
      </c>
      <c r="IK13" s="2">
        <f t="shared" si="135"/>
        <v>0</v>
      </c>
      <c r="IM13" s="2">
        <f t="shared" si="136"/>
        <v>0</v>
      </c>
      <c r="IO13" s="2">
        <f t="shared" si="137"/>
        <v>0</v>
      </c>
      <c r="IQ13" s="2">
        <f t="shared" si="138"/>
        <v>0</v>
      </c>
      <c r="IS13" s="2">
        <f t="shared" si="139"/>
        <v>0</v>
      </c>
      <c r="IU13" s="2">
        <f t="shared" si="140"/>
        <v>0</v>
      </c>
      <c r="IW13" s="2">
        <f t="shared" si="141"/>
        <v>106651.93</v>
      </c>
      <c r="IX13" s="3">
        <v>1</v>
      </c>
      <c r="IY13" s="2">
        <v>246071</v>
      </c>
      <c r="IZ13" s="3">
        <v>7</v>
      </c>
      <c r="JA13" s="2"/>
      <c r="JC13" s="2">
        <v>34000</v>
      </c>
      <c r="JD13" s="3">
        <v>0</v>
      </c>
      <c r="JE13" s="2">
        <v>10200</v>
      </c>
      <c r="JF13" s="3">
        <v>0</v>
      </c>
      <c r="JG13" s="2">
        <v>34000</v>
      </c>
      <c r="JH13" s="3">
        <v>0</v>
      </c>
      <c r="JI13" s="2"/>
      <c r="JK13" s="2"/>
      <c r="JM13" s="2"/>
      <c r="JO13" s="2"/>
      <c r="JQ13" s="2">
        <v>31173.86</v>
      </c>
      <c r="JR13" s="3">
        <v>0</v>
      </c>
      <c r="JS13" s="2"/>
      <c r="JU13" s="2"/>
      <c r="JW13" s="2"/>
      <c r="JY13" s="2">
        <v>5803.62</v>
      </c>
      <c r="JZ13" s="3">
        <v>0</v>
      </c>
      <c r="KA13" s="2"/>
      <c r="KC13" s="2"/>
      <c r="KE13" s="2"/>
      <c r="KG13" s="2"/>
      <c r="KI13" s="2"/>
      <c r="KK13" s="2">
        <v>319848.02</v>
      </c>
      <c r="KL13" s="3">
        <v>0</v>
      </c>
      <c r="KM13" s="2"/>
      <c r="KO13" s="2"/>
      <c r="KQ13" s="2"/>
      <c r="KS13" s="2"/>
      <c r="KU13" s="2">
        <v>9221</v>
      </c>
      <c r="KV13" s="3">
        <v>0</v>
      </c>
      <c r="KW13" s="2"/>
      <c r="KY13" s="2">
        <v>6056</v>
      </c>
      <c r="KZ13" s="3">
        <v>0</v>
      </c>
      <c r="LA13" s="2"/>
      <c r="LC13" s="2">
        <v>8680</v>
      </c>
      <c r="LD13" s="3">
        <v>0</v>
      </c>
      <c r="LE13" s="2"/>
      <c r="LG13" s="2"/>
      <c r="LI13" s="2"/>
      <c r="LK13" s="2"/>
      <c r="LM13" s="2"/>
      <c r="LO13" s="2"/>
      <c r="LQ13" s="2"/>
      <c r="LS13" s="2"/>
      <c r="LU13" s="2"/>
      <c r="LW13" s="2"/>
      <c r="LY13" s="2"/>
      <c r="MA13" s="2"/>
      <c r="MC13" s="2"/>
      <c r="ME13" s="2"/>
      <c r="MG13" s="2"/>
      <c r="MI13" s="2"/>
      <c r="MK13" s="2"/>
      <c r="MM13" s="2"/>
      <c r="MO13" s="2">
        <v>1836</v>
      </c>
      <c r="MP13" s="3">
        <v>0</v>
      </c>
      <c r="MQ13" s="2"/>
      <c r="MS13" s="2">
        <v>3128.98</v>
      </c>
      <c r="MT13" s="3">
        <v>0</v>
      </c>
      <c r="MU13" s="2"/>
      <c r="MW13" s="2"/>
      <c r="MY13" s="2"/>
      <c r="NA13" s="2"/>
      <c r="NC13" s="2">
        <v>7102497.0321347807</v>
      </c>
      <c r="ND13" s="3">
        <v>78.590909091</v>
      </c>
      <c r="NG13" s="2">
        <f t="shared" si="69"/>
        <v>6856400.7116796952</v>
      </c>
      <c r="NH13" s="2">
        <f t="shared" si="70"/>
        <v>1294825.3699999999</v>
      </c>
      <c r="NI13" s="2">
        <f t="shared" si="71"/>
        <v>9695.6300096956293</v>
      </c>
      <c r="NJ13" s="2">
        <f t="shared" si="72"/>
        <v>6536552.6916796956</v>
      </c>
      <c r="NK13" s="2">
        <f t="shared" si="73"/>
        <v>1188173.44</v>
      </c>
      <c r="NL13" s="2">
        <f t="shared" si="74"/>
        <v>9695.6300096956293</v>
      </c>
      <c r="NM13" s="2">
        <f>VLOOKUP($B13,'[6]sped-ELL'!$B$3:$AB$118,26,FALSE)</f>
        <v>1219858.5900000001</v>
      </c>
      <c r="NN13" s="2">
        <f>VLOOKUP($B13,'[6]sped-ELL'!$B$3:$AB$118,27,FALSE)</f>
        <v>15183.2114</v>
      </c>
      <c r="NO13" s="52">
        <f t="shared" si="75"/>
        <v>31685.15000000014</v>
      </c>
      <c r="NP13" s="52">
        <f t="shared" si="76"/>
        <v>5487.5813903043709</v>
      </c>
      <c r="NQ13" s="2"/>
      <c r="NS13" s="2"/>
      <c r="NU13" s="2"/>
      <c r="NW13" s="2"/>
      <c r="NY13" s="2"/>
      <c r="OA13" s="2"/>
      <c r="OC13" s="2"/>
      <c r="OE13" s="2"/>
      <c r="OG13" s="2"/>
      <c r="OI13" s="2"/>
      <c r="OK13" s="2"/>
      <c r="OM13" s="2"/>
      <c r="OO13" s="2"/>
      <c r="OQ13" s="2"/>
      <c r="OS13" s="2"/>
      <c r="OU13" s="2"/>
      <c r="OW13" s="2"/>
      <c r="OY13" s="2"/>
      <c r="PA13" s="2"/>
      <c r="PC13" s="2"/>
      <c r="PE13" s="2"/>
      <c r="PG13" s="2"/>
      <c r="PI13" s="2"/>
      <c r="PK13" s="2"/>
      <c r="PM13" s="2"/>
      <c r="PO13" s="2"/>
      <c r="PQ13" s="2"/>
      <c r="PS13" s="2"/>
      <c r="PU13" s="2"/>
    </row>
    <row r="14" spans="1:437" x14ac:dyDescent="0.25">
      <c r="A14" t="s">
        <v>197</v>
      </c>
      <c r="B14" s="35">
        <v>212</v>
      </c>
      <c r="C14" s="2"/>
      <c r="E14" s="2"/>
      <c r="G14" s="2"/>
      <c r="I14" s="2"/>
      <c r="K14" s="2">
        <v>149952</v>
      </c>
      <c r="L14" s="3">
        <v>4</v>
      </c>
      <c r="M14" s="2"/>
      <c r="O14" s="2"/>
      <c r="Q14" s="2"/>
      <c r="S14" s="2">
        <v>112464</v>
      </c>
      <c r="T14" s="3">
        <v>3</v>
      </c>
      <c r="U14" s="2"/>
      <c r="W14" s="2"/>
      <c r="Y14" s="2"/>
      <c r="AA14" s="2">
        <v>156529</v>
      </c>
      <c r="AB14" s="3">
        <v>1</v>
      </c>
      <c r="AC14" s="2"/>
      <c r="AE14" s="2"/>
      <c r="AG14" s="2"/>
      <c r="AI14" s="2"/>
      <c r="AK14" s="2"/>
      <c r="AM14" s="2"/>
      <c r="AO14" s="2"/>
      <c r="AQ14" s="2"/>
      <c r="AS14" s="2"/>
      <c r="AU14" s="2"/>
      <c r="AW14" s="2">
        <v>55015</v>
      </c>
      <c r="AX14" s="3">
        <v>1</v>
      </c>
      <c r="AY14" s="2"/>
      <c r="BA14" s="2"/>
      <c r="BC14" s="2"/>
      <c r="BE14" s="2"/>
      <c r="BG14" s="2"/>
      <c r="BI14" s="2"/>
      <c r="BK14" s="2"/>
      <c r="BM14" s="2"/>
      <c r="BO14" s="2"/>
      <c r="BQ14" s="2"/>
      <c r="BS14" s="2"/>
      <c r="BU14" s="2"/>
      <c r="BW14" s="2"/>
      <c r="BY14" s="2"/>
      <c r="CA14" s="2"/>
      <c r="CC14" s="2">
        <v>78183</v>
      </c>
      <c r="CD14" s="3">
        <v>1</v>
      </c>
      <c r="CE14" s="2">
        <v>15088.56667</v>
      </c>
      <c r="CF14" s="3">
        <v>0</v>
      </c>
      <c r="CG14" s="2"/>
      <c r="CI14" s="2">
        <v>120388</v>
      </c>
      <c r="CJ14" s="3">
        <v>2</v>
      </c>
      <c r="CK14" s="2"/>
      <c r="CM14" s="2"/>
      <c r="CO14" s="2"/>
      <c r="CQ14" s="2"/>
      <c r="CS14" s="2"/>
      <c r="CU14" s="2">
        <f t="shared" si="77"/>
        <v>0</v>
      </c>
      <c r="CW14" s="2">
        <f t="shared" si="67"/>
        <v>0</v>
      </c>
      <c r="CY14" s="2">
        <f t="shared" si="78"/>
        <v>0</v>
      </c>
      <c r="DA14" s="2">
        <f t="shared" si="79"/>
        <v>106651.93</v>
      </c>
      <c r="DB14" s="3">
        <v>1</v>
      </c>
      <c r="DC14" s="2">
        <f t="shared" si="80"/>
        <v>106651.93</v>
      </c>
      <c r="DD14" s="3">
        <v>1</v>
      </c>
      <c r="DE14" s="2">
        <f t="shared" si="81"/>
        <v>0</v>
      </c>
      <c r="DG14" s="2">
        <f t="shared" si="82"/>
        <v>0</v>
      </c>
      <c r="DI14" s="2"/>
      <c r="DK14" s="2"/>
      <c r="DM14" s="2"/>
      <c r="DO14" s="2">
        <v>116130</v>
      </c>
      <c r="DP14" s="3">
        <v>1</v>
      </c>
      <c r="DQ14" s="2">
        <v>195277</v>
      </c>
      <c r="DR14" s="3">
        <v>1</v>
      </c>
      <c r="DS14" s="2">
        <f t="shared" si="83"/>
        <v>106651.93</v>
      </c>
      <c r="DT14" s="3">
        <v>1</v>
      </c>
      <c r="DU14" s="2">
        <f t="shared" si="68"/>
        <v>0</v>
      </c>
      <c r="DW14" s="2"/>
      <c r="DY14" s="2">
        <v>56854</v>
      </c>
      <c r="DZ14" s="3">
        <v>1</v>
      </c>
      <c r="EA14" s="2"/>
      <c r="EC14" s="2">
        <f t="shared" si="84"/>
        <v>0</v>
      </c>
      <c r="EE14" s="2">
        <f t="shared" si="8"/>
        <v>0</v>
      </c>
      <c r="EG14" s="2">
        <f t="shared" si="9"/>
        <v>0</v>
      </c>
      <c r="EI14" s="2">
        <f t="shared" si="85"/>
        <v>106651.93</v>
      </c>
      <c r="EJ14" s="3">
        <v>1</v>
      </c>
      <c r="EK14" s="2">
        <f t="shared" si="86"/>
        <v>0</v>
      </c>
      <c r="EM14" s="2">
        <f t="shared" si="87"/>
        <v>0</v>
      </c>
      <c r="EO14" s="2">
        <f t="shared" si="88"/>
        <v>106651.93</v>
      </c>
      <c r="EP14" s="3">
        <v>1</v>
      </c>
      <c r="EQ14" s="2">
        <f t="shared" si="89"/>
        <v>0</v>
      </c>
      <c r="ES14" s="2"/>
      <c r="EU14" s="2">
        <f t="shared" si="90"/>
        <v>319955.78999999998</v>
      </c>
      <c r="EV14" s="3">
        <v>3</v>
      </c>
      <c r="EW14" s="2">
        <f t="shared" si="91"/>
        <v>319955.78999999998</v>
      </c>
      <c r="EX14" s="3">
        <v>3</v>
      </c>
      <c r="EY14" s="2">
        <f t="shared" si="92"/>
        <v>319955.78999999998</v>
      </c>
      <c r="EZ14" s="3">
        <v>3</v>
      </c>
      <c r="FA14" s="2">
        <f t="shared" si="93"/>
        <v>319955.78999999998</v>
      </c>
      <c r="FB14" s="3">
        <v>3</v>
      </c>
      <c r="FC14" s="2">
        <f t="shared" si="94"/>
        <v>213303.86</v>
      </c>
      <c r="FD14" s="3">
        <v>2</v>
      </c>
      <c r="FE14" s="2">
        <f t="shared" si="95"/>
        <v>0</v>
      </c>
      <c r="FG14" s="2">
        <f t="shared" si="96"/>
        <v>106651.93</v>
      </c>
      <c r="FH14" s="3">
        <v>1</v>
      </c>
      <c r="FI14" s="2">
        <f t="shared" si="97"/>
        <v>0</v>
      </c>
      <c r="FK14" s="2">
        <f t="shared" si="98"/>
        <v>0</v>
      </c>
      <c r="FM14" s="2">
        <f t="shared" si="99"/>
        <v>0</v>
      </c>
      <c r="FO14" s="2">
        <f t="shared" si="100"/>
        <v>0</v>
      </c>
      <c r="FQ14" s="2">
        <f t="shared" si="101"/>
        <v>0</v>
      </c>
      <c r="FS14" s="2">
        <f t="shared" si="102"/>
        <v>0</v>
      </c>
      <c r="FU14" s="2">
        <f t="shared" si="103"/>
        <v>0</v>
      </c>
      <c r="FW14" s="2">
        <f t="shared" si="104"/>
        <v>106651.93</v>
      </c>
      <c r="FX14" s="3">
        <v>1</v>
      </c>
      <c r="FY14" s="2">
        <f t="shared" si="105"/>
        <v>0</v>
      </c>
      <c r="GA14" s="2">
        <f t="shared" si="106"/>
        <v>106651.93</v>
      </c>
      <c r="GB14" s="3">
        <v>1</v>
      </c>
      <c r="GC14" s="2">
        <f t="shared" si="107"/>
        <v>426607.72</v>
      </c>
      <c r="GD14" s="3">
        <v>4</v>
      </c>
      <c r="GE14" s="2">
        <f t="shared" si="108"/>
        <v>0</v>
      </c>
      <c r="GG14" s="2">
        <f t="shared" si="109"/>
        <v>0</v>
      </c>
      <c r="GI14" s="2">
        <f t="shared" si="110"/>
        <v>0</v>
      </c>
      <c r="GK14" s="2">
        <f t="shared" si="111"/>
        <v>0</v>
      </c>
      <c r="GM14" s="2">
        <f t="shared" si="112"/>
        <v>319955.78999999998</v>
      </c>
      <c r="GN14" s="3">
        <v>3</v>
      </c>
      <c r="GO14" s="2">
        <f t="shared" si="113"/>
        <v>0</v>
      </c>
      <c r="GQ14" s="2">
        <f t="shared" si="114"/>
        <v>0</v>
      </c>
      <c r="GS14" s="2">
        <f t="shared" si="115"/>
        <v>106651.93</v>
      </c>
      <c r="GT14" s="3">
        <v>1</v>
      </c>
      <c r="GU14" s="2">
        <f t="shared" si="116"/>
        <v>0</v>
      </c>
      <c r="GW14" s="2">
        <f t="shared" si="117"/>
        <v>0</v>
      </c>
      <c r="GY14" s="2">
        <f t="shared" si="118"/>
        <v>0</v>
      </c>
      <c r="HA14" s="2">
        <f t="shared" si="119"/>
        <v>426607.72</v>
      </c>
      <c r="HB14" s="3">
        <v>4</v>
      </c>
      <c r="HC14" s="2">
        <f t="shared" si="120"/>
        <v>0</v>
      </c>
      <c r="HE14" s="2">
        <f t="shared" si="121"/>
        <v>0</v>
      </c>
      <c r="HG14" s="2">
        <f t="shared" si="122"/>
        <v>159977.89499999999</v>
      </c>
      <c r="HH14" s="3">
        <v>1.5</v>
      </c>
      <c r="HI14" s="2">
        <f t="shared" si="123"/>
        <v>0</v>
      </c>
      <c r="HK14" s="2">
        <f t="shared" si="124"/>
        <v>0</v>
      </c>
      <c r="HM14" s="2">
        <f t="shared" si="125"/>
        <v>0</v>
      </c>
      <c r="HO14" s="2">
        <f t="shared" si="126"/>
        <v>0</v>
      </c>
      <c r="HQ14" s="2">
        <f t="shared" si="127"/>
        <v>0</v>
      </c>
      <c r="HS14" s="2">
        <f t="shared" si="128"/>
        <v>0</v>
      </c>
      <c r="HU14" s="2">
        <f t="shared" si="129"/>
        <v>0</v>
      </c>
      <c r="HW14" s="2">
        <f t="shared" si="130"/>
        <v>0</v>
      </c>
      <c r="HY14" s="2">
        <f t="shared" si="131"/>
        <v>0</v>
      </c>
      <c r="IA14" s="2"/>
      <c r="IC14" s="2"/>
      <c r="IE14" s="2">
        <f t="shared" si="132"/>
        <v>0</v>
      </c>
      <c r="IG14" s="2">
        <f t="shared" si="133"/>
        <v>0</v>
      </c>
      <c r="II14" s="2">
        <f t="shared" si="134"/>
        <v>0</v>
      </c>
      <c r="IK14" s="2">
        <f t="shared" si="135"/>
        <v>0</v>
      </c>
      <c r="IM14" s="2">
        <f t="shared" si="136"/>
        <v>106651.93</v>
      </c>
      <c r="IN14" s="3">
        <v>1</v>
      </c>
      <c r="IO14" s="2">
        <f t="shared" si="137"/>
        <v>0</v>
      </c>
      <c r="IQ14" s="2">
        <f t="shared" si="138"/>
        <v>106651.93</v>
      </c>
      <c r="IR14" s="3">
        <v>1</v>
      </c>
      <c r="IS14" s="2">
        <f t="shared" si="139"/>
        <v>0</v>
      </c>
      <c r="IU14" s="2">
        <f t="shared" si="140"/>
        <v>0</v>
      </c>
      <c r="IW14" s="2">
        <f t="shared" si="141"/>
        <v>0</v>
      </c>
      <c r="IY14" s="2"/>
      <c r="JA14" s="2"/>
      <c r="JC14" s="2"/>
      <c r="JE14" s="2"/>
      <c r="JG14" s="2"/>
      <c r="JI14" s="2"/>
      <c r="JK14" s="2"/>
      <c r="JM14" s="2"/>
      <c r="JO14" s="2"/>
      <c r="JQ14" s="2">
        <v>3088.26</v>
      </c>
      <c r="JR14" s="3">
        <v>0</v>
      </c>
      <c r="JS14" s="2"/>
      <c r="JU14" s="2"/>
      <c r="JW14" s="2"/>
      <c r="JY14" s="2">
        <v>603.44000000000005</v>
      </c>
      <c r="JZ14" s="3">
        <v>0</v>
      </c>
      <c r="KA14" s="2"/>
      <c r="KC14" s="2"/>
      <c r="KE14" s="2"/>
      <c r="KG14" s="2"/>
      <c r="KI14" s="2"/>
      <c r="KK14" s="2">
        <v>47319.33</v>
      </c>
      <c r="KL14" s="3">
        <v>0</v>
      </c>
      <c r="KM14" s="2"/>
      <c r="KO14" s="2"/>
      <c r="KQ14" s="2"/>
      <c r="KS14" s="2"/>
      <c r="KU14" s="2"/>
      <c r="KW14" s="2"/>
      <c r="KY14" s="2"/>
      <c r="LA14" s="2"/>
      <c r="LC14" s="2">
        <v>8920</v>
      </c>
      <c r="LD14" s="3">
        <v>0</v>
      </c>
      <c r="LE14" s="2"/>
      <c r="LG14" s="2"/>
      <c r="LI14" s="2"/>
      <c r="LK14" s="2"/>
      <c r="LM14" s="2"/>
      <c r="LO14" s="2"/>
      <c r="LQ14" s="2"/>
      <c r="LS14" s="2"/>
      <c r="LU14" s="2"/>
      <c r="LW14" s="2"/>
      <c r="LY14" s="2"/>
      <c r="MA14" s="2"/>
      <c r="MC14" s="2"/>
      <c r="ME14" s="2"/>
      <c r="MG14" s="2"/>
      <c r="MI14" s="2"/>
      <c r="MK14" s="2"/>
      <c r="MM14" s="2"/>
      <c r="MO14" s="2"/>
      <c r="MQ14" s="2"/>
      <c r="MS14" s="2"/>
      <c r="MU14" s="2">
        <v>11150</v>
      </c>
      <c r="MV14" s="3">
        <v>0</v>
      </c>
      <c r="MW14" s="2"/>
      <c r="MY14" s="2"/>
      <c r="NA14" s="2"/>
      <c r="NC14" s="2">
        <v>5348299.0966699999</v>
      </c>
      <c r="ND14" s="3">
        <v>52.5</v>
      </c>
      <c r="NG14" s="2">
        <f t="shared" si="69"/>
        <v>5126408.971669999</v>
      </c>
      <c r="NH14" s="2">
        <f t="shared" si="70"/>
        <v>854904.47499999998</v>
      </c>
      <c r="NI14" s="2">
        <f t="shared" si="71"/>
        <v>106651.93</v>
      </c>
      <c r="NJ14" s="2">
        <f t="shared" si="72"/>
        <v>5079089.6416699989</v>
      </c>
      <c r="NK14" s="2">
        <f t="shared" si="73"/>
        <v>694926.58</v>
      </c>
      <c r="NL14" s="2">
        <f t="shared" si="74"/>
        <v>106651.93</v>
      </c>
      <c r="NM14" s="2">
        <f>VLOOKUP($B14,'[6]sped-ELL'!$B$3:$AB$118,26,FALSE)</f>
        <v>932682.98600000003</v>
      </c>
      <c r="NN14" s="2">
        <f>VLOOKUP($B14,'[6]sped-ELL'!$B$3:$AB$118,27,FALSE)</f>
        <v>113832</v>
      </c>
      <c r="NO14" s="52">
        <f t="shared" si="75"/>
        <v>237756.40600000008</v>
      </c>
      <c r="NP14" s="52">
        <f t="shared" si="76"/>
        <v>7180.070000000007</v>
      </c>
      <c r="NQ14" s="2"/>
      <c r="NS14" s="2"/>
      <c r="NU14" s="2"/>
      <c r="NW14" s="2"/>
      <c r="NY14" s="2"/>
      <c r="OA14" s="2"/>
      <c r="OC14" s="2"/>
      <c r="OE14" s="2"/>
      <c r="OG14" s="2"/>
      <c r="OI14" s="2"/>
      <c r="OK14" s="2"/>
      <c r="OM14" s="2"/>
      <c r="OO14" s="2"/>
      <c r="OQ14" s="2"/>
      <c r="OS14" s="2"/>
      <c r="OU14" s="2"/>
      <c r="OW14" s="2"/>
      <c r="OY14" s="2"/>
      <c r="PA14" s="2"/>
      <c r="PC14" s="2"/>
      <c r="PE14" s="2"/>
      <c r="PG14" s="2"/>
      <c r="PI14" s="2"/>
      <c r="PK14" s="2"/>
      <c r="PM14" s="2"/>
      <c r="PO14" s="2"/>
      <c r="PQ14" s="2"/>
      <c r="PS14" s="2"/>
      <c r="PU14" s="2"/>
    </row>
    <row r="15" spans="1:437" x14ac:dyDescent="0.25">
      <c r="A15" t="s">
        <v>198</v>
      </c>
      <c r="B15" s="35">
        <v>213</v>
      </c>
      <c r="C15" s="2"/>
      <c r="E15" s="2"/>
      <c r="G15" s="2"/>
      <c r="I15" s="2"/>
      <c r="K15" s="2">
        <v>224928</v>
      </c>
      <c r="L15" s="3">
        <v>6</v>
      </c>
      <c r="M15" s="2">
        <v>149952</v>
      </c>
      <c r="N15" s="3">
        <v>4</v>
      </c>
      <c r="O15" s="2">
        <v>112464</v>
      </c>
      <c r="P15" s="3">
        <v>3</v>
      </c>
      <c r="Q15" s="2"/>
      <c r="S15" s="2">
        <v>149952</v>
      </c>
      <c r="T15" s="3">
        <v>4</v>
      </c>
      <c r="U15" s="2"/>
      <c r="W15" s="2">
        <v>224928</v>
      </c>
      <c r="X15" s="3">
        <v>6</v>
      </c>
      <c r="Y15" s="2">
        <v>198873</v>
      </c>
      <c r="Z15" s="3">
        <v>3</v>
      </c>
      <c r="AA15" s="2"/>
      <c r="AC15" s="2"/>
      <c r="AE15" s="2"/>
      <c r="AG15" s="2"/>
      <c r="AI15" s="2"/>
      <c r="AK15" s="2">
        <v>156529</v>
      </c>
      <c r="AL15" s="3">
        <v>1</v>
      </c>
      <c r="AM15" s="2"/>
      <c r="AO15" s="2"/>
      <c r="AQ15" s="2"/>
      <c r="AS15" s="2"/>
      <c r="AU15" s="2"/>
      <c r="AW15" s="2"/>
      <c r="AY15" s="2"/>
      <c r="BA15" s="2"/>
      <c r="BC15" s="2"/>
      <c r="BE15" s="2"/>
      <c r="BG15" s="2"/>
      <c r="BI15" s="2"/>
      <c r="BK15" s="2"/>
      <c r="BM15" s="2"/>
      <c r="BO15" s="2"/>
      <c r="BQ15" s="2"/>
      <c r="BS15" s="2"/>
      <c r="BU15" s="2"/>
      <c r="BW15" s="2"/>
      <c r="BY15" s="2">
        <v>99681</v>
      </c>
      <c r="BZ15" s="3">
        <v>1</v>
      </c>
      <c r="CA15" s="2"/>
      <c r="CC15" s="2">
        <v>78183</v>
      </c>
      <c r="CD15" s="3">
        <v>1</v>
      </c>
      <c r="CE15" s="2">
        <v>11984.243329999999</v>
      </c>
      <c r="CF15" s="3">
        <v>0</v>
      </c>
      <c r="CG15" s="2">
        <v>151785</v>
      </c>
      <c r="CH15" s="3">
        <v>3</v>
      </c>
      <c r="CI15" s="2">
        <v>120388</v>
      </c>
      <c r="CJ15" s="3">
        <v>2</v>
      </c>
      <c r="CK15" s="2"/>
      <c r="CM15" s="2"/>
      <c r="CO15" s="2"/>
      <c r="CQ15" s="2"/>
      <c r="CS15" s="2">
        <v>144306</v>
      </c>
      <c r="CT15" s="3">
        <v>1</v>
      </c>
      <c r="CU15" s="2">
        <f t="shared" si="77"/>
        <v>319955.78999999998</v>
      </c>
      <c r="CV15" s="3">
        <v>3</v>
      </c>
      <c r="CW15" s="2">
        <f t="shared" si="67"/>
        <v>0</v>
      </c>
      <c r="CY15" s="2">
        <f t="shared" si="78"/>
        <v>0</v>
      </c>
      <c r="DA15" s="2">
        <f t="shared" si="79"/>
        <v>213303.86</v>
      </c>
      <c r="DB15" s="3">
        <v>2</v>
      </c>
      <c r="DC15" s="2">
        <f t="shared" si="80"/>
        <v>106651.93</v>
      </c>
      <c r="DD15" s="3">
        <v>1</v>
      </c>
      <c r="DE15" s="2">
        <f t="shared" si="81"/>
        <v>106651.93</v>
      </c>
      <c r="DF15" s="3">
        <v>1</v>
      </c>
      <c r="DG15" s="2">
        <f t="shared" si="82"/>
        <v>0</v>
      </c>
      <c r="DI15" s="2"/>
      <c r="DK15" s="2"/>
      <c r="DM15" s="2"/>
      <c r="DO15" s="2"/>
      <c r="DQ15" s="2">
        <v>195277</v>
      </c>
      <c r="DR15" s="3">
        <v>1</v>
      </c>
      <c r="DS15" s="2">
        <f t="shared" si="83"/>
        <v>106651.93</v>
      </c>
      <c r="DT15" s="3">
        <v>1</v>
      </c>
      <c r="DU15" s="2">
        <f t="shared" si="68"/>
        <v>0</v>
      </c>
      <c r="DW15" s="2"/>
      <c r="DY15" s="2"/>
      <c r="EA15" s="2"/>
      <c r="EC15" s="2">
        <f t="shared" si="84"/>
        <v>0</v>
      </c>
      <c r="EE15" s="2">
        <f t="shared" si="8"/>
        <v>0</v>
      </c>
      <c r="EG15" s="2">
        <f t="shared" si="9"/>
        <v>0</v>
      </c>
      <c r="EI15" s="2">
        <f t="shared" si="85"/>
        <v>106651.93</v>
      </c>
      <c r="EJ15" s="3">
        <v>1</v>
      </c>
      <c r="EK15" s="2">
        <f t="shared" si="86"/>
        <v>0</v>
      </c>
      <c r="EM15" s="2">
        <f t="shared" si="87"/>
        <v>0</v>
      </c>
      <c r="EO15" s="2">
        <f t="shared" si="88"/>
        <v>319955.78999999998</v>
      </c>
      <c r="EP15" s="3">
        <v>3</v>
      </c>
      <c r="EQ15" s="2">
        <f t="shared" si="89"/>
        <v>0</v>
      </c>
      <c r="ES15" s="2"/>
      <c r="EU15" s="2">
        <f t="shared" si="90"/>
        <v>426607.72</v>
      </c>
      <c r="EV15" s="3">
        <v>4</v>
      </c>
      <c r="EW15" s="2">
        <f t="shared" si="91"/>
        <v>426607.72</v>
      </c>
      <c r="EX15" s="3">
        <v>4</v>
      </c>
      <c r="EY15" s="2">
        <f t="shared" si="92"/>
        <v>426607.72</v>
      </c>
      <c r="EZ15" s="3">
        <v>4</v>
      </c>
      <c r="FA15" s="2">
        <f t="shared" si="93"/>
        <v>426607.72</v>
      </c>
      <c r="FB15" s="3">
        <v>4</v>
      </c>
      <c r="FC15" s="2">
        <f t="shared" si="94"/>
        <v>426607.72</v>
      </c>
      <c r="FD15" s="3">
        <v>4</v>
      </c>
      <c r="FE15" s="2">
        <f t="shared" si="95"/>
        <v>0</v>
      </c>
      <c r="FG15" s="2">
        <f t="shared" si="96"/>
        <v>106651.93</v>
      </c>
      <c r="FH15" s="3">
        <v>1</v>
      </c>
      <c r="FI15" s="2">
        <f t="shared" si="97"/>
        <v>0</v>
      </c>
      <c r="FK15" s="2">
        <f t="shared" si="98"/>
        <v>0</v>
      </c>
      <c r="FM15" s="2">
        <f t="shared" si="99"/>
        <v>0</v>
      </c>
      <c r="FO15" s="2">
        <f t="shared" si="100"/>
        <v>213303.86</v>
      </c>
      <c r="FP15" s="3">
        <v>2</v>
      </c>
      <c r="FQ15" s="2">
        <f t="shared" si="101"/>
        <v>0</v>
      </c>
      <c r="FS15" s="2">
        <f t="shared" si="102"/>
        <v>106651.93</v>
      </c>
      <c r="FT15" s="3">
        <v>1</v>
      </c>
      <c r="FU15" s="2">
        <f t="shared" si="103"/>
        <v>0</v>
      </c>
      <c r="FW15" s="2">
        <f t="shared" si="104"/>
        <v>2452994.3899999997</v>
      </c>
      <c r="FX15" s="3">
        <v>23</v>
      </c>
      <c r="FY15" s="2">
        <f t="shared" si="105"/>
        <v>0</v>
      </c>
      <c r="GA15" s="2">
        <f t="shared" si="106"/>
        <v>213303.86</v>
      </c>
      <c r="GB15" s="3">
        <v>2</v>
      </c>
      <c r="GC15" s="2">
        <f t="shared" si="107"/>
        <v>959867.36999999988</v>
      </c>
      <c r="GD15" s="3">
        <v>9</v>
      </c>
      <c r="GE15" s="2">
        <f t="shared" si="108"/>
        <v>0</v>
      </c>
      <c r="GG15" s="2">
        <f t="shared" si="109"/>
        <v>0</v>
      </c>
      <c r="GI15" s="2">
        <f t="shared" si="110"/>
        <v>0</v>
      </c>
      <c r="GK15" s="2">
        <f t="shared" si="111"/>
        <v>0</v>
      </c>
      <c r="GM15" s="2">
        <f t="shared" si="112"/>
        <v>426607.72</v>
      </c>
      <c r="GN15" s="3">
        <v>4</v>
      </c>
      <c r="GO15" s="2">
        <f t="shared" si="113"/>
        <v>0</v>
      </c>
      <c r="GQ15" s="2">
        <f t="shared" si="114"/>
        <v>0</v>
      </c>
      <c r="GS15" s="2">
        <f t="shared" si="115"/>
        <v>213303.86</v>
      </c>
      <c r="GT15" s="3">
        <v>2</v>
      </c>
      <c r="GU15" s="2">
        <f t="shared" si="116"/>
        <v>0</v>
      </c>
      <c r="GW15" s="2">
        <f t="shared" si="117"/>
        <v>0</v>
      </c>
      <c r="GY15" s="2">
        <f t="shared" si="118"/>
        <v>319955.78999999998</v>
      </c>
      <c r="GZ15" s="3">
        <v>3</v>
      </c>
      <c r="HA15" s="2">
        <f t="shared" si="119"/>
        <v>0</v>
      </c>
      <c r="HC15" s="2">
        <f t="shared" si="120"/>
        <v>319955.78999999998</v>
      </c>
      <c r="HD15" s="3">
        <v>3</v>
      </c>
      <c r="HE15" s="2">
        <f t="shared" si="121"/>
        <v>0</v>
      </c>
      <c r="HG15" s="2">
        <f t="shared" si="122"/>
        <v>0</v>
      </c>
      <c r="HI15" s="2">
        <f t="shared" si="123"/>
        <v>0</v>
      </c>
      <c r="HK15" s="2">
        <f t="shared" si="124"/>
        <v>0</v>
      </c>
      <c r="HM15" s="2">
        <f t="shared" si="125"/>
        <v>0</v>
      </c>
      <c r="HO15" s="2">
        <f t="shared" si="126"/>
        <v>0</v>
      </c>
      <c r="HQ15" s="2">
        <f t="shared" si="127"/>
        <v>0</v>
      </c>
      <c r="HS15" s="2">
        <f t="shared" si="128"/>
        <v>0</v>
      </c>
      <c r="HU15" s="2">
        <f t="shared" si="129"/>
        <v>0</v>
      </c>
      <c r="HW15" s="2">
        <f t="shared" si="130"/>
        <v>0</v>
      </c>
      <c r="HY15" s="2">
        <f t="shared" si="131"/>
        <v>0</v>
      </c>
      <c r="IA15" s="2"/>
      <c r="IC15" s="2"/>
      <c r="IE15" s="2">
        <f t="shared" si="132"/>
        <v>106651.93</v>
      </c>
      <c r="IF15" s="3">
        <v>1</v>
      </c>
      <c r="IG15" s="2">
        <f t="shared" si="133"/>
        <v>0</v>
      </c>
      <c r="II15" s="2">
        <f t="shared" si="134"/>
        <v>0</v>
      </c>
      <c r="IK15" s="2">
        <f t="shared" si="135"/>
        <v>0</v>
      </c>
      <c r="IM15" s="2">
        <f t="shared" si="136"/>
        <v>0</v>
      </c>
      <c r="IO15" s="2">
        <f t="shared" si="137"/>
        <v>0</v>
      </c>
      <c r="IQ15" s="2">
        <f t="shared" si="138"/>
        <v>0</v>
      </c>
      <c r="IS15" s="2">
        <f t="shared" si="139"/>
        <v>0</v>
      </c>
      <c r="IU15" s="2">
        <f t="shared" si="140"/>
        <v>0</v>
      </c>
      <c r="IW15" s="2">
        <f t="shared" si="141"/>
        <v>0</v>
      </c>
      <c r="IY15" s="2">
        <v>140612</v>
      </c>
      <c r="IZ15" s="3">
        <v>4</v>
      </c>
      <c r="JA15" s="2">
        <v>50526</v>
      </c>
      <c r="JB15" s="3">
        <v>0.5</v>
      </c>
      <c r="JC15" s="2">
        <v>68000</v>
      </c>
      <c r="JD15" s="3">
        <v>0</v>
      </c>
      <c r="JE15" s="2"/>
      <c r="JG15" s="2">
        <v>54400</v>
      </c>
      <c r="JH15" s="3">
        <v>0</v>
      </c>
      <c r="JI15" s="2"/>
      <c r="JK15" s="2"/>
      <c r="JM15" s="2"/>
      <c r="JO15" s="2"/>
      <c r="JQ15" s="2">
        <v>41281.730000000003</v>
      </c>
      <c r="JR15" s="3">
        <v>0</v>
      </c>
      <c r="JS15" s="2"/>
      <c r="JU15" s="2"/>
      <c r="JW15" s="2">
        <v>66400</v>
      </c>
      <c r="JX15" s="3">
        <v>0</v>
      </c>
      <c r="JY15" s="2">
        <v>12000.01</v>
      </c>
      <c r="JZ15" s="3">
        <v>0</v>
      </c>
      <c r="KA15" s="2"/>
      <c r="KC15" s="2">
        <v>74029</v>
      </c>
      <c r="KD15" s="3">
        <v>0</v>
      </c>
      <c r="KE15" s="2">
        <v>20000</v>
      </c>
      <c r="KF15" s="3">
        <v>0</v>
      </c>
      <c r="KG15" s="2"/>
      <c r="KI15" s="2">
        <v>40325</v>
      </c>
      <c r="KJ15" s="3">
        <v>0</v>
      </c>
      <c r="KK15" s="2">
        <v>182082.38</v>
      </c>
      <c r="KL15" s="3">
        <v>0</v>
      </c>
      <c r="KM15" s="2"/>
      <c r="KO15" s="2"/>
      <c r="KQ15" s="2"/>
      <c r="KS15" s="2"/>
      <c r="KU15" s="2"/>
      <c r="KW15" s="2"/>
      <c r="KY15" s="2"/>
      <c r="LA15" s="2"/>
      <c r="LC15" s="2">
        <v>11360</v>
      </c>
      <c r="LD15" s="3">
        <v>0</v>
      </c>
      <c r="LE15" s="2"/>
      <c r="LG15" s="2"/>
      <c r="LI15" s="2"/>
      <c r="LK15" s="2"/>
      <c r="LM15" s="2"/>
      <c r="LO15" s="2"/>
      <c r="LQ15" s="2"/>
      <c r="LS15" s="2">
        <v>15000</v>
      </c>
      <c r="LT15" s="3">
        <v>0</v>
      </c>
      <c r="LU15" s="2"/>
      <c r="LW15" s="2"/>
      <c r="LY15" s="2"/>
      <c r="MA15" s="2"/>
      <c r="MC15" s="2"/>
      <c r="ME15" s="2"/>
      <c r="MG15" s="2"/>
      <c r="MI15" s="2"/>
      <c r="MK15" s="2"/>
      <c r="MM15" s="2"/>
      <c r="MO15" s="2"/>
      <c r="MQ15" s="2"/>
      <c r="MS15" s="2">
        <v>2877.29</v>
      </c>
      <c r="MT15" s="3">
        <v>0</v>
      </c>
      <c r="MU15" s="2"/>
      <c r="MW15" s="2"/>
      <c r="MY15" s="2"/>
      <c r="NA15" s="2"/>
      <c r="NC15" s="2">
        <v>12141350.653329998</v>
      </c>
      <c r="ND15" s="3">
        <v>123.5</v>
      </c>
      <c r="NG15" s="2">
        <f t="shared" si="69"/>
        <v>11650234.343329996</v>
      </c>
      <c r="NH15" s="2">
        <f t="shared" si="70"/>
        <v>1931358.88</v>
      </c>
      <c r="NI15" s="2">
        <f t="shared" si="71"/>
        <v>2922902.1799999997</v>
      </c>
      <c r="NJ15" s="2">
        <f t="shared" si="72"/>
        <v>11468151.963329995</v>
      </c>
      <c r="NK15" s="2">
        <f t="shared" si="73"/>
        <v>1931358.88</v>
      </c>
      <c r="NL15" s="2">
        <f t="shared" si="74"/>
        <v>2602946.3899999997</v>
      </c>
      <c r="NM15" s="2">
        <f>VLOOKUP($B15,'[6]sped-ELL'!$B$3:$AB$118,26,FALSE)</f>
        <v>1861771.65</v>
      </c>
      <c r="NN15" s="2">
        <f>VLOOKUP($B15,'[6]sped-ELL'!$B$3:$AB$118,27,FALSE)</f>
        <v>3161440.8000000003</v>
      </c>
      <c r="NO15" s="52">
        <f t="shared" si="75"/>
        <v>-69587.229999999981</v>
      </c>
      <c r="NP15" s="52">
        <f t="shared" si="76"/>
        <v>558494.41000000061</v>
      </c>
      <c r="NQ15" s="2"/>
      <c r="NS15" s="2"/>
      <c r="NU15" s="2"/>
      <c r="NW15" s="2"/>
      <c r="NY15" s="2"/>
      <c r="OA15" s="2"/>
      <c r="OC15" s="2"/>
      <c r="OE15" s="2"/>
      <c r="OG15" s="2"/>
      <c r="OI15" s="2"/>
      <c r="OK15" s="2"/>
      <c r="OM15" s="2"/>
      <c r="OO15" s="2"/>
      <c r="OQ15" s="2"/>
      <c r="OS15" s="2"/>
      <c r="OU15" s="2"/>
      <c r="OW15" s="2"/>
      <c r="OY15" s="2"/>
      <c r="PA15" s="2"/>
      <c r="PC15" s="2"/>
      <c r="PE15" s="2"/>
      <c r="PG15" s="2"/>
      <c r="PI15" s="2"/>
      <c r="PK15" s="2"/>
      <c r="PM15" s="2"/>
      <c r="PO15" s="2"/>
      <c r="PQ15" s="2"/>
      <c r="PS15" s="2"/>
      <c r="PU15" s="2"/>
    </row>
    <row r="16" spans="1:437" x14ac:dyDescent="0.25">
      <c r="A16" t="s">
        <v>199</v>
      </c>
      <c r="B16" s="35">
        <v>347</v>
      </c>
      <c r="C16" s="2"/>
      <c r="E16" s="2"/>
      <c r="G16" s="2"/>
      <c r="I16" s="2"/>
      <c r="K16" s="2"/>
      <c r="M16" s="2"/>
      <c r="O16" s="2"/>
      <c r="Q16" s="2"/>
      <c r="S16" s="2"/>
      <c r="U16" s="2"/>
      <c r="W16" s="2">
        <v>149952</v>
      </c>
      <c r="X16" s="3">
        <v>4</v>
      </c>
      <c r="Y16" s="2"/>
      <c r="AA16" s="2"/>
      <c r="AC16" s="2"/>
      <c r="AE16" s="2"/>
      <c r="AG16" s="2">
        <v>156529</v>
      </c>
      <c r="AH16" s="3">
        <v>1</v>
      </c>
      <c r="AI16" s="2"/>
      <c r="AK16" s="2"/>
      <c r="AM16" s="2"/>
      <c r="AO16" s="2">
        <v>156529</v>
      </c>
      <c r="AP16" s="3">
        <v>1</v>
      </c>
      <c r="AQ16" s="2"/>
      <c r="AS16" s="2"/>
      <c r="AU16" s="2">
        <v>69509</v>
      </c>
      <c r="AV16" s="3">
        <v>1</v>
      </c>
      <c r="AW16" s="2">
        <v>110030</v>
      </c>
      <c r="AX16" s="3">
        <v>2</v>
      </c>
      <c r="AY16" s="2"/>
      <c r="BA16" s="2"/>
      <c r="BC16" s="2">
        <v>50639</v>
      </c>
      <c r="BD16" s="3">
        <v>1</v>
      </c>
      <c r="BE16" s="2"/>
      <c r="BG16" s="2"/>
      <c r="BI16" s="2">
        <v>58896</v>
      </c>
      <c r="BJ16" s="3">
        <v>1</v>
      </c>
      <c r="BK16" s="2"/>
      <c r="BM16" s="2">
        <v>67580</v>
      </c>
      <c r="BN16" s="3">
        <v>1</v>
      </c>
      <c r="BO16" s="2"/>
      <c r="BQ16" s="2"/>
      <c r="BS16" s="2"/>
      <c r="BU16" s="2"/>
      <c r="BW16" s="2"/>
      <c r="BY16" s="2"/>
      <c r="CA16" s="2"/>
      <c r="CC16" s="2">
        <v>78183</v>
      </c>
      <c r="CD16" s="3">
        <v>1</v>
      </c>
      <c r="CE16" s="2">
        <v>17672.086670000001</v>
      </c>
      <c r="CF16" s="3">
        <v>0</v>
      </c>
      <c r="CG16" s="2">
        <v>101190</v>
      </c>
      <c r="CH16" s="3">
        <v>2</v>
      </c>
      <c r="CI16" s="2">
        <v>60194</v>
      </c>
      <c r="CJ16" s="3">
        <v>1</v>
      </c>
      <c r="CK16" s="2">
        <v>117742</v>
      </c>
      <c r="CL16" s="3">
        <v>1</v>
      </c>
      <c r="CM16" s="2"/>
      <c r="CO16" s="2"/>
      <c r="CQ16" s="2"/>
      <c r="CS16" s="2">
        <v>144306</v>
      </c>
      <c r="CT16" s="3">
        <v>1</v>
      </c>
      <c r="CU16" s="2">
        <f t="shared" si="77"/>
        <v>0</v>
      </c>
      <c r="CW16" s="2">
        <f t="shared" si="67"/>
        <v>0</v>
      </c>
      <c r="CY16" s="2">
        <f t="shared" si="78"/>
        <v>0</v>
      </c>
      <c r="DA16" s="2">
        <f t="shared" si="79"/>
        <v>106651.93</v>
      </c>
      <c r="DB16" s="3">
        <v>1</v>
      </c>
      <c r="DC16" s="2">
        <f t="shared" si="80"/>
        <v>0</v>
      </c>
      <c r="DE16" s="2">
        <f t="shared" si="81"/>
        <v>0</v>
      </c>
      <c r="DG16" s="2">
        <f t="shared" si="82"/>
        <v>0</v>
      </c>
      <c r="DI16" s="2"/>
      <c r="DK16" s="2"/>
      <c r="DM16" s="2"/>
      <c r="DO16" s="2"/>
      <c r="DQ16" s="2">
        <v>195277</v>
      </c>
      <c r="DR16" s="3">
        <v>1</v>
      </c>
      <c r="DS16" s="2">
        <f t="shared" si="83"/>
        <v>106651.93</v>
      </c>
      <c r="DT16" s="3">
        <v>1</v>
      </c>
      <c r="DU16" s="2">
        <f t="shared" si="68"/>
        <v>0</v>
      </c>
      <c r="DW16" s="2"/>
      <c r="DY16" s="2"/>
      <c r="EA16" s="2"/>
      <c r="EC16" s="2">
        <f t="shared" si="84"/>
        <v>106651.93</v>
      </c>
      <c r="ED16" s="3">
        <v>1</v>
      </c>
      <c r="EE16" s="2">
        <f t="shared" si="8"/>
        <v>0</v>
      </c>
      <c r="EG16" s="2">
        <f t="shared" si="9"/>
        <v>0</v>
      </c>
      <c r="EI16" s="2">
        <f t="shared" si="85"/>
        <v>106651.93</v>
      </c>
      <c r="EJ16" s="3">
        <v>1</v>
      </c>
      <c r="EK16" s="2">
        <f t="shared" si="86"/>
        <v>0</v>
      </c>
      <c r="EM16" s="2">
        <f t="shared" si="87"/>
        <v>0</v>
      </c>
      <c r="EO16" s="2">
        <f t="shared" si="88"/>
        <v>213303.86</v>
      </c>
      <c r="EP16" s="3">
        <v>2</v>
      </c>
      <c r="EQ16" s="2">
        <f t="shared" si="89"/>
        <v>0</v>
      </c>
      <c r="ES16" s="2"/>
      <c r="EU16" s="2">
        <f t="shared" si="90"/>
        <v>0</v>
      </c>
      <c r="EW16" s="2">
        <f t="shared" si="91"/>
        <v>0</v>
      </c>
      <c r="EY16" s="2">
        <f t="shared" si="92"/>
        <v>0</v>
      </c>
      <c r="FA16" s="2">
        <f t="shared" si="93"/>
        <v>0</v>
      </c>
      <c r="FC16" s="2">
        <f t="shared" si="94"/>
        <v>0</v>
      </c>
      <c r="FE16" s="2">
        <f t="shared" si="95"/>
        <v>0</v>
      </c>
      <c r="FG16" s="2">
        <f t="shared" si="96"/>
        <v>106651.93</v>
      </c>
      <c r="FH16" s="3">
        <v>1</v>
      </c>
      <c r="FI16" s="2">
        <f t="shared" si="97"/>
        <v>0</v>
      </c>
      <c r="FK16" s="2">
        <f t="shared" si="98"/>
        <v>0</v>
      </c>
      <c r="FM16" s="2">
        <f t="shared" si="99"/>
        <v>0</v>
      </c>
      <c r="FO16" s="2">
        <f t="shared" si="100"/>
        <v>213303.86</v>
      </c>
      <c r="FP16" s="3">
        <v>2</v>
      </c>
      <c r="FQ16" s="2">
        <f t="shared" si="101"/>
        <v>0</v>
      </c>
      <c r="FS16" s="2">
        <f t="shared" si="102"/>
        <v>0</v>
      </c>
      <c r="FU16" s="2">
        <f t="shared" si="103"/>
        <v>0</v>
      </c>
      <c r="FW16" s="2">
        <f t="shared" si="104"/>
        <v>213303.86</v>
      </c>
      <c r="FX16" s="3">
        <v>2</v>
      </c>
      <c r="FY16" s="2">
        <f t="shared" si="105"/>
        <v>319955.78999999998</v>
      </c>
      <c r="FZ16" s="3">
        <v>3</v>
      </c>
      <c r="GA16" s="2">
        <f t="shared" si="106"/>
        <v>213303.86</v>
      </c>
      <c r="GB16" s="3">
        <v>2</v>
      </c>
      <c r="GC16" s="2">
        <f t="shared" si="107"/>
        <v>746563.51</v>
      </c>
      <c r="GD16" s="3">
        <v>7</v>
      </c>
      <c r="GE16" s="2">
        <f t="shared" si="108"/>
        <v>0</v>
      </c>
      <c r="GG16" s="2">
        <f t="shared" si="109"/>
        <v>0</v>
      </c>
      <c r="GI16" s="2">
        <f t="shared" si="110"/>
        <v>0</v>
      </c>
      <c r="GK16" s="2">
        <f t="shared" si="111"/>
        <v>0</v>
      </c>
      <c r="GM16" s="2">
        <f t="shared" si="112"/>
        <v>0</v>
      </c>
      <c r="GO16" s="2">
        <f t="shared" si="113"/>
        <v>319955.78999999998</v>
      </c>
      <c r="GP16" s="3">
        <v>3</v>
      </c>
      <c r="GQ16" s="2">
        <f t="shared" si="114"/>
        <v>0</v>
      </c>
      <c r="GS16" s="2">
        <f t="shared" si="115"/>
        <v>106651.93</v>
      </c>
      <c r="GT16" s="3">
        <v>1</v>
      </c>
      <c r="GU16" s="2">
        <f t="shared" si="116"/>
        <v>0</v>
      </c>
      <c r="GW16" s="2">
        <f t="shared" si="117"/>
        <v>106651.93</v>
      </c>
      <c r="GX16" s="3">
        <v>1</v>
      </c>
      <c r="GY16" s="2">
        <f t="shared" si="118"/>
        <v>0</v>
      </c>
      <c r="HA16" s="2">
        <f t="shared" si="119"/>
        <v>0</v>
      </c>
      <c r="HC16" s="2">
        <f t="shared" si="120"/>
        <v>0</v>
      </c>
      <c r="HE16" s="2">
        <f t="shared" si="121"/>
        <v>0</v>
      </c>
      <c r="HG16" s="2">
        <f t="shared" si="122"/>
        <v>0</v>
      </c>
      <c r="HI16" s="2">
        <f t="shared" si="123"/>
        <v>106651.93</v>
      </c>
      <c r="HJ16" s="3">
        <v>1</v>
      </c>
      <c r="HK16" s="2">
        <f t="shared" si="124"/>
        <v>0</v>
      </c>
      <c r="HM16" s="2">
        <f t="shared" si="125"/>
        <v>0</v>
      </c>
      <c r="HO16" s="2">
        <f t="shared" si="126"/>
        <v>319955.78999999998</v>
      </c>
      <c r="HP16" s="3">
        <v>3</v>
      </c>
      <c r="HQ16" s="2">
        <f t="shared" si="127"/>
        <v>0</v>
      </c>
      <c r="HS16" s="2">
        <f t="shared" si="128"/>
        <v>0</v>
      </c>
      <c r="HU16" s="2">
        <f t="shared" si="129"/>
        <v>319955.78999999998</v>
      </c>
      <c r="HV16" s="3">
        <v>3</v>
      </c>
      <c r="HW16" s="2">
        <f t="shared" si="130"/>
        <v>0</v>
      </c>
      <c r="HY16" s="2">
        <f t="shared" si="131"/>
        <v>0</v>
      </c>
      <c r="IA16" s="2"/>
      <c r="IC16" s="2"/>
      <c r="IE16" s="2">
        <f t="shared" si="132"/>
        <v>213303.86</v>
      </c>
      <c r="IF16" s="3">
        <v>2</v>
      </c>
      <c r="IG16" s="2">
        <f t="shared" si="133"/>
        <v>0</v>
      </c>
      <c r="II16" s="2">
        <f t="shared" si="134"/>
        <v>0</v>
      </c>
      <c r="IK16" s="2">
        <f t="shared" si="135"/>
        <v>0</v>
      </c>
      <c r="IM16" s="2">
        <f t="shared" si="136"/>
        <v>0</v>
      </c>
      <c r="IO16" s="2">
        <f t="shared" si="137"/>
        <v>0</v>
      </c>
      <c r="IQ16" s="2">
        <f t="shared" si="138"/>
        <v>0</v>
      </c>
      <c r="IS16" s="2">
        <f t="shared" si="139"/>
        <v>106651.93</v>
      </c>
      <c r="IT16" s="3">
        <v>1</v>
      </c>
      <c r="IU16" s="2">
        <f t="shared" si="140"/>
        <v>0</v>
      </c>
      <c r="IW16" s="2">
        <f t="shared" si="141"/>
        <v>0</v>
      </c>
      <c r="IY16" s="2"/>
      <c r="JA16" s="2"/>
      <c r="JC16" s="2"/>
      <c r="JE16" s="2"/>
      <c r="JG16" s="2"/>
      <c r="JI16" s="2"/>
      <c r="JK16" s="2"/>
      <c r="JM16" s="2"/>
      <c r="JO16" s="2"/>
      <c r="JQ16" s="2">
        <v>58592.69</v>
      </c>
      <c r="JR16" s="3">
        <v>0</v>
      </c>
      <c r="JS16" s="2"/>
      <c r="JU16" s="2"/>
      <c r="JW16" s="2">
        <v>113000</v>
      </c>
      <c r="JX16" s="3">
        <v>0</v>
      </c>
      <c r="JY16" s="2">
        <v>9573.3700000000008</v>
      </c>
      <c r="JZ16" s="3">
        <v>0</v>
      </c>
      <c r="KA16" s="2"/>
      <c r="KC16" s="2">
        <v>14612</v>
      </c>
      <c r="KD16" s="3">
        <v>0</v>
      </c>
      <c r="KE16" s="2"/>
      <c r="KG16" s="2"/>
      <c r="KI16" s="2">
        <v>2000</v>
      </c>
      <c r="KJ16" s="3">
        <v>0</v>
      </c>
      <c r="KK16" s="2">
        <v>118097.72</v>
      </c>
      <c r="KL16" s="3">
        <v>0</v>
      </c>
      <c r="KM16" s="2">
        <v>28046</v>
      </c>
      <c r="KN16" s="3">
        <v>0</v>
      </c>
      <c r="KO16" s="2"/>
      <c r="KQ16" s="2">
        <v>2000</v>
      </c>
      <c r="KR16" s="3">
        <v>0</v>
      </c>
      <c r="KS16" s="2"/>
      <c r="KU16" s="2"/>
      <c r="KW16" s="2"/>
      <c r="KY16" s="2">
        <v>3000</v>
      </c>
      <c r="KZ16" s="3">
        <v>0</v>
      </c>
      <c r="LA16" s="2">
        <v>6763</v>
      </c>
      <c r="LB16" s="3">
        <v>0</v>
      </c>
      <c r="LC16" s="2">
        <v>7180</v>
      </c>
      <c r="LD16" s="3">
        <v>0</v>
      </c>
      <c r="LE16" s="2"/>
      <c r="LG16" s="2"/>
      <c r="LI16" s="2"/>
      <c r="LK16" s="2"/>
      <c r="LM16" s="2"/>
      <c r="LO16" s="2"/>
      <c r="LQ16" s="2"/>
      <c r="LS16" s="2">
        <v>25875</v>
      </c>
      <c r="LT16" s="3">
        <v>0</v>
      </c>
      <c r="LU16" s="2"/>
      <c r="LW16" s="2"/>
      <c r="LY16" s="2"/>
      <c r="MA16" s="2"/>
      <c r="MC16" s="2"/>
      <c r="ME16" s="2"/>
      <c r="MG16" s="2"/>
      <c r="MI16" s="2"/>
      <c r="MK16" s="2">
        <v>10000</v>
      </c>
      <c r="ML16" s="3">
        <v>0</v>
      </c>
      <c r="MM16" s="2"/>
      <c r="MO16" s="2"/>
      <c r="MQ16" s="2"/>
      <c r="MS16" s="2">
        <v>2588.2399999999998</v>
      </c>
      <c r="MT16" s="3">
        <v>0</v>
      </c>
      <c r="MU16" s="2"/>
      <c r="MW16" s="2"/>
      <c r="MY16" s="2"/>
      <c r="NA16" s="2"/>
      <c r="NC16" s="2">
        <v>6213178.1066700006</v>
      </c>
      <c r="ND16" s="3">
        <v>57</v>
      </c>
      <c r="NG16" s="2">
        <f t="shared" si="69"/>
        <v>5988329.4466699995</v>
      </c>
      <c r="NH16" s="2">
        <f t="shared" si="70"/>
        <v>1539805.1600000001</v>
      </c>
      <c r="NI16" s="2">
        <f t="shared" si="71"/>
        <v>213303.86</v>
      </c>
      <c r="NJ16" s="2">
        <f t="shared" si="72"/>
        <v>5842185.7266699998</v>
      </c>
      <c r="NK16" s="2">
        <f t="shared" si="73"/>
        <v>1539805.1600000001</v>
      </c>
      <c r="NL16" s="2">
        <f t="shared" si="74"/>
        <v>213303.86</v>
      </c>
      <c r="NM16" s="2">
        <f>VLOOKUP($B16,'[6]sped-ELL'!$B$3:$AB$118,26,FALSE)</f>
        <v>1868436.1400000001</v>
      </c>
      <c r="NN16" s="2">
        <f>VLOOKUP($B16,'[6]sped-ELL'!$B$3:$AB$118,27,FALSE)</f>
        <v>227665</v>
      </c>
      <c r="NO16" s="52">
        <f t="shared" si="75"/>
        <v>328630.98</v>
      </c>
      <c r="NP16" s="52">
        <f t="shared" si="76"/>
        <v>14361.140000000014</v>
      </c>
      <c r="NQ16" s="2"/>
      <c r="NS16" s="2"/>
      <c r="NU16" s="2"/>
      <c r="NW16" s="2"/>
      <c r="NY16" s="2"/>
      <c r="OA16" s="2"/>
      <c r="OC16" s="2"/>
      <c r="OE16" s="2"/>
      <c r="OG16" s="2"/>
      <c r="OI16" s="2"/>
      <c r="OK16" s="2"/>
      <c r="OM16" s="2"/>
      <c r="OO16" s="2"/>
      <c r="OQ16" s="2"/>
      <c r="OS16" s="2"/>
      <c r="OU16" s="2"/>
      <c r="OW16" s="2"/>
      <c r="OY16" s="2"/>
      <c r="PA16" s="2"/>
      <c r="PC16" s="2"/>
      <c r="PE16" s="2"/>
      <c r="PG16" s="2"/>
      <c r="PI16" s="2"/>
      <c r="PK16" s="2"/>
      <c r="PM16" s="2"/>
      <c r="PO16" s="2"/>
      <c r="PQ16" s="2"/>
      <c r="PS16" s="2"/>
      <c r="PU16" s="2"/>
    </row>
    <row r="17" spans="1:437" x14ac:dyDescent="0.25">
      <c r="A17" t="s">
        <v>200</v>
      </c>
      <c r="B17" s="35">
        <v>404</v>
      </c>
      <c r="C17" s="2"/>
      <c r="E17" s="2"/>
      <c r="G17" s="2">
        <v>67876</v>
      </c>
      <c r="H17" s="3">
        <v>1</v>
      </c>
      <c r="I17" s="2"/>
      <c r="K17" s="2">
        <v>149952</v>
      </c>
      <c r="L17" s="3">
        <v>4</v>
      </c>
      <c r="M17" s="2"/>
      <c r="O17" s="2"/>
      <c r="Q17" s="2"/>
      <c r="S17" s="2"/>
      <c r="U17" s="2"/>
      <c r="W17" s="2">
        <v>224928</v>
      </c>
      <c r="X17" s="3">
        <v>6</v>
      </c>
      <c r="Y17" s="2"/>
      <c r="AA17" s="2">
        <v>156529</v>
      </c>
      <c r="AB17" s="3">
        <v>1</v>
      </c>
      <c r="AC17" s="2"/>
      <c r="AE17" s="2"/>
      <c r="AG17" s="2">
        <v>156529</v>
      </c>
      <c r="AH17" s="3">
        <v>1</v>
      </c>
      <c r="AI17" s="2"/>
      <c r="AK17" s="2"/>
      <c r="AM17" s="2"/>
      <c r="AO17" s="2"/>
      <c r="AQ17" s="2"/>
      <c r="AS17" s="2"/>
      <c r="AU17" s="2"/>
      <c r="AW17" s="2">
        <v>55015</v>
      </c>
      <c r="AX17" s="3">
        <v>1</v>
      </c>
      <c r="AY17" s="2"/>
      <c r="BA17" s="2"/>
      <c r="BC17" s="2"/>
      <c r="BE17" s="2"/>
      <c r="BG17" s="2"/>
      <c r="BI17" s="2">
        <v>58896</v>
      </c>
      <c r="BJ17" s="3">
        <v>1</v>
      </c>
      <c r="BK17" s="2"/>
      <c r="BM17" s="2"/>
      <c r="BO17" s="2"/>
      <c r="BQ17" s="2"/>
      <c r="BS17" s="2"/>
      <c r="BU17" s="2"/>
      <c r="BW17" s="2"/>
      <c r="BY17" s="2"/>
      <c r="CA17" s="2"/>
      <c r="CC17" s="2">
        <v>78183</v>
      </c>
      <c r="CD17" s="3">
        <v>1</v>
      </c>
      <c r="CE17" s="2">
        <v>11494.59</v>
      </c>
      <c r="CF17" s="3">
        <v>0</v>
      </c>
      <c r="CG17" s="2">
        <v>151785</v>
      </c>
      <c r="CH17" s="3">
        <v>3</v>
      </c>
      <c r="CI17" s="2">
        <v>120388</v>
      </c>
      <c r="CJ17" s="3">
        <v>2</v>
      </c>
      <c r="CK17" s="2">
        <v>117742</v>
      </c>
      <c r="CL17" s="3">
        <v>1</v>
      </c>
      <c r="CM17" s="2"/>
      <c r="CO17" s="2"/>
      <c r="CQ17" s="2"/>
      <c r="CS17" s="2"/>
      <c r="CU17" s="2">
        <f t="shared" si="77"/>
        <v>0</v>
      </c>
      <c r="CW17" s="2">
        <f t="shared" si="67"/>
        <v>0</v>
      </c>
      <c r="CY17" s="2">
        <f t="shared" si="78"/>
        <v>0</v>
      </c>
      <c r="DA17" s="2">
        <f t="shared" si="79"/>
        <v>106651.93</v>
      </c>
      <c r="DB17" s="3">
        <v>1</v>
      </c>
      <c r="DC17" s="2">
        <f t="shared" si="80"/>
        <v>0</v>
      </c>
      <c r="DE17" s="2">
        <f t="shared" si="81"/>
        <v>106651.93</v>
      </c>
      <c r="DF17" s="3">
        <v>1</v>
      </c>
      <c r="DG17" s="2">
        <f t="shared" si="82"/>
        <v>0</v>
      </c>
      <c r="DI17" s="2"/>
      <c r="DK17" s="2"/>
      <c r="DM17" s="2"/>
      <c r="DO17" s="2">
        <v>116130</v>
      </c>
      <c r="DP17" s="3">
        <v>1</v>
      </c>
      <c r="DQ17" s="2">
        <v>195277</v>
      </c>
      <c r="DR17" s="3">
        <v>1</v>
      </c>
      <c r="DS17" s="2">
        <f t="shared" si="83"/>
        <v>106651.93</v>
      </c>
      <c r="DT17" s="3">
        <v>1</v>
      </c>
      <c r="DU17" s="2">
        <f t="shared" si="68"/>
        <v>0</v>
      </c>
      <c r="DW17" s="2"/>
      <c r="DY17" s="2">
        <v>56854</v>
      </c>
      <c r="DZ17" s="3">
        <v>1</v>
      </c>
      <c r="EA17" s="2"/>
      <c r="EC17" s="2">
        <f t="shared" si="84"/>
        <v>0</v>
      </c>
      <c r="EE17" s="2">
        <f t="shared" si="8"/>
        <v>0</v>
      </c>
      <c r="EG17" s="2">
        <f t="shared" si="9"/>
        <v>0</v>
      </c>
      <c r="EI17" s="2">
        <f t="shared" si="85"/>
        <v>106651.93</v>
      </c>
      <c r="EJ17" s="3">
        <v>1</v>
      </c>
      <c r="EK17" s="2">
        <f t="shared" si="86"/>
        <v>0</v>
      </c>
      <c r="EM17" s="2">
        <f t="shared" si="87"/>
        <v>0</v>
      </c>
      <c r="EO17" s="2">
        <f t="shared" si="88"/>
        <v>213303.86</v>
      </c>
      <c r="EP17" s="3">
        <v>2</v>
      </c>
      <c r="EQ17" s="2">
        <f t="shared" si="89"/>
        <v>0</v>
      </c>
      <c r="ES17" s="2"/>
      <c r="EU17" s="2">
        <f t="shared" si="90"/>
        <v>213303.86</v>
      </c>
      <c r="EV17" s="3">
        <v>2</v>
      </c>
      <c r="EW17" s="2">
        <f t="shared" si="91"/>
        <v>213303.86</v>
      </c>
      <c r="EX17" s="3">
        <v>2</v>
      </c>
      <c r="EY17" s="2">
        <f t="shared" si="92"/>
        <v>213303.86</v>
      </c>
      <c r="EZ17" s="3">
        <v>2</v>
      </c>
      <c r="FA17" s="2">
        <f t="shared" si="93"/>
        <v>213303.86</v>
      </c>
      <c r="FB17" s="3">
        <v>2</v>
      </c>
      <c r="FC17" s="2">
        <f t="shared" si="94"/>
        <v>213303.86</v>
      </c>
      <c r="FD17" s="3">
        <v>2</v>
      </c>
      <c r="FE17" s="2">
        <f t="shared" si="95"/>
        <v>0</v>
      </c>
      <c r="FG17" s="2">
        <f t="shared" si="96"/>
        <v>106651.93</v>
      </c>
      <c r="FH17" s="3">
        <v>1</v>
      </c>
      <c r="FI17" s="2">
        <f t="shared" si="97"/>
        <v>0</v>
      </c>
      <c r="FK17" s="2">
        <f t="shared" si="98"/>
        <v>0</v>
      </c>
      <c r="FM17" s="2">
        <f t="shared" si="99"/>
        <v>0</v>
      </c>
      <c r="FO17" s="2">
        <f t="shared" si="100"/>
        <v>213303.86</v>
      </c>
      <c r="FP17" s="3">
        <v>2</v>
      </c>
      <c r="FQ17" s="2">
        <f t="shared" si="101"/>
        <v>0</v>
      </c>
      <c r="FS17" s="2">
        <f t="shared" si="102"/>
        <v>106651.93</v>
      </c>
      <c r="FT17" s="3">
        <v>1</v>
      </c>
      <c r="FU17" s="2">
        <f t="shared" si="103"/>
        <v>0</v>
      </c>
      <c r="FW17" s="2">
        <f t="shared" si="104"/>
        <v>426607.72</v>
      </c>
      <c r="FX17" s="3">
        <v>4</v>
      </c>
      <c r="FY17" s="2">
        <f t="shared" si="105"/>
        <v>213303.86</v>
      </c>
      <c r="FZ17" s="3">
        <v>2</v>
      </c>
      <c r="GA17" s="2">
        <f t="shared" si="106"/>
        <v>213303.86</v>
      </c>
      <c r="GB17" s="3">
        <v>2</v>
      </c>
      <c r="GC17" s="2">
        <f t="shared" si="107"/>
        <v>746563.51</v>
      </c>
      <c r="GD17" s="3">
        <v>7</v>
      </c>
      <c r="GE17" s="2">
        <f t="shared" si="108"/>
        <v>0</v>
      </c>
      <c r="GG17" s="2">
        <f t="shared" si="109"/>
        <v>0</v>
      </c>
      <c r="GI17" s="2">
        <f t="shared" si="110"/>
        <v>0</v>
      </c>
      <c r="GK17" s="2">
        <f t="shared" si="111"/>
        <v>0</v>
      </c>
      <c r="GM17" s="2">
        <f t="shared" si="112"/>
        <v>319955.78999999998</v>
      </c>
      <c r="GN17" s="3">
        <v>3</v>
      </c>
      <c r="GO17" s="2">
        <f t="shared" si="113"/>
        <v>213303.86</v>
      </c>
      <c r="GP17" s="3">
        <v>2</v>
      </c>
      <c r="GQ17" s="2">
        <f t="shared" si="114"/>
        <v>0</v>
      </c>
      <c r="GS17" s="2">
        <f t="shared" si="115"/>
        <v>106651.93</v>
      </c>
      <c r="GT17" s="3">
        <v>1</v>
      </c>
      <c r="GU17" s="2">
        <f t="shared" si="116"/>
        <v>0</v>
      </c>
      <c r="GW17" s="2">
        <f t="shared" si="117"/>
        <v>0</v>
      </c>
      <c r="GY17" s="2">
        <f t="shared" si="118"/>
        <v>0</v>
      </c>
      <c r="HA17" s="2">
        <f t="shared" si="119"/>
        <v>213303.86</v>
      </c>
      <c r="HB17" s="3">
        <v>2</v>
      </c>
      <c r="HC17" s="2">
        <f t="shared" si="120"/>
        <v>213303.86</v>
      </c>
      <c r="HD17" s="3">
        <v>2</v>
      </c>
      <c r="HE17" s="2">
        <f t="shared" si="121"/>
        <v>106651.93</v>
      </c>
      <c r="HF17" s="3">
        <v>1</v>
      </c>
      <c r="HG17" s="2">
        <f t="shared" si="122"/>
        <v>0</v>
      </c>
      <c r="HI17" s="2">
        <f t="shared" si="123"/>
        <v>0</v>
      </c>
      <c r="HK17" s="2">
        <f t="shared" si="124"/>
        <v>0</v>
      </c>
      <c r="HM17" s="2">
        <f t="shared" si="125"/>
        <v>0</v>
      </c>
      <c r="HO17" s="2">
        <f t="shared" si="126"/>
        <v>213303.86</v>
      </c>
      <c r="HP17" s="3">
        <v>2</v>
      </c>
      <c r="HQ17" s="2">
        <f t="shared" si="127"/>
        <v>0</v>
      </c>
      <c r="HS17" s="2">
        <f t="shared" si="128"/>
        <v>0</v>
      </c>
      <c r="HU17" s="2">
        <f t="shared" si="129"/>
        <v>213303.86</v>
      </c>
      <c r="HV17" s="3">
        <v>2</v>
      </c>
      <c r="HW17" s="2">
        <f t="shared" si="130"/>
        <v>0</v>
      </c>
      <c r="HY17" s="2">
        <f t="shared" si="131"/>
        <v>0</v>
      </c>
      <c r="IA17" s="2"/>
      <c r="IC17" s="2"/>
      <c r="IE17" s="2">
        <f t="shared" si="132"/>
        <v>159977.89499999999</v>
      </c>
      <c r="IF17" s="3">
        <v>1.5</v>
      </c>
      <c r="IG17" s="2">
        <f t="shared" si="133"/>
        <v>0</v>
      </c>
      <c r="II17" s="2">
        <f t="shared" si="134"/>
        <v>0</v>
      </c>
      <c r="IK17" s="2">
        <f t="shared" si="135"/>
        <v>0</v>
      </c>
      <c r="IM17" s="2">
        <f t="shared" si="136"/>
        <v>0</v>
      </c>
      <c r="IO17" s="2">
        <f t="shared" si="137"/>
        <v>0</v>
      </c>
      <c r="IQ17" s="2">
        <f t="shared" si="138"/>
        <v>0</v>
      </c>
      <c r="IS17" s="2">
        <f t="shared" si="139"/>
        <v>0</v>
      </c>
      <c r="IU17" s="2">
        <f t="shared" si="140"/>
        <v>0</v>
      </c>
      <c r="IW17" s="2">
        <f t="shared" si="141"/>
        <v>0</v>
      </c>
      <c r="IY17" s="2">
        <v>105459</v>
      </c>
      <c r="IZ17" s="3">
        <v>3</v>
      </c>
      <c r="JA17" s="2"/>
      <c r="JC17" s="2">
        <v>20400</v>
      </c>
      <c r="JD17" s="3">
        <v>0</v>
      </c>
      <c r="JE17" s="2">
        <v>10200</v>
      </c>
      <c r="JF17" s="3">
        <v>0</v>
      </c>
      <c r="JG17" s="2">
        <v>20400</v>
      </c>
      <c r="JH17" s="3">
        <v>0</v>
      </c>
      <c r="JI17" s="2"/>
      <c r="JK17" s="2"/>
      <c r="JM17" s="2"/>
      <c r="JO17" s="2"/>
      <c r="JQ17" s="2">
        <v>28257.919999999998</v>
      </c>
      <c r="JR17" s="3">
        <v>0</v>
      </c>
      <c r="JS17" s="2"/>
      <c r="JU17" s="2"/>
      <c r="JW17" s="2">
        <v>3000</v>
      </c>
      <c r="JX17" s="3">
        <v>0</v>
      </c>
      <c r="JY17" s="2">
        <v>10512.42</v>
      </c>
      <c r="JZ17" s="3">
        <v>0</v>
      </c>
      <c r="KA17" s="2"/>
      <c r="KC17" s="2">
        <v>26720</v>
      </c>
      <c r="KD17" s="3">
        <v>0</v>
      </c>
      <c r="KE17" s="2"/>
      <c r="KG17" s="2"/>
      <c r="KI17" s="2"/>
      <c r="KK17" s="2">
        <v>163091.60999999999</v>
      </c>
      <c r="KL17" s="3">
        <v>0</v>
      </c>
      <c r="KM17" s="2">
        <v>71241</v>
      </c>
      <c r="KN17" s="3">
        <v>0</v>
      </c>
      <c r="KO17" s="2"/>
      <c r="KQ17" s="2"/>
      <c r="KS17" s="2"/>
      <c r="KU17" s="2"/>
      <c r="KW17" s="2">
        <v>500</v>
      </c>
      <c r="KX17" s="3">
        <v>0</v>
      </c>
      <c r="KY17" s="2">
        <v>1500</v>
      </c>
      <c r="KZ17" s="3">
        <v>0</v>
      </c>
      <c r="LA17" s="2">
        <v>4000</v>
      </c>
      <c r="LB17" s="3">
        <v>0</v>
      </c>
      <c r="LC17" s="2">
        <v>8720</v>
      </c>
      <c r="LD17" s="3">
        <v>0</v>
      </c>
      <c r="LE17" s="2">
        <v>10000</v>
      </c>
      <c r="LF17" s="3">
        <v>0</v>
      </c>
      <c r="LG17" s="2"/>
      <c r="LI17" s="2"/>
      <c r="LK17" s="2"/>
      <c r="LM17" s="2"/>
      <c r="LO17" s="2"/>
      <c r="LQ17" s="2"/>
      <c r="LS17" s="2"/>
      <c r="LU17" s="2"/>
      <c r="LW17" s="2"/>
      <c r="LY17" s="2"/>
      <c r="MA17" s="2"/>
      <c r="MC17" s="2"/>
      <c r="ME17" s="2"/>
      <c r="MG17" s="2"/>
      <c r="MI17" s="2"/>
      <c r="MK17" s="2"/>
      <c r="MM17" s="2"/>
      <c r="MO17" s="2"/>
      <c r="MQ17" s="2"/>
      <c r="MS17" s="2">
        <v>3143.38</v>
      </c>
      <c r="MT17" s="3">
        <v>0</v>
      </c>
      <c r="MU17" s="2"/>
      <c r="MW17" s="2"/>
      <c r="MY17" s="2"/>
      <c r="NA17" s="2"/>
      <c r="NC17" s="2">
        <v>8002027.4199999999</v>
      </c>
      <c r="ND17" s="3">
        <v>79.5</v>
      </c>
      <c r="NG17" s="2">
        <f t="shared" si="69"/>
        <v>7697298.3150000004</v>
      </c>
      <c r="NH17" s="2">
        <f t="shared" si="70"/>
        <v>1666418.09</v>
      </c>
      <c r="NI17" s="2">
        <f t="shared" si="71"/>
        <v>426607.72</v>
      </c>
      <c r="NJ17" s="2">
        <f t="shared" si="72"/>
        <v>7462965.7050000001</v>
      </c>
      <c r="NK17" s="2">
        <f t="shared" si="73"/>
        <v>1666418.09</v>
      </c>
      <c r="NL17" s="2">
        <f t="shared" si="74"/>
        <v>426607.72</v>
      </c>
      <c r="NM17" s="2">
        <f>VLOOKUP($B17,'[6]sped-ELL'!$B$3:$AB$118,26,FALSE)</f>
        <v>1632375.63</v>
      </c>
      <c r="NN17" s="2">
        <f>VLOOKUP($B17,'[6]sped-ELL'!$B$3:$AB$118,27,FALSE)</f>
        <v>455330</v>
      </c>
      <c r="NO17" s="52">
        <f t="shared" si="75"/>
        <v>-34042.460000000196</v>
      </c>
      <c r="NP17" s="52">
        <f t="shared" si="76"/>
        <v>28722.280000000028</v>
      </c>
      <c r="NQ17" s="2"/>
      <c r="NS17" s="2"/>
      <c r="NU17" s="2"/>
      <c r="NW17" s="2"/>
      <c r="NY17" s="2"/>
      <c r="OA17" s="2"/>
      <c r="OC17" s="2"/>
      <c r="OE17" s="2"/>
      <c r="OG17" s="2"/>
      <c r="OI17" s="2"/>
      <c r="OK17" s="2"/>
      <c r="OM17" s="2"/>
      <c r="OO17" s="2"/>
      <c r="OQ17" s="2"/>
      <c r="OS17" s="2"/>
      <c r="OU17" s="2"/>
      <c r="OW17" s="2"/>
      <c r="OY17" s="2"/>
      <c r="PA17" s="2"/>
      <c r="PC17" s="2"/>
      <c r="PE17" s="2"/>
      <c r="PG17" s="2"/>
      <c r="PI17" s="2"/>
      <c r="PK17" s="2"/>
      <c r="PM17" s="2"/>
      <c r="PO17" s="2"/>
      <c r="PQ17" s="2"/>
      <c r="PS17" s="2"/>
      <c r="PU17" s="2"/>
    </row>
    <row r="18" spans="1:437" x14ac:dyDescent="0.25">
      <c r="A18" t="s">
        <v>201</v>
      </c>
      <c r="B18" s="35">
        <v>296</v>
      </c>
      <c r="C18" s="2"/>
      <c r="E18" s="2"/>
      <c r="G18" s="2"/>
      <c r="I18" s="2"/>
      <c r="K18" s="2">
        <v>224928</v>
      </c>
      <c r="L18" s="3">
        <v>6</v>
      </c>
      <c r="M18" s="2"/>
      <c r="O18" s="2">
        <v>74976</v>
      </c>
      <c r="P18" s="3">
        <v>2</v>
      </c>
      <c r="Q18" s="2"/>
      <c r="S18" s="2">
        <v>149952</v>
      </c>
      <c r="T18" s="3">
        <v>4</v>
      </c>
      <c r="U18" s="2"/>
      <c r="W18" s="2"/>
      <c r="Y18" s="2">
        <v>132582</v>
      </c>
      <c r="Z18" s="3">
        <v>2</v>
      </c>
      <c r="AA18" s="2">
        <v>156529</v>
      </c>
      <c r="AB18" s="3">
        <v>1</v>
      </c>
      <c r="AC18" s="2"/>
      <c r="AE18" s="2"/>
      <c r="AG18" s="2">
        <v>156529</v>
      </c>
      <c r="AH18" s="3">
        <v>1</v>
      </c>
      <c r="AI18" s="2"/>
      <c r="AK18" s="2"/>
      <c r="AM18" s="2"/>
      <c r="AO18" s="2"/>
      <c r="AQ18" s="2"/>
      <c r="AS18" s="2"/>
      <c r="AU18" s="2"/>
      <c r="AW18" s="2">
        <v>55015</v>
      </c>
      <c r="AX18" s="3">
        <v>1</v>
      </c>
      <c r="AY18" s="2"/>
      <c r="BA18" s="2"/>
      <c r="BC18" s="2">
        <v>50639</v>
      </c>
      <c r="BD18" s="3">
        <v>1</v>
      </c>
      <c r="BE18" s="2"/>
      <c r="BG18" s="2"/>
      <c r="BI18" s="2"/>
      <c r="BK18" s="2"/>
      <c r="BM18" s="2"/>
      <c r="BO18" s="2"/>
      <c r="BQ18" s="2"/>
      <c r="BS18" s="2"/>
      <c r="BU18" s="2"/>
      <c r="BW18" s="2">
        <v>117087</v>
      </c>
      <c r="BX18" s="3">
        <v>1</v>
      </c>
      <c r="BY18" s="2">
        <v>49840.5</v>
      </c>
      <c r="BZ18" s="3">
        <v>0.5</v>
      </c>
      <c r="CA18" s="2"/>
      <c r="CC18" s="2">
        <v>78183</v>
      </c>
      <c r="CD18" s="3">
        <v>1</v>
      </c>
      <c r="CE18" s="2">
        <v>19379.66</v>
      </c>
      <c r="CF18" s="3">
        <v>0</v>
      </c>
      <c r="CG18" s="2">
        <v>151785</v>
      </c>
      <c r="CH18" s="3">
        <v>3</v>
      </c>
      <c r="CI18" s="2">
        <v>60194</v>
      </c>
      <c r="CJ18" s="3">
        <v>1</v>
      </c>
      <c r="CK18" s="2">
        <v>117742</v>
      </c>
      <c r="CL18" s="3">
        <v>1</v>
      </c>
      <c r="CM18" s="2"/>
      <c r="CO18" s="2"/>
      <c r="CQ18" s="2"/>
      <c r="CS18" s="2">
        <v>144306</v>
      </c>
      <c r="CT18" s="3">
        <v>1</v>
      </c>
      <c r="CU18" s="2">
        <f t="shared" si="77"/>
        <v>0</v>
      </c>
      <c r="CW18" s="2">
        <f t="shared" si="67"/>
        <v>0</v>
      </c>
      <c r="CY18" s="2">
        <f t="shared" si="78"/>
        <v>0</v>
      </c>
      <c r="DA18" s="2">
        <f t="shared" si="79"/>
        <v>213303.86</v>
      </c>
      <c r="DB18" s="3">
        <v>2</v>
      </c>
      <c r="DC18" s="2">
        <f t="shared" si="80"/>
        <v>0</v>
      </c>
      <c r="DE18" s="2">
        <f t="shared" si="81"/>
        <v>0</v>
      </c>
      <c r="DG18" s="2">
        <f t="shared" si="82"/>
        <v>0</v>
      </c>
      <c r="DI18" s="2"/>
      <c r="DK18" s="2"/>
      <c r="DM18" s="2"/>
      <c r="DO18" s="2"/>
      <c r="DQ18" s="2">
        <v>195277</v>
      </c>
      <c r="DR18" s="3">
        <v>1</v>
      </c>
      <c r="DS18" s="2">
        <f t="shared" si="83"/>
        <v>106651.93</v>
      </c>
      <c r="DT18" s="3">
        <v>1</v>
      </c>
      <c r="DU18" s="2">
        <f t="shared" si="68"/>
        <v>0</v>
      </c>
      <c r="DW18" s="2"/>
      <c r="DY18" s="2"/>
      <c r="EA18" s="2"/>
      <c r="EC18" s="2">
        <f t="shared" si="84"/>
        <v>0</v>
      </c>
      <c r="EE18" s="2">
        <f t="shared" si="8"/>
        <v>0</v>
      </c>
      <c r="EG18" s="2">
        <f t="shared" si="9"/>
        <v>0</v>
      </c>
      <c r="EI18" s="2">
        <f t="shared" si="85"/>
        <v>106651.93</v>
      </c>
      <c r="EJ18" s="3">
        <v>1</v>
      </c>
      <c r="EK18" s="2">
        <f t="shared" si="86"/>
        <v>0</v>
      </c>
      <c r="EM18" s="2">
        <f t="shared" si="87"/>
        <v>0</v>
      </c>
      <c r="EO18" s="2">
        <f t="shared" si="88"/>
        <v>213303.86</v>
      </c>
      <c r="EP18" s="3">
        <v>2</v>
      </c>
      <c r="EQ18" s="2">
        <f t="shared" si="89"/>
        <v>0</v>
      </c>
      <c r="ES18" s="2"/>
      <c r="EU18" s="2">
        <f t="shared" si="90"/>
        <v>319955.78999999998</v>
      </c>
      <c r="EV18" s="3">
        <v>3</v>
      </c>
      <c r="EW18" s="2">
        <f t="shared" si="91"/>
        <v>319955.78999999998</v>
      </c>
      <c r="EX18" s="3">
        <v>3</v>
      </c>
      <c r="EY18" s="2">
        <f t="shared" si="92"/>
        <v>213303.86</v>
      </c>
      <c r="EZ18" s="3">
        <v>2</v>
      </c>
      <c r="FA18" s="2">
        <f t="shared" si="93"/>
        <v>213303.86</v>
      </c>
      <c r="FB18" s="3">
        <v>2</v>
      </c>
      <c r="FC18" s="2">
        <f t="shared" si="94"/>
        <v>213303.86</v>
      </c>
      <c r="FD18" s="3">
        <v>2</v>
      </c>
      <c r="FE18" s="2">
        <f t="shared" si="95"/>
        <v>0</v>
      </c>
      <c r="FG18" s="2">
        <f t="shared" si="96"/>
        <v>106651.93</v>
      </c>
      <c r="FH18" s="3">
        <v>1</v>
      </c>
      <c r="FI18" s="2">
        <f t="shared" si="97"/>
        <v>0</v>
      </c>
      <c r="FK18" s="2">
        <f t="shared" si="98"/>
        <v>0</v>
      </c>
      <c r="FM18" s="2">
        <f t="shared" si="99"/>
        <v>0</v>
      </c>
      <c r="FO18" s="2">
        <f t="shared" si="100"/>
        <v>0</v>
      </c>
      <c r="FQ18" s="2">
        <f t="shared" si="101"/>
        <v>0</v>
      </c>
      <c r="FS18" s="2">
        <f t="shared" si="102"/>
        <v>0</v>
      </c>
      <c r="FU18" s="2">
        <f t="shared" si="103"/>
        <v>0</v>
      </c>
      <c r="FW18" s="2">
        <f t="shared" si="104"/>
        <v>1386475.0899999999</v>
      </c>
      <c r="FX18" s="3">
        <v>13</v>
      </c>
      <c r="FY18" s="2">
        <f t="shared" si="105"/>
        <v>0</v>
      </c>
      <c r="GA18" s="2">
        <f t="shared" si="106"/>
        <v>213303.86</v>
      </c>
      <c r="GB18" s="3">
        <v>2</v>
      </c>
      <c r="GC18" s="2">
        <f t="shared" si="107"/>
        <v>533259.64999999991</v>
      </c>
      <c r="GD18" s="3">
        <v>5</v>
      </c>
      <c r="GE18" s="2">
        <f t="shared" si="108"/>
        <v>0</v>
      </c>
      <c r="GG18" s="2">
        <f t="shared" si="109"/>
        <v>0</v>
      </c>
      <c r="GI18" s="2">
        <f t="shared" si="110"/>
        <v>0</v>
      </c>
      <c r="GK18" s="2">
        <f t="shared" si="111"/>
        <v>0</v>
      </c>
      <c r="GM18" s="2">
        <f t="shared" si="112"/>
        <v>319955.78999999998</v>
      </c>
      <c r="GN18" s="3">
        <v>3</v>
      </c>
      <c r="GO18" s="2">
        <f t="shared" si="113"/>
        <v>0</v>
      </c>
      <c r="GQ18" s="2">
        <f t="shared" si="114"/>
        <v>0</v>
      </c>
      <c r="GS18" s="2">
        <f t="shared" si="115"/>
        <v>106651.93</v>
      </c>
      <c r="GT18" s="3">
        <v>1</v>
      </c>
      <c r="GU18" s="2">
        <f t="shared" si="116"/>
        <v>0</v>
      </c>
      <c r="GW18" s="2">
        <f t="shared" si="117"/>
        <v>0</v>
      </c>
      <c r="GY18" s="2">
        <f t="shared" si="118"/>
        <v>0</v>
      </c>
      <c r="HA18" s="2">
        <f t="shared" si="119"/>
        <v>639911.57999999996</v>
      </c>
      <c r="HB18" s="3">
        <v>6</v>
      </c>
      <c r="HC18" s="2">
        <f t="shared" si="120"/>
        <v>0</v>
      </c>
      <c r="HE18" s="2">
        <f t="shared" si="121"/>
        <v>0</v>
      </c>
      <c r="HG18" s="2">
        <f t="shared" si="122"/>
        <v>0</v>
      </c>
      <c r="HI18" s="2">
        <f t="shared" si="123"/>
        <v>0</v>
      </c>
      <c r="HK18" s="2">
        <f t="shared" si="124"/>
        <v>0</v>
      </c>
      <c r="HM18" s="2">
        <f t="shared" si="125"/>
        <v>0</v>
      </c>
      <c r="HO18" s="2">
        <f t="shared" si="126"/>
        <v>0</v>
      </c>
      <c r="HQ18" s="2">
        <f t="shared" si="127"/>
        <v>0</v>
      </c>
      <c r="HS18" s="2">
        <f t="shared" si="128"/>
        <v>0</v>
      </c>
      <c r="HU18" s="2">
        <f t="shared" si="129"/>
        <v>0</v>
      </c>
      <c r="HW18" s="2">
        <f t="shared" si="130"/>
        <v>0</v>
      </c>
      <c r="HY18" s="2">
        <f t="shared" si="131"/>
        <v>0</v>
      </c>
      <c r="IA18" s="2"/>
      <c r="IC18" s="2"/>
      <c r="IE18" s="2">
        <f t="shared" si="132"/>
        <v>0</v>
      </c>
      <c r="IG18" s="2">
        <f t="shared" si="133"/>
        <v>0</v>
      </c>
      <c r="II18" s="2">
        <f t="shared" si="134"/>
        <v>0</v>
      </c>
      <c r="IK18" s="2">
        <f t="shared" si="135"/>
        <v>0</v>
      </c>
      <c r="IM18" s="2">
        <f t="shared" si="136"/>
        <v>0</v>
      </c>
      <c r="IO18" s="2">
        <f t="shared" si="137"/>
        <v>0</v>
      </c>
      <c r="IQ18" s="2">
        <f t="shared" si="138"/>
        <v>213303.86</v>
      </c>
      <c r="IR18" s="3">
        <v>2</v>
      </c>
      <c r="IS18" s="2">
        <f t="shared" si="139"/>
        <v>0</v>
      </c>
      <c r="IU18" s="2">
        <f t="shared" si="140"/>
        <v>0</v>
      </c>
      <c r="IW18" s="2">
        <f t="shared" si="141"/>
        <v>0</v>
      </c>
      <c r="IY18" s="2"/>
      <c r="JA18" s="2"/>
      <c r="JC18" s="2"/>
      <c r="JE18" s="2"/>
      <c r="JG18" s="2"/>
      <c r="JI18" s="2"/>
      <c r="JK18" s="2"/>
      <c r="JM18" s="2"/>
      <c r="JO18" s="2"/>
      <c r="JQ18" s="2">
        <v>66222.09</v>
      </c>
      <c r="JR18" s="3">
        <v>0</v>
      </c>
      <c r="JS18" s="2"/>
      <c r="JU18" s="2"/>
      <c r="JW18" s="2">
        <v>49000</v>
      </c>
      <c r="JX18" s="3">
        <v>0</v>
      </c>
      <c r="JY18" s="2">
        <v>10000.450000000001</v>
      </c>
      <c r="JZ18" s="3">
        <v>0</v>
      </c>
      <c r="KA18" s="2"/>
      <c r="KC18" s="2">
        <v>29839</v>
      </c>
      <c r="KD18" s="3">
        <v>0</v>
      </c>
      <c r="KE18" s="2">
        <v>3625</v>
      </c>
      <c r="KF18" s="3">
        <v>0</v>
      </c>
      <c r="KG18" s="2"/>
      <c r="KI18" s="2"/>
      <c r="KK18" s="2">
        <v>172190.62</v>
      </c>
      <c r="KL18" s="3">
        <v>0</v>
      </c>
      <c r="KM18" s="2"/>
      <c r="KO18" s="2"/>
      <c r="KQ18" s="2"/>
      <c r="KS18" s="2"/>
      <c r="KU18" s="2"/>
      <c r="KW18" s="2"/>
      <c r="KY18" s="2">
        <v>13000</v>
      </c>
      <c r="KZ18" s="3">
        <v>0</v>
      </c>
      <c r="LA18" s="2">
        <v>5720</v>
      </c>
      <c r="LB18" s="3">
        <v>0</v>
      </c>
      <c r="LC18" s="2">
        <v>9700</v>
      </c>
      <c r="LD18" s="3">
        <v>0</v>
      </c>
      <c r="LE18" s="2"/>
      <c r="LG18" s="2"/>
      <c r="LI18" s="2"/>
      <c r="LK18" s="2">
        <v>2575</v>
      </c>
      <c r="LL18" s="3">
        <v>0</v>
      </c>
      <c r="LM18" s="2"/>
      <c r="LO18" s="2"/>
      <c r="LQ18" s="2"/>
      <c r="LS18" s="2">
        <v>4500</v>
      </c>
      <c r="LT18" s="3">
        <v>0</v>
      </c>
      <c r="LU18" s="2"/>
      <c r="LW18" s="2"/>
      <c r="LY18" s="2"/>
      <c r="MA18" s="2"/>
      <c r="MC18" s="2"/>
      <c r="ME18" s="2"/>
      <c r="MG18" s="2"/>
      <c r="MI18" s="2">
        <v>48988</v>
      </c>
      <c r="MJ18" s="3">
        <v>0</v>
      </c>
      <c r="MK18" s="2">
        <v>2329</v>
      </c>
      <c r="ML18" s="3">
        <v>0</v>
      </c>
      <c r="MM18" s="2">
        <v>1235</v>
      </c>
      <c r="MN18" s="3">
        <v>0</v>
      </c>
      <c r="MO18" s="2"/>
      <c r="MQ18" s="2">
        <v>20000</v>
      </c>
      <c r="MR18" s="3">
        <v>0</v>
      </c>
      <c r="MS18" s="2">
        <v>3496.66</v>
      </c>
      <c r="MT18" s="3">
        <v>0</v>
      </c>
      <c r="MU18" s="2"/>
      <c r="MW18" s="2"/>
      <c r="MY18" s="2"/>
      <c r="NA18" s="2"/>
      <c r="NC18" s="2">
        <v>8118383.9800000004</v>
      </c>
      <c r="ND18" s="3">
        <v>78.5</v>
      </c>
      <c r="NG18" s="2">
        <f t="shared" si="69"/>
        <v>7816613.4100000001</v>
      </c>
      <c r="NH18" s="2">
        <f t="shared" si="70"/>
        <v>1025317.44</v>
      </c>
      <c r="NI18" s="2">
        <f t="shared" si="71"/>
        <v>1386475.0899999999</v>
      </c>
      <c r="NJ18" s="2">
        <f t="shared" si="72"/>
        <v>7644422.79</v>
      </c>
      <c r="NK18" s="2">
        <f t="shared" si="73"/>
        <v>908230.44</v>
      </c>
      <c r="NL18" s="2">
        <f t="shared" si="74"/>
        <v>1386475.0899999999</v>
      </c>
      <c r="NM18" s="2">
        <f>VLOOKUP($B18,'[6]sped-ELL'!$B$3:$AB$118,26,FALSE)</f>
        <v>867612.07999999984</v>
      </c>
      <c r="NN18" s="2">
        <f>VLOOKUP($B18,'[6]sped-ELL'!$B$3:$AB$118,27,FALSE)</f>
        <v>1479821.85</v>
      </c>
      <c r="NO18" s="52">
        <f t="shared" si="75"/>
        <v>-40618.360000000102</v>
      </c>
      <c r="NP18" s="52">
        <f t="shared" si="76"/>
        <v>93346.760000000242</v>
      </c>
      <c r="NQ18" s="2"/>
      <c r="NS18" s="2"/>
      <c r="NU18" s="2"/>
      <c r="NW18" s="2"/>
      <c r="NY18" s="2"/>
      <c r="OA18" s="2"/>
      <c r="OC18" s="2"/>
      <c r="OE18" s="2"/>
      <c r="OG18" s="2"/>
      <c r="OI18" s="2"/>
      <c r="OK18" s="2"/>
      <c r="OM18" s="2"/>
      <c r="OO18" s="2"/>
      <c r="OQ18" s="2"/>
      <c r="OS18" s="2"/>
      <c r="OU18" s="2"/>
      <c r="OW18" s="2"/>
      <c r="OY18" s="2"/>
      <c r="PA18" s="2"/>
      <c r="PC18" s="2"/>
      <c r="PE18" s="2"/>
      <c r="PG18" s="2"/>
      <c r="PI18" s="2"/>
      <c r="PK18" s="2"/>
      <c r="PM18" s="2"/>
      <c r="PO18" s="2"/>
      <c r="PQ18" s="2"/>
      <c r="PS18" s="2"/>
      <c r="PU18" s="2"/>
    </row>
    <row r="19" spans="1:437" x14ac:dyDescent="0.25">
      <c r="A19" t="s">
        <v>202</v>
      </c>
      <c r="B19" s="35">
        <v>219</v>
      </c>
      <c r="C19" s="2"/>
      <c r="E19" s="2"/>
      <c r="G19" s="2"/>
      <c r="I19" s="2"/>
      <c r="K19" s="2">
        <v>187440</v>
      </c>
      <c r="L19" s="3">
        <v>5</v>
      </c>
      <c r="M19" s="2"/>
      <c r="O19" s="2"/>
      <c r="Q19" s="2">
        <v>43787</v>
      </c>
      <c r="R19" s="3">
        <v>1</v>
      </c>
      <c r="S19" s="2">
        <v>74976</v>
      </c>
      <c r="T19" s="3">
        <v>2</v>
      </c>
      <c r="U19" s="2"/>
      <c r="W19" s="2">
        <v>224928</v>
      </c>
      <c r="X19" s="3">
        <v>6</v>
      </c>
      <c r="Y19" s="2"/>
      <c r="AA19" s="2">
        <v>156529</v>
      </c>
      <c r="AB19" s="3">
        <v>1</v>
      </c>
      <c r="AC19" s="2"/>
      <c r="AE19" s="2"/>
      <c r="AG19" s="2"/>
      <c r="AI19" s="2"/>
      <c r="AK19" s="2"/>
      <c r="AM19" s="2"/>
      <c r="AO19" s="2"/>
      <c r="AQ19" s="2"/>
      <c r="AS19" s="2"/>
      <c r="AU19" s="2">
        <v>69509</v>
      </c>
      <c r="AV19" s="3">
        <v>1</v>
      </c>
      <c r="AW19" s="2">
        <v>55015</v>
      </c>
      <c r="AX19" s="3">
        <v>1</v>
      </c>
      <c r="AY19" s="2"/>
      <c r="BA19" s="2"/>
      <c r="BC19" s="2"/>
      <c r="BE19" s="2"/>
      <c r="BG19" s="2"/>
      <c r="BI19" s="2"/>
      <c r="BK19" s="2"/>
      <c r="BM19" s="2"/>
      <c r="BO19" s="2"/>
      <c r="BQ19" s="2"/>
      <c r="BS19" s="2"/>
      <c r="BU19" s="2"/>
      <c r="BW19" s="2"/>
      <c r="BY19" s="2"/>
      <c r="CA19" s="2"/>
      <c r="CC19" s="2">
        <v>78183</v>
      </c>
      <c r="CD19" s="3">
        <v>1</v>
      </c>
      <c r="CE19" s="2">
        <v>6844.7033330000004</v>
      </c>
      <c r="CF19" s="3">
        <v>0</v>
      </c>
      <c r="CG19" s="2">
        <v>50595</v>
      </c>
      <c r="CH19" s="3">
        <v>1</v>
      </c>
      <c r="CI19" s="2">
        <v>60194</v>
      </c>
      <c r="CJ19" s="3">
        <v>1</v>
      </c>
      <c r="CK19" s="2"/>
      <c r="CM19" s="2"/>
      <c r="CO19" s="2"/>
      <c r="CQ19" s="2"/>
      <c r="CS19" s="2"/>
      <c r="CU19" s="2">
        <f t="shared" si="77"/>
        <v>0</v>
      </c>
      <c r="CW19" s="2">
        <f t="shared" si="67"/>
        <v>0</v>
      </c>
      <c r="CY19" s="2">
        <f t="shared" si="78"/>
        <v>0</v>
      </c>
      <c r="DA19" s="2">
        <f t="shared" si="79"/>
        <v>0</v>
      </c>
      <c r="DC19" s="2">
        <f t="shared" si="80"/>
        <v>106651.93</v>
      </c>
      <c r="DD19" s="3">
        <v>1</v>
      </c>
      <c r="DE19" s="2">
        <f t="shared" si="81"/>
        <v>0</v>
      </c>
      <c r="DG19" s="2">
        <f t="shared" si="82"/>
        <v>0</v>
      </c>
      <c r="DI19" s="2"/>
      <c r="DK19" s="2"/>
      <c r="DM19" s="2"/>
      <c r="DO19" s="2">
        <v>116130</v>
      </c>
      <c r="DP19" s="3">
        <v>1</v>
      </c>
      <c r="DQ19" s="2">
        <v>195277</v>
      </c>
      <c r="DR19" s="3">
        <v>1</v>
      </c>
      <c r="DS19" s="2">
        <f t="shared" si="83"/>
        <v>106651.93</v>
      </c>
      <c r="DT19" s="3">
        <v>1</v>
      </c>
      <c r="DU19" s="2">
        <f t="shared" si="68"/>
        <v>0</v>
      </c>
      <c r="DW19" s="2"/>
      <c r="DY19" s="2"/>
      <c r="EA19" s="2"/>
      <c r="EC19" s="2">
        <f t="shared" si="84"/>
        <v>0</v>
      </c>
      <c r="EE19" s="2">
        <f t="shared" si="8"/>
        <v>0</v>
      </c>
      <c r="EG19" s="2">
        <f t="shared" si="9"/>
        <v>0</v>
      </c>
      <c r="EI19" s="2">
        <f t="shared" si="85"/>
        <v>0</v>
      </c>
      <c r="EK19" s="2">
        <f t="shared" si="86"/>
        <v>0</v>
      </c>
      <c r="EM19" s="2">
        <f t="shared" si="87"/>
        <v>106651.93</v>
      </c>
      <c r="EN19" s="3">
        <v>1</v>
      </c>
      <c r="EO19" s="2">
        <f t="shared" si="88"/>
        <v>106651.93</v>
      </c>
      <c r="EP19" s="3">
        <v>1</v>
      </c>
      <c r="EQ19" s="2">
        <f t="shared" si="89"/>
        <v>0</v>
      </c>
      <c r="ES19" s="2"/>
      <c r="EU19" s="2">
        <f t="shared" si="90"/>
        <v>106651.93</v>
      </c>
      <c r="EV19" s="3">
        <v>1</v>
      </c>
      <c r="EW19" s="2">
        <f t="shared" si="91"/>
        <v>213303.86</v>
      </c>
      <c r="EX19" s="3">
        <v>2</v>
      </c>
      <c r="EY19" s="2">
        <f t="shared" si="92"/>
        <v>106651.93</v>
      </c>
      <c r="EZ19" s="3">
        <v>1</v>
      </c>
      <c r="FA19" s="2">
        <f t="shared" si="93"/>
        <v>106651.93</v>
      </c>
      <c r="FB19" s="3">
        <v>1</v>
      </c>
      <c r="FC19" s="2">
        <f t="shared" si="94"/>
        <v>106651.93</v>
      </c>
      <c r="FD19" s="3">
        <v>1</v>
      </c>
      <c r="FE19" s="2">
        <f t="shared" si="95"/>
        <v>0</v>
      </c>
      <c r="FG19" s="2">
        <f t="shared" si="96"/>
        <v>106651.93</v>
      </c>
      <c r="FH19" s="3">
        <v>1</v>
      </c>
      <c r="FI19" s="2">
        <f t="shared" si="97"/>
        <v>0</v>
      </c>
      <c r="FK19" s="2">
        <f t="shared" si="98"/>
        <v>0</v>
      </c>
      <c r="FM19" s="2">
        <f t="shared" si="99"/>
        <v>0</v>
      </c>
      <c r="FO19" s="2">
        <f t="shared" si="100"/>
        <v>213303.86</v>
      </c>
      <c r="FP19" s="3">
        <v>2</v>
      </c>
      <c r="FQ19" s="2">
        <f t="shared" si="101"/>
        <v>0</v>
      </c>
      <c r="FS19" s="2">
        <f t="shared" si="102"/>
        <v>106651.93</v>
      </c>
      <c r="FT19" s="3">
        <v>1</v>
      </c>
      <c r="FU19" s="2">
        <f t="shared" si="103"/>
        <v>0</v>
      </c>
      <c r="FW19" s="2">
        <f t="shared" si="104"/>
        <v>106651.93</v>
      </c>
      <c r="FX19" s="3">
        <v>1</v>
      </c>
      <c r="FY19" s="2">
        <f t="shared" si="105"/>
        <v>0</v>
      </c>
      <c r="GA19" s="2">
        <f t="shared" si="106"/>
        <v>106651.93</v>
      </c>
      <c r="GB19" s="3">
        <v>1</v>
      </c>
      <c r="GC19" s="2">
        <f t="shared" si="107"/>
        <v>319955.78999999998</v>
      </c>
      <c r="GD19" s="3">
        <v>3</v>
      </c>
      <c r="GE19" s="2">
        <f t="shared" si="108"/>
        <v>0</v>
      </c>
      <c r="GG19" s="2">
        <f t="shared" si="109"/>
        <v>0</v>
      </c>
      <c r="GI19" s="2">
        <f t="shared" si="110"/>
        <v>0</v>
      </c>
      <c r="GK19" s="2">
        <f t="shared" si="111"/>
        <v>0</v>
      </c>
      <c r="GM19" s="2">
        <f t="shared" si="112"/>
        <v>213303.86</v>
      </c>
      <c r="GN19" s="3">
        <v>2</v>
      </c>
      <c r="GO19" s="2">
        <f t="shared" si="113"/>
        <v>0</v>
      </c>
      <c r="GQ19" s="2">
        <f t="shared" si="114"/>
        <v>0</v>
      </c>
      <c r="GS19" s="2">
        <f t="shared" si="115"/>
        <v>0</v>
      </c>
      <c r="GU19" s="2">
        <f t="shared" si="116"/>
        <v>0</v>
      </c>
      <c r="GW19" s="2">
        <f t="shared" si="117"/>
        <v>0</v>
      </c>
      <c r="GY19" s="2">
        <f t="shared" si="118"/>
        <v>213303.86</v>
      </c>
      <c r="GZ19" s="3">
        <v>2</v>
      </c>
      <c r="HA19" s="2">
        <f t="shared" si="119"/>
        <v>0</v>
      </c>
      <c r="HC19" s="2">
        <f t="shared" si="120"/>
        <v>319955.78999999998</v>
      </c>
      <c r="HD19" s="3">
        <v>3</v>
      </c>
      <c r="HE19" s="2">
        <f t="shared" si="121"/>
        <v>0</v>
      </c>
      <c r="HG19" s="2">
        <f t="shared" si="122"/>
        <v>106651.93</v>
      </c>
      <c r="HH19" s="3">
        <v>1</v>
      </c>
      <c r="HI19" s="2">
        <f t="shared" si="123"/>
        <v>0</v>
      </c>
      <c r="HK19" s="2">
        <f t="shared" si="124"/>
        <v>0</v>
      </c>
      <c r="HM19" s="2">
        <f t="shared" si="125"/>
        <v>0</v>
      </c>
      <c r="HO19" s="2">
        <f t="shared" si="126"/>
        <v>0</v>
      </c>
      <c r="HQ19" s="2">
        <f t="shared" si="127"/>
        <v>0</v>
      </c>
      <c r="HS19" s="2">
        <f t="shared" si="128"/>
        <v>0</v>
      </c>
      <c r="HU19" s="2">
        <f t="shared" si="129"/>
        <v>0</v>
      </c>
      <c r="HW19" s="2">
        <f t="shared" si="130"/>
        <v>0</v>
      </c>
      <c r="HY19" s="2">
        <f t="shared" si="131"/>
        <v>0</v>
      </c>
      <c r="IA19" s="2"/>
      <c r="IC19" s="2"/>
      <c r="IE19" s="2">
        <f t="shared" si="132"/>
        <v>106651.93</v>
      </c>
      <c r="IF19" s="3">
        <v>1</v>
      </c>
      <c r="IG19" s="2">
        <f t="shared" si="133"/>
        <v>0</v>
      </c>
      <c r="II19" s="2">
        <f t="shared" si="134"/>
        <v>0</v>
      </c>
      <c r="IK19" s="2">
        <f t="shared" si="135"/>
        <v>0</v>
      </c>
      <c r="IM19" s="2">
        <f t="shared" si="136"/>
        <v>0</v>
      </c>
      <c r="IO19" s="2">
        <f t="shared" si="137"/>
        <v>0</v>
      </c>
      <c r="IQ19" s="2">
        <f t="shared" si="138"/>
        <v>0</v>
      </c>
      <c r="IS19" s="2">
        <f t="shared" si="139"/>
        <v>0</v>
      </c>
      <c r="IU19" s="2">
        <f t="shared" si="140"/>
        <v>0</v>
      </c>
      <c r="IW19" s="2">
        <f t="shared" si="141"/>
        <v>0</v>
      </c>
      <c r="IY19" s="2">
        <v>35153</v>
      </c>
      <c r="IZ19" s="3">
        <v>1</v>
      </c>
      <c r="JA19" s="2"/>
      <c r="JC19" s="2">
        <v>20400</v>
      </c>
      <c r="JD19" s="3">
        <v>0</v>
      </c>
      <c r="JE19" s="2">
        <v>10200</v>
      </c>
      <c r="JF19" s="3">
        <v>0</v>
      </c>
      <c r="JG19" s="2">
        <v>20400</v>
      </c>
      <c r="JH19" s="3">
        <v>0</v>
      </c>
      <c r="JI19" s="2"/>
      <c r="JK19" s="2"/>
      <c r="JM19" s="2"/>
      <c r="JO19" s="2"/>
      <c r="JQ19" s="2">
        <v>25177.03</v>
      </c>
      <c r="JR19" s="3">
        <v>0</v>
      </c>
      <c r="JS19" s="2"/>
      <c r="JU19" s="2"/>
      <c r="JW19" s="2">
        <v>45000</v>
      </c>
      <c r="JX19" s="3">
        <v>0</v>
      </c>
      <c r="JY19" s="2">
        <v>4778.53</v>
      </c>
      <c r="JZ19" s="3">
        <v>0</v>
      </c>
      <c r="KA19" s="2"/>
      <c r="KC19" s="2">
        <v>4025</v>
      </c>
      <c r="KD19" s="3">
        <v>0</v>
      </c>
      <c r="KE19" s="2">
        <v>4000</v>
      </c>
      <c r="KF19" s="3">
        <v>0</v>
      </c>
      <c r="KG19" s="2"/>
      <c r="KI19" s="2"/>
      <c r="KK19" s="2">
        <v>61235.65</v>
      </c>
      <c r="KL19" s="3">
        <v>0</v>
      </c>
      <c r="KM19" s="2">
        <v>32416</v>
      </c>
      <c r="KN19" s="3">
        <v>0</v>
      </c>
      <c r="KO19" s="2"/>
      <c r="KQ19" s="2">
        <v>1000</v>
      </c>
      <c r="KR19" s="3">
        <v>0</v>
      </c>
      <c r="KS19" s="2"/>
      <c r="KU19" s="2">
        <v>2000</v>
      </c>
      <c r="KV19" s="3">
        <v>0</v>
      </c>
      <c r="KW19" s="2">
        <v>200</v>
      </c>
      <c r="KX19" s="3">
        <v>0</v>
      </c>
      <c r="KY19" s="2">
        <v>2051</v>
      </c>
      <c r="KZ19" s="3">
        <v>0</v>
      </c>
      <c r="LA19" s="2"/>
      <c r="LC19" s="2">
        <v>4620</v>
      </c>
      <c r="LD19" s="3">
        <v>0</v>
      </c>
      <c r="LE19" s="2"/>
      <c r="LG19" s="2"/>
      <c r="LI19" s="2"/>
      <c r="LK19" s="2"/>
      <c r="LM19" s="2"/>
      <c r="LO19" s="2"/>
      <c r="LQ19" s="2"/>
      <c r="LS19" s="2">
        <v>2000</v>
      </c>
      <c r="LT19" s="3">
        <v>0</v>
      </c>
      <c r="LU19" s="2"/>
      <c r="LW19" s="2"/>
      <c r="LY19" s="2"/>
      <c r="MA19" s="2"/>
      <c r="MC19" s="2"/>
      <c r="ME19" s="2"/>
      <c r="MG19" s="2"/>
      <c r="MI19" s="2">
        <v>2000</v>
      </c>
      <c r="MJ19" s="3">
        <v>0</v>
      </c>
      <c r="MK19" s="2">
        <v>2000</v>
      </c>
      <c r="ML19" s="3">
        <v>0</v>
      </c>
      <c r="MM19" s="2"/>
      <c r="MO19" s="2"/>
      <c r="MQ19" s="2"/>
      <c r="MS19" s="2">
        <v>1665.44</v>
      </c>
      <c r="MT19" s="3">
        <v>0</v>
      </c>
      <c r="MU19" s="2"/>
      <c r="MW19" s="2"/>
      <c r="MY19" s="2"/>
      <c r="NA19" s="2"/>
      <c r="NC19" s="2">
        <v>4751661.3533330001</v>
      </c>
      <c r="ND19" s="3">
        <v>51</v>
      </c>
      <c r="NE19" s="2">
        <v>106651.93</v>
      </c>
      <c r="NF19" s="3">
        <v>1</v>
      </c>
      <c r="NG19" s="2">
        <f t="shared" si="69"/>
        <v>4692635.3233330008</v>
      </c>
      <c r="NH19" s="2">
        <f t="shared" si="70"/>
        <v>1239810.3699999999</v>
      </c>
      <c r="NI19" s="2">
        <f t="shared" si="71"/>
        <v>106651.93</v>
      </c>
      <c r="NJ19" s="2">
        <f t="shared" si="72"/>
        <v>4598983.6733330004</v>
      </c>
      <c r="NK19" s="2">
        <f t="shared" si="73"/>
        <v>1133158.44</v>
      </c>
      <c r="NL19" s="2">
        <f t="shared" si="74"/>
        <v>106651.93</v>
      </c>
      <c r="NM19" s="2">
        <f>VLOOKUP($B19,'[6]sped-ELL'!$B$3:$AB$118,26,FALSE)</f>
        <v>1160169.08</v>
      </c>
      <c r="NN19" s="2">
        <f>VLOOKUP($B19,'[6]sped-ELL'!$B$3:$AB$118,27,FALSE)</f>
        <v>113832</v>
      </c>
      <c r="NO19" s="52">
        <f t="shared" si="75"/>
        <v>27010.64000000013</v>
      </c>
      <c r="NP19" s="52">
        <f t="shared" si="76"/>
        <v>7180.070000000007</v>
      </c>
      <c r="NQ19" s="2"/>
      <c r="NS19" s="2"/>
      <c r="NU19" s="2"/>
      <c r="NW19" s="2"/>
      <c r="NY19" s="2"/>
      <c r="OA19" s="2"/>
      <c r="OC19" s="2"/>
      <c r="OE19" s="2"/>
      <c r="OG19" s="2"/>
      <c r="OI19" s="2"/>
      <c r="OK19" s="2"/>
      <c r="OM19" s="2"/>
      <c r="OO19" s="2"/>
      <c r="OQ19" s="2"/>
      <c r="OS19" s="2"/>
      <c r="OU19" s="2"/>
      <c r="OW19" s="2"/>
      <c r="OY19" s="2"/>
      <c r="PA19" s="2"/>
      <c r="PC19" s="2"/>
      <c r="PE19" s="2"/>
      <c r="PG19" s="2"/>
      <c r="PI19" s="2"/>
      <c r="PK19" s="2"/>
      <c r="PM19" s="2"/>
      <c r="PO19" s="2"/>
      <c r="PQ19" s="2"/>
      <c r="PS19" s="2"/>
      <c r="PU19" s="2"/>
    </row>
    <row r="20" spans="1:437" x14ac:dyDescent="0.25">
      <c r="A20" t="s">
        <v>203</v>
      </c>
      <c r="B20" s="35">
        <v>220</v>
      </c>
      <c r="C20" s="2"/>
      <c r="E20" s="2"/>
      <c r="G20" s="2"/>
      <c r="I20" s="2"/>
      <c r="K20" s="2">
        <v>187440</v>
      </c>
      <c r="L20" s="3">
        <v>5</v>
      </c>
      <c r="M20" s="2"/>
      <c r="O20" s="2">
        <v>37488</v>
      </c>
      <c r="P20" s="3">
        <v>1</v>
      </c>
      <c r="Q20" s="2"/>
      <c r="S20" s="2">
        <v>37488</v>
      </c>
      <c r="T20" s="3">
        <v>1</v>
      </c>
      <c r="U20" s="2"/>
      <c r="W20" s="2">
        <v>224928</v>
      </c>
      <c r="X20" s="3">
        <v>6</v>
      </c>
      <c r="Y20" s="2"/>
      <c r="AA20" s="2"/>
      <c r="AC20" s="2">
        <v>156529</v>
      </c>
      <c r="AD20" s="3">
        <v>1</v>
      </c>
      <c r="AE20" s="2"/>
      <c r="AG20" s="2"/>
      <c r="AI20" s="2"/>
      <c r="AK20" s="2"/>
      <c r="AM20" s="2"/>
      <c r="AO20" s="2"/>
      <c r="AQ20" s="2"/>
      <c r="AS20" s="2"/>
      <c r="AU20" s="2"/>
      <c r="AW20" s="2"/>
      <c r="AY20" s="2"/>
      <c r="BA20" s="2"/>
      <c r="BC20" s="2">
        <v>50639</v>
      </c>
      <c r="BD20" s="3">
        <v>1</v>
      </c>
      <c r="BE20" s="2"/>
      <c r="BG20" s="2"/>
      <c r="BI20" s="2"/>
      <c r="BK20" s="2"/>
      <c r="BM20" s="2">
        <v>67580</v>
      </c>
      <c r="BN20" s="3">
        <v>1</v>
      </c>
      <c r="BO20" s="2"/>
      <c r="BQ20" s="2"/>
      <c r="BS20" s="2"/>
      <c r="BU20" s="2"/>
      <c r="BW20" s="2"/>
      <c r="BY20" s="2"/>
      <c r="CA20" s="2"/>
      <c r="CC20" s="2">
        <v>78183</v>
      </c>
      <c r="CD20" s="3">
        <v>1</v>
      </c>
      <c r="CE20" s="2">
        <v>12886.97</v>
      </c>
      <c r="CF20" s="3">
        <v>0</v>
      </c>
      <c r="CG20" s="2">
        <v>50595</v>
      </c>
      <c r="CH20" s="3">
        <v>1</v>
      </c>
      <c r="CI20" s="2">
        <v>60194</v>
      </c>
      <c r="CJ20" s="3">
        <v>1</v>
      </c>
      <c r="CK20" s="2"/>
      <c r="CM20" s="2"/>
      <c r="CO20" s="2"/>
      <c r="CQ20" s="2"/>
      <c r="CS20" s="2"/>
      <c r="CU20" s="2">
        <f t="shared" si="77"/>
        <v>0</v>
      </c>
      <c r="CW20" s="2">
        <f t="shared" si="67"/>
        <v>0</v>
      </c>
      <c r="CY20" s="2">
        <f t="shared" si="78"/>
        <v>0</v>
      </c>
      <c r="DA20" s="2">
        <f t="shared" si="79"/>
        <v>106651.93</v>
      </c>
      <c r="DB20" s="3">
        <v>1</v>
      </c>
      <c r="DC20" s="2">
        <f t="shared" si="80"/>
        <v>0</v>
      </c>
      <c r="DE20" s="2">
        <f t="shared" si="81"/>
        <v>0</v>
      </c>
      <c r="DG20" s="2">
        <f t="shared" si="82"/>
        <v>0</v>
      </c>
      <c r="DI20" s="2"/>
      <c r="DK20" s="2"/>
      <c r="DM20" s="2"/>
      <c r="DO20" s="2"/>
      <c r="DQ20" s="2">
        <v>195277</v>
      </c>
      <c r="DR20" s="3">
        <v>1</v>
      </c>
      <c r="DS20" s="2">
        <f t="shared" si="83"/>
        <v>53325.964999999997</v>
      </c>
      <c r="DT20" s="3">
        <v>0.5</v>
      </c>
      <c r="DU20" s="2">
        <f t="shared" si="68"/>
        <v>0</v>
      </c>
      <c r="DW20" s="2"/>
      <c r="DY20" s="2">
        <v>56854</v>
      </c>
      <c r="DZ20" s="3">
        <v>1</v>
      </c>
      <c r="EA20" s="2"/>
      <c r="EC20" s="2">
        <f t="shared" si="84"/>
        <v>0</v>
      </c>
      <c r="EE20" s="2">
        <f t="shared" si="8"/>
        <v>0</v>
      </c>
      <c r="EG20" s="2">
        <f t="shared" si="9"/>
        <v>0</v>
      </c>
      <c r="EI20" s="2">
        <f t="shared" si="85"/>
        <v>0</v>
      </c>
      <c r="EK20" s="2">
        <f t="shared" si="86"/>
        <v>106651.93</v>
      </c>
      <c r="EL20" s="3">
        <v>1</v>
      </c>
      <c r="EM20" s="2">
        <f t="shared" si="87"/>
        <v>0</v>
      </c>
      <c r="EO20" s="2">
        <f t="shared" si="88"/>
        <v>106651.93</v>
      </c>
      <c r="EP20" s="3">
        <v>1</v>
      </c>
      <c r="EQ20" s="2">
        <f t="shared" si="89"/>
        <v>0</v>
      </c>
      <c r="ES20" s="2"/>
      <c r="EU20" s="2">
        <f t="shared" si="90"/>
        <v>213303.86</v>
      </c>
      <c r="EV20" s="3">
        <v>2</v>
      </c>
      <c r="EW20" s="2">
        <f t="shared" si="91"/>
        <v>213303.86</v>
      </c>
      <c r="EX20" s="3">
        <v>2</v>
      </c>
      <c r="EY20" s="2">
        <f t="shared" si="92"/>
        <v>213303.86</v>
      </c>
      <c r="EZ20" s="3">
        <v>2</v>
      </c>
      <c r="FA20" s="2">
        <f t="shared" si="93"/>
        <v>213303.86</v>
      </c>
      <c r="FB20" s="3">
        <v>2</v>
      </c>
      <c r="FC20" s="2">
        <f t="shared" si="94"/>
        <v>213303.86</v>
      </c>
      <c r="FD20" s="3">
        <v>2</v>
      </c>
      <c r="FE20" s="2">
        <f t="shared" si="95"/>
        <v>0</v>
      </c>
      <c r="FG20" s="2">
        <f t="shared" si="96"/>
        <v>106651.93</v>
      </c>
      <c r="FH20" s="3">
        <v>1</v>
      </c>
      <c r="FI20" s="2">
        <f t="shared" si="97"/>
        <v>0</v>
      </c>
      <c r="FK20" s="2">
        <f t="shared" si="98"/>
        <v>0</v>
      </c>
      <c r="FM20" s="2">
        <f t="shared" si="99"/>
        <v>0</v>
      </c>
      <c r="FO20" s="2">
        <f t="shared" si="100"/>
        <v>213303.86</v>
      </c>
      <c r="FP20" s="3">
        <v>2</v>
      </c>
      <c r="FQ20" s="2">
        <f t="shared" si="101"/>
        <v>0</v>
      </c>
      <c r="FS20" s="2">
        <f t="shared" si="102"/>
        <v>106651.93</v>
      </c>
      <c r="FT20" s="3">
        <v>1</v>
      </c>
      <c r="FU20" s="2">
        <f t="shared" si="103"/>
        <v>0</v>
      </c>
      <c r="FW20" s="2">
        <f t="shared" si="104"/>
        <v>106651.93</v>
      </c>
      <c r="FX20" s="3">
        <v>1</v>
      </c>
      <c r="FY20" s="2">
        <f t="shared" si="105"/>
        <v>0</v>
      </c>
      <c r="GA20" s="2">
        <f t="shared" si="106"/>
        <v>106651.93</v>
      </c>
      <c r="GB20" s="3">
        <v>1</v>
      </c>
      <c r="GC20" s="2">
        <f t="shared" si="107"/>
        <v>319955.78999999998</v>
      </c>
      <c r="GD20" s="3">
        <v>3</v>
      </c>
      <c r="GE20" s="2">
        <f t="shared" si="108"/>
        <v>106651.93</v>
      </c>
      <c r="GF20" s="3">
        <v>1</v>
      </c>
      <c r="GG20" s="2">
        <f t="shared" si="109"/>
        <v>0</v>
      </c>
      <c r="GI20" s="2">
        <f t="shared" si="110"/>
        <v>0</v>
      </c>
      <c r="GK20" s="2">
        <f t="shared" si="111"/>
        <v>0</v>
      </c>
      <c r="GM20" s="2">
        <f t="shared" si="112"/>
        <v>213303.86</v>
      </c>
      <c r="GN20" s="3">
        <v>2</v>
      </c>
      <c r="GO20" s="2">
        <f t="shared" si="113"/>
        <v>0</v>
      </c>
      <c r="GQ20" s="2">
        <f t="shared" si="114"/>
        <v>0</v>
      </c>
      <c r="GS20" s="2">
        <f t="shared" si="115"/>
        <v>106651.93</v>
      </c>
      <c r="GT20" s="3">
        <v>1</v>
      </c>
      <c r="GU20" s="2">
        <f t="shared" si="116"/>
        <v>0</v>
      </c>
      <c r="GW20" s="2">
        <f t="shared" si="117"/>
        <v>0</v>
      </c>
      <c r="GY20" s="2">
        <f t="shared" si="118"/>
        <v>213303.86</v>
      </c>
      <c r="GZ20" s="3">
        <v>2</v>
      </c>
      <c r="HA20" s="2">
        <f t="shared" si="119"/>
        <v>106651.93</v>
      </c>
      <c r="HB20" s="3">
        <v>1</v>
      </c>
      <c r="HC20" s="2">
        <f t="shared" si="120"/>
        <v>213303.86</v>
      </c>
      <c r="HD20" s="3">
        <v>2</v>
      </c>
      <c r="HE20" s="2">
        <f t="shared" si="121"/>
        <v>0</v>
      </c>
      <c r="HG20" s="2">
        <f t="shared" si="122"/>
        <v>106651.93</v>
      </c>
      <c r="HH20" s="3">
        <v>1</v>
      </c>
      <c r="HI20" s="2">
        <f t="shared" si="123"/>
        <v>0</v>
      </c>
      <c r="HK20" s="2">
        <f t="shared" si="124"/>
        <v>0</v>
      </c>
      <c r="HM20" s="2">
        <f t="shared" si="125"/>
        <v>0</v>
      </c>
      <c r="HO20" s="2">
        <f t="shared" si="126"/>
        <v>0</v>
      </c>
      <c r="HQ20" s="2">
        <f t="shared" si="127"/>
        <v>0</v>
      </c>
      <c r="HS20" s="2">
        <f t="shared" si="128"/>
        <v>0</v>
      </c>
      <c r="HU20" s="2">
        <f t="shared" si="129"/>
        <v>0</v>
      </c>
      <c r="HW20" s="2">
        <f t="shared" si="130"/>
        <v>0</v>
      </c>
      <c r="HY20" s="2">
        <f t="shared" si="131"/>
        <v>106651.93</v>
      </c>
      <c r="HZ20" s="3">
        <v>1</v>
      </c>
      <c r="IA20" s="2"/>
      <c r="IC20" s="2"/>
      <c r="IE20" s="2">
        <f t="shared" si="132"/>
        <v>53325.964999999997</v>
      </c>
      <c r="IF20" s="3">
        <v>0.5</v>
      </c>
      <c r="IG20" s="2">
        <f t="shared" si="133"/>
        <v>0</v>
      </c>
      <c r="II20" s="2">
        <f t="shared" si="134"/>
        <v>0</v>
      </c>
      <c r="IK20" s="2">
        <f t="shared" si="135"/>
        <v>0</v>
      </c>
      <c r="IM20" s="2">
        <f t="shared" si="136"/>
        <v>0</v>
      </c>
      <c r="IO20" s="2">
        <f t="shared" si="137"/>
        <v>0</v>
      </c>
      <c r="IQ20" s="2">
        <f t="shared" si="138"/>
        <v>0</v>
      </c>
      <c r="IS20" s="2">
        <f t="shared" si="139"/>
        <v>0</v>
      </c>
      <c r="IU20" s="2">
        <f t="shared" si="140"/>
        <v>0</v>
      </c>
      <c r="IW20" s="2">
        <f t="shared" si="141"/>
        <v>0</v>
      </c>
      <c r="IY20" s="2"/>
      <c r="JA20" s="2"/>
      <c r="JC20" s="2">
        <v>40800</v>
      </c>
      <c r="JD20" s="3">
        <v>0</v>
      </c>
      <c r="JE20" s="2">
        <v>10200</v>
      </c>
      <c r="JF20" s="3">
        <v>0</v>
      </c>
      <c r="JG20" s="2">
        <v>40800</v>
      </c>
      <c r="JH20" s="3">
        <v>0</v>
      </c>
      <c r="JI20" s="2"/>
      <c r="JK20" s="2"/>
      <c r="JM20" s="2"/>
      <c r="JO20" s="2"/>
      <c r="JQ20" s="2">
        <v>40769.89</v>
      </c>
      <c r="JR20" s="3">
        <v>0</v>
      </c>
      <c r="JS20" s="2"/>
      <c r="JU20" s="2">
        <v>300</v>
      </c>
      <c r="JV20" s="3">
        <v>0</v>
      </c>
      <c r="JW20" s="2"/>
      <c r="JY20" s="2">
        <v>7099.73</v>
      </c>
      <c r="JZ20" s="3">
        <v>0</v>
      </c>
      <c r="KA20" s="2"/>
      <c r="KC20" s="2">
        <v>5000</v>
      </c>
      <c r="KD20" s="3">
        <v>0</v>
      </c>
      <c r="KE20" s="2">
        <v>6078</v>
      </c>
      <c r="KF20" s="3">
        <v>0</v>
      </c>
      <c r="KG20" s="2"/>
      <c r="KI20" s="2">
        <v>2400</v>
      </c>
      <c r="KJ20" s="3">
        <v>0</v>
      </c>
      <c r="KK20" s="2">
        <v>134028.64000000001</v>
      </c>
      <c r="KL20" s="3">
        <v>0</v>
      </c>
      <c r="KM20" s="2"/>
      <c r="KO20" s="2"/>
      <c r="KQ20" s="2"/>
      <c r="KS20" s="2"/>
      <c r="KU20" s="2">
        <v>7000</v>
      </c>
      <c r="KV20" s="3">
        <v>0</v>
      </c>
      <c r="KW20" s="2">
        <v>1000</v>
      </c>
      <c r="KX20" s="3">
        <v>0</v>
      </c>
      <c r="KY20" s="2">
        <v>1000</v>
      </c>
      <c r="KZ20" s="3">
        <v>0</v>
      </c>
      <c r="LA20" s="2"/>
      <c r="LC20" s="2">
        <v>5580</v>
      </c>
      <c r="LD20" s="3">
        <v>0</v>
      </c>
      <c r="LE20" s="2"/>
      <c r="LG20" s="2"/>
      <c r="LI20" s="2">
        <v>1000</v>
      </c>
      <c r="LJ20" s="3">
        <v>0</v>
      </c>
      <c r="LK20" s="2"/>
      <c r="LM20" s="2"/>
      <c r="LO20" s="2"/>
      <c r="LQ20" s="2"/>
      <c r="LS20" s="2">
        <v>4000</v>
      </c>
      <c r="LT20" s="3">
        <v>0</v>
      </c>
      <c r="LU20" s="2"/>
      <c r="LW20" s="2"/>
      <c r="LY20" s="2"/>
      <c r="MA20" s="2"/>
      <c r="MC20" s="2"/>
      <c r="ME20" s="2"/>
      <c r="MG20" s="2"/>
      <c r="MI20" s="2">
        <v>3000</v>
      </c>
      <c r="MJ20" s="3">
        <v>0</v>
      </c>
      <c r="MK20" s="2">
        <v>4000</v>
      </c>
      <c r="ML20" s="3">
        <v>0</v>
      </c>
      <c r="MM20" s="2">
        <v>500</v>
      </c>
      <c r="MN20" s="3">
        <v>0</v>
      </c>
      <c r="MO20" s="2"/>
      <c r="MQ20" s="2"/>
      <c r="MS20" s="2">
        <v>2011.46</v>
      </c>
      <c r="MT20" s="3">
        <v>0</v>
      </c>
      <c r="MU20" s="2"/>
      <c r="MW20" s="2"/>
      <c r="MY20" s="2"/>
      <c r="NA20" s="2"/>
      <c r="NC20" s="2">
        <v>5359995.6900000004</v>
      </c>
      <c r="ND20" s="3">
        <v>55</v>
      </c>
      <c r="NE20" s="2">
        <v>53326</v>
      </c>
      <c r="NF20" s="3">
        <v>0.5</v>
      </c>
      <c r="NG20" s="2">
        <f t="shared" si="69"/>
        <v>5212141.3099999996</v>
      </c>
      <c r="NH20" s="2">
        <f t="shared" si="70"/>
        <v>1238121.3349999997</v>
      </c>
      <c r="NI20" s="2">
        <f t="shared" si="71"/>
        <v>106651.93</v>
      </c>
      <c r="NJ20" s="2">
        <f t="shared" si="72"/>
        <v>5078112.67</v>
      </c>
      <c r="NK20" s="2">
        <f t="shared" si="73"/>
        <v>1131469.4049999998</v>
      </c>
      <c r="NL20" s="2">
        <f t="shared" si="74"/>
        <v>106651.93</v>
      </c>
      <c r="NM20" s="2">
        <f>VLOOKUP($B20,'[6]sped-ELL'!$B$3:$AB$118,26,FALSE)</f>
        <v>1048385.3250000001</v>
      </c>
      <c r="NN20" s="2">
        <f>VLOOKUP($B20,'[6]sped-ELL'!$B$3:$AB$118,27,FALSE)</f>
        <v>113832</v>
      </c>
      <c r="NO20" s="52">
        <f t="shared" si="75"/>
        <v>-83084.079999999725</v>
      </c>
      <c r="NP20" s="52">
        <f t="shared" si="76"/>
        <v>7180.070000000007</v>
      </c>
      <c r="NQ20" s="2"/>
      <c r="NS20" s="2"/>
      <c r="NU20" s="2"/>
      <c r="NW20" s="2"/>
      <c r="NY20" s="2"/>
      <c r="OA20" s="2"/>
      <c r="OC20" s="2"/>
      <c r="OE20" s="2"/>
      <c r="OG20" s="2"/>
      <c r="OI20" s="2"/>
      <c r="OK20" s="2"/>
      <c r="OM20" s="2"/>
      <c r="OO20" s="2"/>
      <c r="OQ20" s="2"/>
      <c r="OS20" s="2"/>
      <c r="OU20" s="2"/>
      <c r="OW20" s="2"/>
      <c r="OY20" s="2"/>
      <c r="PA20" s="2"/>
      <c r="PC20" s="2"/>
      <c r="PE20" s="2"/>
      <c r="PG20" s="2"/>
      <c r="PI20" s="2"/>
      <c r="PK20" s="2"/>
      <c r="PM20" s="2"/>
      <c r="PO20" s="2"/>
      <c r="PQ20" s="2"/>
      <c r="PS20" s="2"/>
      <c r="PU20" s="2"/>
    </row>
    <row r="21" spans="1:437" x14ac:dyDescent="0.25">
      <c r="A21" t="s">
        <v>204</v>
      </c>
      <c r="B21" s="35">
        <v>221</v>
      </c>
      <c r="C21" s="2"/>
      <c r="E21" s="2"/>
      <c r="G21" s="2"/>
      <c r="I21" s="2"/>
      <c r="K21" s="2">
        <v>224928</v>
      </c>
      <c r="L21" s="3">
        <v>6</v>
      </c>
      <c r="M21" s="2"/>
      <c r="O21" s="2"/>
      <c r="Q21" s="2">
        <v>131361</v>
      </c>
      <c r="R21" s="3">
        <v>3</v>
      </c>
      <c r="S21" s="2"/>
      <c r="U21" s="2"/>
      <c r="W21" s="2"/>
      <c r="Y21" s="2"/>
      <c r="AA21" s="2"/>
      <c r="AC21" s="2"/>
      <c r="AE21" s="2"/>
      <c r="AG21" s="2"/>
      <c r="AI21" s="2"/>
      <c r="AK21" s="2"/>
      <c r="AM21" s="2"/>
      <c r="AO21" s="2"/>
      <c r="AQ21" s="2"/>
      <c r="AS21" s="2"/>
      <c r="AU21" s="2"/>
      <c r="AW21" s="2">
        <v>55015</v>
      </c>
      <c r="AX21" s="3">
        <v>1</v>
      </c>
      <c r="AY21" s="2"/>
      <c r="BA21" s="2"/>
      <c r="BC21" s="2"/>
      <c r="BE21" s="2"/>
      <c r="BG21" s="2"/>
      <c r="BI21" s="2"/>
      <c r="BK21" s="2"/>
      <c r="BM21" s="2"/>
      <c r="BO21" s="2"/>
      <c r="BQ21" s="2"/>
      <c r="BS21" s="2"/>
      <c r="BU21" s="2"/>
      <c r="BW21" s="2"/>
      <c r="BY21" s="2"/>
      <c r="CA21" s="2"/>
      <c r="CC21" s="2">
        <v>78183</v>
      </c>
      <c r="CD21" s="3">
        <v>1</v>
      </c>
      <c r="CE21" s="2">
        <v>15264.89</v>
      </c>
      <c r="CF21" s="3">
        <v>0</v>
      </c>
      <c r="CG21" s="2">
        <v>101190</v>
      </c>
      <c r="CH21" s="3">
        <v>2</v>
      </c>
      <c r="CI21" s="2">
        <v>60194</v>
      </c>
      <c r="CJ21" s="3">
        <v>1</v>
      </c>
      <c r="CK21" s="2"/>
      <c r="CM21" s="2"/>
      <c r="CO21" s="2"/>
      <c r="CQ21" s="2"/>
      <c r="CS21" s="2"/>
      <c r="CU21" s="2">
        <f t="shared" si="77"/>
        <v>0</v>
      </c>
      <c r="CW21" s="2">
        <f t="shared" si="67"/>
        <v>0</v>
      </c>
      <c r="CY21" s="2">
        <f t="shared" si="78"/>
        <v>0</v>
      </c>
      <c r="DA21" s="2">
        <f t="shared" si="79"/>
        <v>106651.93</v>
      </c>
      <c r="DB21" s="3">
        <v>1</v>
      </c>
      <c r="DC21" s="2">
        <f t="shared" si="80"/>
        <v>106651.93</v>
      </c>
      <c r="DD21" s="3">
        <v>1</v>
      </c>
      <c r="DE21" s="2">
        <f t="shared" si="81"/>
        <v>0</v>
      </c>
      <c r="DG21" s="2">
        <f t="shared" si="82"/>
        <v>14543.444961217479</v>
      </c>
      <c r="DH21" s="3">
        <v>0.13636363600000001</v>
      </c>
      <c r="DI21" s="2"/>
      <c r="DK21" s="2"/>
      <c r="DM21" s="2"/>
      <c r="DO21" s="2">
        <v>116130</v>
      </c>
      <c r="DP21" s="3">
        <v>1</v>
      </c>
      <c r="DQ21" s="2">
        <v>195277</v>
      </c>
      <c r="DR21" s="3">
        <v>1</v>
      </c>
      <c r="DS21" s="2">
        <f t="shared" si="83"/>
        <v>53325.964999999997</v>
      </c>
      <c r="DT21" s="3">
        <v>0.5</v>
      </c>
      <c r="DU21" s="2">
        <f t="shared" si="68"/>
        <v>0</v>
      </c>
      <c r="DW21" s="2"/>
      <c r="DY21" s="2">
        <v>56854</v>
      </c>
      <c r="DZ21" s="3">
        <v>1</v>
      </c>
      <c r="EA21" s="2">
        <v>104158</v>
      </c>
      <c r="EB21" s="3">
        <v>1</v>
      </c>
      <c r="EC21" s="2">
        <f t="shared" si="84"/>
        <v>0</v>
      </c>
      <c r="EE21" s="2">
        <f t="shared" si="8"/>
        <v>0</v>
      </c>
      <c r="EG21" s="2">
        <f t="shared" si="9"/>
        <v>0</v>
      </c>
      <c r="EI21" s="2">
        <f t="shared" si="85"/>
        <v>106651.93</v>
      </c>
      <c r="EJ21" s="3">
        <v>1</v>
      </c>
      <c r="EK21" s="2">
        <f t="shared" si="86"/>
        <v>0</v>
      </c>
      <c r="EM21" s="2">
        <f t="shared" si="87"/>
        <v>0</v>
      </c>
      <c r="EO21" s="2">
        <f t="shared" si="88"/>
        <v>106651.93</v>
      </c>
      <c r="EP21" s="3">
        <v>1</v>
      </c>
      <c r="EQ21" s="2">
        <f t="shared" si="89"/>
        <v>0</v>
      </c>
      <c r="ES21" s="2"/>
      <c r="EU21" s="2">
        <f t="shared" si="90"/>
        <v>213303.86</v>
      </c>
      <c r="EV21" s="3">
        <v>2</v>
      </c>
      <c r="EW21" s="2">
        <f t="shared" si="91"/>
        <v>213303.86</v>
      </c>
      <c r="EX21" s="3">
        <v>2</v>
      </c>
      <c r="EY21" s="2">
        <f t="shared" si="92"/>
        <v>213303.86</v>
      </c>
      <c r="EZ21" s="3">
        <v>2</v>
      </c>
      <c r="FA21" s="2">
        <f t="shared" si="93"/>
        <v>213303.86</v>
      </c>
      <c r="FB21" s="3">
        <v>2</v>
      </c>
      <c r="FC21" s="2">
        <f t="shared" si="94"/>
        <v>213303.86</v>
      </c>
      <c r="FD21" s="3">
        <v>2</v>
      </c>
      <c r="FE21" s="2">
        <f t="shared" si="95"/>
        <v>0</v>
      </c>
      <c r="FG21" s="2">
        <f t="shared" si="96"/>
        <v>106651.93</v>
      </c>
      <c r="FH21" s="3">
        <v>1</v>
      </c>
      <c r="FI21" s="2">
        <f t="shared" si="97"/>
        <v>0</v>
      </c>
      <c r="FK21" s="2">
        <f t="shared" si="98"/>
        <v>0</v>
      </c>
      <c r="FM21" s="2">
        <f t="shared" si="99"/>
        <v>0</v>
      </c>
      <c r="FO21" s="2">
        <f t="shared" si="100"/>
        <v>0</v>
      </c>
      <c r="FQ21" s="2">
        <f t="shared" si="101"/>
        <v>0</v>
      </c>
      <c r="FS21" s="2">
        <f t="shared" si="102"/>
        <v>0</v>
      </c>
      <c r="FU21" s="2">
        <f t="shared" si="103"/>
        <v>0</v>
      </c>
      <c r="FW21" s="2">
        <f t="shared" si="104"/>
        <v>0</v>
      </c>
      <c r="FY21" s="2">
        <f t="shared" si="105"/>
        <v>0</v>
      </c>
      <c r="GA21" s="2">
        <f t="shared" si="106"/>
        <v>106651.93</v>
      </c>
      <c r="GB21" s="3">
        <v>1</v>
      </c>
      <c r="GC21" s="2">
        <f t="shared" si="107"/>
        <v>319955.78999999998</v>
      </c>
      <c r="GD21" s="3">
        <v>3</v>
      </c>
      <c r="GE21" s="2">
        <f t="shared" si="108"/>
        <v>0</v>
      </c>
      <c r="GG21" s="2">
        <f t="shared" si="109"/>
        <v>0</v>
      </c>
      <c r="GI21" s="2">
        <f t="shared" si="110"/>
        <v>0</v>
      </c>
      <c r="GK21" s="2">
        <f t="shared" si="111"/>
        <v>0</v>
      </c>
      <c r="GM21" s="2">
        <f t="shared" si="112"/>
        <v>213303.86</v>
      </c>
      <c r="GN21" s="3">
        <v>2</v>
      </c>
      <c r="GO21" s="2">
        <f t="shared" si="113"/>
        <v>0</v>
      </c>
      <c r="GQ21" s="2">
        <f t="shared" si="114"/>
        <v>0</v>
      </c>
      <c r="GS21" s="2">
        <f t="shared" si="115"/>
        <v>106651.93</v>
      </c>
      <c r="GT21" s="3">
        <v>1</v>
      </c>
      <c r="GU21" s="2">
        <f t="shared" si="116"/>
        <v>0</v>
      </c>
      <c r="GW21" s="2">
        <f t="shared" si="117"/>
        <v>0</v>
      </c>
      <c r="GY21" s="2">
        <f t="shared" si="118"/>
        <v>213303.86</v>
      </c>
      <c r="GZ21" s="3">
        <v>2</v>
      </c>
      <c r="HA21" s="2">
        <f t="shared" si="119"/>
        <v>106651.93</v>
      </c>
      <c r="HB21" s="3">
        <v>1</v>
      </c>
      <c r="HC21" s="2">
        <f t="shared" si="120"/>
        <v>319955.78999999998</v>
      </c>
      <c r="HD21" s="3">
        <v>3</v>
      </c>
      <c r="HE21" s="2">
        <f t="shared" si="121"/>
        <v>0</v>
      </c>
      <c r="HG21" s="2">
        <f t="shared" si="122"/>
        <v>106651.93</v>
      </c>
      <c r="HH21" s="3">
        <v>1</v>
      </c>
      <c r="HI21" s="2">
        <f t="shared" si="123"/>
        <v>0</v>
      </c>
      <c r="HK21" s="2">
        <f t="shared" si="124"/>
        <v>0</v>
      </c>
      <c r="HM21" s="2">
        <f t="shared" si="125"/>
        <v>0</v>
      </c>
      <c r="HO21" s="2">
        <f t="shared" si="126"/>
        <v>0</v>
      </c>
      <c r="HQ21" s="2">
        <f t="shared" si="127"/>
        <v>0</v>
      </c>
      <c r="HS21" s="2">
        <f t="shared" si="128"/>
        <v>0</v>
      </c>
      <c r="HU21" s="2">
        <f t="shared" si="129"/>
        <v>0</v>
      </c>
      <c r="HW21" s="2">
        <f t="shared" si="130"/>
        <v>0</v>
      </c>
      <c r="HY21" s="2">
        <f t="shared" si="131"/>
        <v>106651.93</v>
      </c>
      <c r="HZ21" s="3">
        <v>1</v>
      </c>
      <c r="IA21" s="2"/>
      <c r="IC21" s="2"/>
      <c r="IE21" s="2">
        <f t="shared" si="132"/>
        <v>0</v>
      </c>
      <c r="IG21" s="2">
        <f t="shared" si="133"/>
        <v>0</v>
      </c>
      <c r="II21" s="2">
        <f t="shared" si="134"/>
        <v>0</v>
      </c>
      <c r="IK21" s="2">
        <f t="shared" si="135"/>
        <v>0</v>
      </c>
      <c r="IM21" s="2">
        <f t="shared" si="136"/>
        <v>0</v>
      </c>
      <c r="IO21" s="2">
        <f t="shared" si="137"/>
        <v>0</v>
      </c>
      <c r="IQ21" s="2">
        <f t="shared" si="138"/>
        <v>0</v>
      </c>
      <c r="IS21" s="2">
        <f t="shared" si="139"/>
        <v>0</v>
      </c>
      <c r="IU21" s="2">
        <f t="shared" si="140"/>
        <v>0</v>
      </c>
      <c r="IW21" s="2">
        <f t="shared" si="141"/>
        <v>0</v>
      </c>
      <c r="IY21" s="2">
        <v>70306</v>
      </c>
      <c r="IZ21" s="3">
        <v>2</v>
      </c>
      <c r="JA21" s="2"/>
      <c r="JC21" s="2">
        <v>27200</v>
      </c>
      <c r="JD21" s="3">
        <v>0</v>
      </c>
      <c r="JE21" s="2">
        <v>10200</v>
      </c>
      <c r="JF21" s="3">
        <v>0</v>
      </c>
      <c r="JG21" s="2">
        <v>27200</v>
      </c>
      <c r="JH21" s="3">
        <v>0</v>
      </c>
      <c r="JI21" s="2"/>
      <c r="JK21" s="2">
        <v>638</v>
      </c>
      <c r="JL21" s="3">
        <v>0</v>
      </c>
      <c r="JM21" s="2"/>
      <c r="JO21" s="2">
        <v>13859</v>
      </c>
      <c r="JP21" s="3">
        <v>0</v>
      </c>
      <c r="JQ21" s="2">
        <v>24582.9</v>
      </c>
      <c r="JR21" s="3">
        <v>0</v>
      </c>
      <c r="JS21" s="2"/>
      <c r="JU21" s="2"/>
      <c r="JW21" s="2"/>
      <c r="JY21" s="2">
        <v>8857.2800000000007</v>
      </c>
      <c r="JZ21" s="3">
        <v>0</v>
      </c>
      <c r="KA21" s="2"/>
      <c r="KC21" s="2">
        <v>7000</v>
      </c>
      <c r="KD21" s="3">
        <v>0</v>
      </c>
      <c r="KE21" s="2"/>
      <c r="KG21" s="2"/>
      <c r="KI21" s="2"/>
      <c r="KK21" s="2">
        <v>179083.55</v>
      </c>
      <c r="KL21" s="3">
        <v>0</v>
      </c>
      <c r="KM21" s="2"/>
      <c r="KO21" s="2"/>
      <c r="KQ21" s="2"/>
      <c r="KS21" s="2"/>
      <c r="KU21" s="2">
        <v>21505</v>
      </c>
      <c r="KV21" s="3">
        <v>0</v>
      </c>
      <c r="KW21" s="2"/>
      <c r="KY21" s="2">
        <v>12447</v>
      </c>
      <c r="KZ21" s="3">
        <v>0</v>
      </c>
      <c r="LA21" s="2"/>
      <c r="LC21" s="2">
        <v>6100</v>
      </c>
      <c r="LD21" s="3">
        <v>0</v>
      </c>
      <c r="LE21" s="2"/>
      <c r="LG21" s="2"/>
      <c r="LI21" s="2"/>
      <c r="LK21" s="2"/>
      <c r="LM21" s="2"/>
      <c r="LO21" s="2"/>
      <c r="LQ21" s="2"/>
      <c r="LS21" s="2">
        <v>4000</v>
      </c>
      <c r="LT21" s="3">
        <v>0</v>
      </c>
      <c r="LU21" s="2"/>
      <c r="LW21" s="2"/>
      <c r="LY21" s="2"/>
      <c r="MA21" s="2"/>
      <c r="MC21" s="2"/>
      <c r="ME21" s="2"/>
      <c r="MG21" s="2"/>
      <c r="MI21" s="2"/>
      <c r="MK21" s="2">
        <v>3000</v>
      </c>
      <c r="ML21" s="3">
        <v>0</v>
      </c>
      <c r="MM21" s="2"/>
      <c r="MO21" s="2"/>
      <c r="MQ21" s="2"/>
      <c r="MS21" s="2">
        <v>2198.94</v>
      </c>
      <c r="MT21" s="3">
        <v>0</v>
      </c>
      <c r="MU21" s="2"/>
      <c r="MW21" s="2"/>
      <c r="MY21" s="2"/>
      <c r="NA21" s="2"/>
      <c r="NC21" s="2">
        <v>5005437.3781408845</v>
      </c>
      <c r="ND21" s="3">
        <v>50.636363635999999</v>
      </c>
      <c r="NG21" s="2">
        <f t="shared" si="69"/>
        <v>4824159.869961218</v>
      </c>
      <c r="NH21" s="2">
        <f t="shared" si="70"/>
        <v>642238.61499999999</v>
      </c>
      <c r="NI21" s="2">
        <f t="shared" si="71"/>
        <v>14543.444961217479</v>
      </c>
      <c r="NJ21" s="2">
        <f t="shared" si="72"/>
        <v>4645076.3199612182</v>
      </c>
      <c r="NK21" s="2">
        <f t="shared" si="73"/>
        <v>534948.68499999994</v>
      </c>
      <c r="NL21" s="2">
        <f t="shared" si="74"/>
        <v>14543.444961217479</v>
      </c>
      <c r="NM21" s="2">
        <f>VLOOKUP($B21,'[6]sped-ELL'!$B$3:$AB$118,26,FALSE)</f>
        <v>542257.54999999993</v>
      </c>
      <c r="NN21" s="2">
        <f>VLOOKUP($B21,'[6]sped-ELL'!$B$3:$AB$118,27,FALSE)</f>
        <v>19521.271799999999</v>
      </c>
      <c r="NO21" s="52">
        <f t="shared" si="75"/>
        <v>7308.8649999999907</v>
      </c>
      <c r="NP21" s="52">
        <f t="shared" si="76"/>
        <v>4977.8268387825192</v>
      </c>
      <c r="NQ21" s="2"/>
      <c r="NS21" s="2"/>
      <c r="NU21" s="2"/>
      <c r="NW21" s="2"/>
      <c r="NY21" s="2"/>
      <c r="OA21" s="2"/>
      <c r="OC21" s="2"/>
      <c r="OE21" s="2"/>
      <c r="OG21" s="2"/>
      <c r="OI21" s="2"/>
      <c r="OK21" s="2"/>
      <c r="OM21" s="2"/>
      <c r="OO21" s="2"/>
      <c r="OQ21" s="2"/>
      <c r="OS21" s="2"/>
      <c r="OU21" s="2"/>
      <c r="OW21" s="2"/>
      <c r="OY21" s="2"/>
      <c r="PA21" s="2"/>
      <c r="PC21" s="2"/>
      <c r="PE21" s="2"/>
      <c r="PG21" s="2"/>
      <c r="PI21" s="2"/>
      <c r="PK21" s="2"/>
      <c r="PM21" s="2"/>
      <c r="PO21" s="2"/>
      <c r="PQ21" s="2"/>
      <c r="PS21" s="2"/>
      <c r="PU21" s="2"/>
    </row>
    <row r="22" spans="1:437" x14ac:dyDescent="0.25">
      <c r="A22" t="s">
        <v>205</v>
      </c>
      <c r="B22" s="35">
        <v>247</v>
      </c>
      <c r="C22" s="2"/>
      <c r="E22" s="2"/>
      <c r="G22" s="2"/>
      <c r="I22" s="2"/>
      <c r="K22" s="2">
        <v>112464</v>
      </c>
      <c r="L22" s="3">
        <v>3</v>
      </c>
      <c r="M22" s="2"/>
      <c r="O22" s="2"/>
      <c r="Q22" s="2">
        <v>87574</v>
      </c>
      <c r="R22" s="3">
        <v>2</v>
      </c>
      <c r="S22" s="2">
        <v>74976</v>
      </c>
      <c r="T22" s="3">
        <v>2</v>
      </c>
      <c r="U22" s="2"/>
      <c r="W22" s="2">
        <v>112464</v>
      </c>
      <c r="X22" s="3">
        <v>3</v>
      </c>
      <c r="Y22" s="2"/>
      <c r="AA22" s="2"/>
      <c r="AC22" s="2"/>
      <c r="AE22" s="2"/>
      <c r="AG22" s="2">
        <v>156529</v>
      </c>
      <c r="AH22" s="3">
        <v>1</v>
      </c>
      <c r="AI22" s="2"/>
      <c r="AK22" s="2"/>
      <c r="AM22" s="2"/>
      <c r="AO22" s="2"/>
      <c r="AQ22" s="2"/>
      <c r="AS22" s="2"/>
      <c r="AU22" s="2"/>
      <c r="AW22" s="2"/>
      <c r="AY22" s="2"/>
      <c r="BA22" s="2">
        <v>90879</v>
      </c>
      <c r="BB22" s="3">
        <v>1</v>
      </c>
      <c r="BC22" s="2"/>
      <c r="BE22" s="2"/>
      <c r="BG22" s="2"/>
      <c r="BI22" s="2"/>
      <c r="BK22" s="2"/>
      <c r="BM22" s="2"/>
      <c r="BO22" s="2"/>
      <c r="BQ22" s="2"/>
      <c r="BS22" s="2"/>
      <c r="BU22" s="2"/>
      <c r="BW22" s="2"/>
      <c r="BY22" s="2"/>
      <c r="CA22" s="2"/>
      <c r="CC22" s="2">
        <v>78183</v>
      </c>
      <c r="CD22" s="3">
        <v>1</v>
      </c>
      <c r="CE22" s="2">
        <v>12999.96667</v>
      </c>
      <c r="CF22" s="3">
        <v>0</v>
      </c>
      <c r="CG22" s="2">
        <v>50595</v>
      </c>
      <c r="CH22" s="3">
        <v>1</v>
      </c>
      <c r="CI22" s="2">
        <v>60194</v>
      </c>
      <c r="CJ22" s="3">
        <v>1</v>
      </c>
      <c r="CK22" s="2">
        <v>117742</v>
      </c>
      <c r="CL22" s="3">
        <v>1</v>
      </c>
      <c r="CM22" s="2"/>
      <c r="CO22" s="2"/>
      <c r="CQ22" s="2"/>
      <c r="CS22" s="2"/>
      <c r="CU22" s="2">
        <f t="shared" si="77"/>
        <v>0</v>
      </c>
      <c r="CW22" s="2">
        <f t="shared" si="67"/>
        <v>0</v>
      </c>
      <c r="CY22" s="2">
        <f t="shared" si="78"/>
        <v>0</v>
      </c>
      <c r="DA22" s="2">
        <f t="shared" si="79"/>
        <v>106651.93</v>
      </c>
      <c r="DB22" s="3">
        <v>1</v>
      </c>
      <c r="DC22" s="2">
        <f t="shared" si="80"/>
        <v>0</v>
      </c>
      <c r="DE22" s="2">
        <f t="shared" si="81"/>
        <v>0</v>
      </c>
      <c r="DG22" s="2">
        <f t="shared" si="82"/>
        <v>4847.8149515218493</v>
      </c>
      <c r="DH22" s="3">
        <v>4.5454544999999999E-2</v>
      </c>
      <c r="DI22" s="2"/>
      <c r="DK22" s="2"/>
      <c r="DM22" s="2"/>
      <c r="DO22" s="2"/>
      <c r="DQ22" s="2">
        <v>195277</v>
      </c>
      <c r="DR22" s="3">
        <v>1</v>
      </c>
      <c r="DS22" s="2">
        <f t="shared" si="83"/>
        <v>53325.964999999997</v>
      </c>
      <c r="DT22" s="3">
        <v>0.5</v>
      </c>
      <c r="DU22" s="2">
        <f t="shared" si="68"/>
        <v>0</v>
      </c>
      <c r="DW22" s="2"/>
      <c r="DY22" s="2">
        <v>56854</v>
      </c>
      <c r="DZ22" s="3">
        <v>1</v>
      </c>
      <c r="EA22" s="2"/>
      <c r="EC22" s="2">
        <f t="shared" si="84"/>
        <v>0</v>
      </c>
      <c r="EE22" s="2">
        <f t="shared" si="8"/>
        <v>0</v>
      </c>
      <c r="EG22" s="2">
        <f t="shared" si="9"/>
        <v>0</v>
      </c>
      <c r="EI22" s="2">
        <f t="shared" si="85"/>
        <v>0</v>
      </c>
      <c r="EK22" s="2">
        <f t="shared" si="86"/>
        <v>106651.93</v>
      </c>
      <c r="EL22" s="3">
        <v>1</v>
      </c>
      <c r="EM22" s="2">
        <f t="shared" si="87"/>
        <v>0</v>
      </c>
      <c r="EO22" s="2">
        <f t="shared" si="88"/>
        <v>213303.86</v>
      </c>
      <c r="EP22" s="3">
        <v>2</v>
      </c>
      <c r="EQ22" s="2">
        <f t="shared" si="89"/>
        <v>106651.93</v>
      </c>
      <c r="ER22" s="3">
        <v>1</v>
      </c>
      <c r="ES22" s="2"/>
      <c r="EU22" s="2">
        <f t="shared" si="90"/>
        <v>319955.78999999998</v>
      </c>
      <c r="EV22" s="3">
        <v>3</v>
      </c>
      <c r="EW22" s="2">
        <f t="shared" si="91"/>
        <v>213303.86</v>
      </c>
      <c r="EX22" s="3">
        <v>2</v>
      </c>
      <c r="EY22" s="2">
        <f t="shared" si="92"/>
        <v>213303.86</v>
      </c>
      <c r="EZ22" s="3">
        <v>2</v>
      </c>
      <c r="FA22" s="2">
        <f t="shared" si="93"/>
        <v>213303.86</v>
      </c>
      <c r="FB22" s="3">
        <v>2</v>
      </c>
      <c r="FC22" s="2">
        <f t="shared" si="94"/>
        <v>213303.86</v>
      </c>
      <c r="FD22" s="3">
        <v>2</v>
      </c>
      <c r="FE22" s="2">
        <f t="shared" si="95"/>
        <v>0</v>
      </c>
      <c r="FG22" s="2">
        <f t="shared" si="96"/>
        <v>106651.93</v>
      </c>
      <c r="FH22" s="3">
        <v>1</v>
      </c>
      <c r="FI22" s="2">
        <f t="shared" si="97"/>
        <v>0</v>
      </c>
      <c r="FK22" s="2">
        <f t="shared" si="98"/>
        <v>0</v>
      </c>
      <c r="FM22" s="2">
        <f t="shared" si="99"/>
        <v>0</v>
      </c>
      <c r="FO22" s="2">
        <f t="shared" si="100"/>
        <v>0</v>
      </c>
      <c r="FQ22" s="2">
        <f t="shared" si="101"/>
        <v>0</v>
      </c>
      <c r="FS22" s="2">
        <f t="shared" si="102"/>
        <v>0</v>
      </c>
      <c r="FU22" s="2">
        <f t="shared" si="103"/>
        <v>213303.86</v>
      </c>
      <c r="FV22" s="3">
        <v>2</v>
      </c>
      <c r="FW22" s="2">
        <f t="shared" si="104"/>
        <v>0</v>
      </c>
      <c r="FY22" s="2">
        <f t="shared" si="105"/>
        <v>0</v>
      </c>
      <c r="GA22" s="2">
        <f t="shared" si="106"/>
        <v>106651.93</v>
      </c>
      <c r="GB22" s="3">
        <v>1</v>
      </c>
      <c r="GC22" s="2">
        <f t="shared" si="107"/>
        <v>319955.78999999998</v>
      </c>
      <c r="GD22" s="3">
        <v>3</v>
      </c>
      <c r="GE22" s="2">
        <f t="shared" si="108"/>
        <v>0</v>
      </c>
      <c r="GG22" s="2">
        <f t="shared" si="109"/>
        <v>106651.93</v>
      </c>
      <c r="GH22" s="3">
        <v>1</v>
      </c>
      <c r="GI22" s="2">
        <f t="shared" si="110"/>
        <v>0</v>
      </c>
      <c r="GK22" s="2">
        <f t="shared" si="111"/>
        <v>0</v>
      </c>
      <c r="GM22" s="2">
        <f t="shared" si="112"/>
        <v>213303.86</v>
      </c>
      <c r="GN22" s="3">
        <v>2</v>
      </c>
      <c r="GO22" s="2">
        <f t="shared" si="113"/>
        <v>0</v>
      </c>
      <c r="GQ22" s="2">
        <f t="shared" si="114"/>
        <v>0</v>
      </c>
      <c r="GS22" s="2">
        <f t="shared" si="115"/>
        <v>106651.93</v>
      </c>
      <c r="GT22" s="3">
        <v>1</v>
      </c>
      <c r="GU22" s="2">
        <f t="shared" si="116"/>
        <v>0</v>
      </c>
      <c r="GW22" s="2">
        <f t="shared" si="117"/>
        <v>0</v>
      </c>
      <c r="GY22" s="2">
        <f t="shared" si="118"/>
        <v>106651.93</v>
      </c>
      <c r="GZ22" s="3">
        <v>1</v>
      </c>
      <c r="HA22" s="2">
        <f t="shared" si="119"/>
        <v>0</v>
      </c>
      <c r="HC22" s="2">
        <f t="shared" si="120"/>
        <v>213303.86</v>
      </c>
      <c r="HD22" s="3">
        <v>2</v>
      </c>
      <c r="HE22" s="2">
        <f t="shared" si="121"/>
        <v>0</v>
      </c>
      <c r="HG22" s="2">
        <f t="shared" si="122"/>
        <v>0</v>
      </c>
      <c r="HI22" s="2">
        <f t="shared" si="123"/>
        <v>0</v>
      </c>
      <c r="HK22" s="2">
        <f t="shared" si="124"/>
        <v>0</v>
      </c>
      <c r="HM22" s="2">
        <f t="shared" si="125"/>
        <v>0</v>
      </c>
      <c r="HO22" s="2">
        <f t="shared" si="126"/>
        <v>0</v>
      </c>
      <c r="HQ22" s="2">
        <f t="shared" si="127"/>
        <v>0</v>
      </c>
      <c r="HS22" s="2">
        <f t="shared" si="128"/>
        <v>0</v>
      </c>
      <c r="HU22" s="2">
        <f t="shared" si="129"/>
        <v>0</v>
      </c>
      <c r="HW22" s="2">
        <f t="shared" si="130"/>
        <v>0</v>
      </c>
      <c r="HY22" s="2">
        <f t="shared" si="131"/>
        <v>0</v>
      </c>
      <c r="IA22" s="2"/>
      <c r="IC22" s="2"/>
      <c r="IE22" s="2">
        <f t="shared" si="132"/>
        <v>0</v>
      </c>
      <c r="IG22" s="2">
        <f t="shared" si="133"/>
        <v>0</v>
      </c>
      <c r="II22" s="2">
        <f t="shared" si="134"/>
        <v>0</v>
      </c>
      <c r="IK22" s="2">
        <f t="shared" si="135"/>
        <v>0</v>
      </c>
      <c r="IM22" s="2">
        <f t="shared" si="136"/>
        <v>0</v>
      </c>
      <c r="IO22" s="2">
        <f t="shared" si="137"/>
        <v>0</v>
      </c>
      <c r="IQ22" s="2">
        <f t="shared" si="138"/>
        <v>0</v>
      </c>
      <c r="IS22" s="2">
        <f t="shared" si="139"/>
        <v>0</v>
      </c>
      <c r="IU22" s="2">
        <f t="shared" si="140"/>
        <v>0</v>
      </c>
      <c r="IW22" s="2">
        <f t="shared" si="141"/>
        <v>0</v>
      </c>
      <c r="IY22" s="2"/>
      <c r="JA22" s="2"/>
      <c r="JC22" s="2">
        <v>27200</v>
      </c>
      <c r="JD22" s="3">
        <v>0</v>
      </c>
      <c r="JE22" s="2">
        <v>10200</v>
      </c>
      <c r="JF22" s="3">
        <v>0</v>
      </c>
      <c r="JG22" s="2">
        <v>27200</v>
      </c>
      <c r="JH22" s="3">
        <v>0</v>
      </c>
      <c r="JI22" s="2"/>
      <c r="JK22" s="2"/>
      <c r="JM22" s="2"/>
      <c r="JO22" s="2">
        <v>13859</v>
      </c>
      <c r="JP22" s="3">
        <v>0</v>
      </c>
      <c r="JQ22" s="2">
        <v>6997.42</v>
      </c>
      <c r="JR22" s="3">
        <v>0</v>
      </c>
      <c r="JS22" s="2"/>
      <c r="JU22" s="2"/>
      <c r="JW22" s="2">
        <v>11000</v>
      </c>
      <c r="JX22" s="3">
        <v>0</v>
      </c>
      <c r="JY22" s="2">
        <v>5073.01</v>
      </c>
      <c r="JZ22" s="3">
        <v>0</v>
      </c>
      <c r="KA22" s="2"/>
      <c r="KC22" s="2">
        <v>3000</v>
      </c>
      <c r="KD22" s="3">
        <v>0</v>
      </c>
      <c r="KE22" s="2"/>
      <c r="KG22" s="2"/>
      <c r="KI22" s="2"/>
      <c r="KK22" s="2">
        <v>161663.60999999999</v>
      </c>
      <c r="KL22" s="3">
        <v>0</v>
      </c>
      <c r="KM22" s="2"/>
      <c r="KO22" s="2"/>
      <c r="KQ22" s="2"/>
      <c r="KS22" s="2"/>
      <c r="KU22" s="2">
        <v>9750</v>
      </c>
      <c r="KV22" s="3">
        <v>0</v>
      </c>
      <c r="KW22" s="2"/>
      <c r="KY22" s="2">
        <v>8000</v>
      </c>
      <c r="KZ22" s="3">
        <v>0</v>
      </c>
      <c r="LA22" s="2">
        <v>404</v>
      </c>
      <c r="LB22" s="3">
        <v>0</v>
      </c>
      <c r="LC22" s="2">
        <v>4640</v>
      </c>
      <c r="LD22" s="3">
        <v>0</v>
      </c>
      <c r="LE22" s="2"/>
      <c r="LG22" s="2"/>
      <c r="LI22" s="2"/>
      <c r="LK22" s="2"/>
      <c r="LM22" s="2"/>
      <c r="LO22" s="2"/>
      <c r="LQ22" s="2"/>
      <c r="LS22" s="2">
        <v>3250</v>
      </c>
      <c r="LT22" s="3">
        <v>0</v>
      </c>
      <c r="LU22" s="2"/>
      <c r="LW22" s="2"/>
      <c r="LY22" s="2"/>
      <c r="MA22" s="2"/>
      <c r="MC22" s="2"/>
      <c r="ME22" s="2"/>
      <c r="MG22" s="2"/>
      <c r="MI22" s="2">
        <v>6478</v>
      </c>
      <c r="MJ22" s="3">
        <v>0</v>
      </c>
      <c r="MK22" s="2">
        <v>11430</v>
      </c>
      <c r="ML22" s="3">
        <v>0</v>
      </c>
      <c r="MM22" s="2"/>
      <c r="MO22" s="2"/>
      <c r="MQ22" s="2"/>
      <c r="MS22" s="2">
        <v>1672.63</v>
      </c>
      <c r="MT22" s="3">
        <v>0</v>
      </c>
      <c r="MU22" s="2"/>
      <c r="MW22" s="2"/>
      <c r="MY22" s="2"/>
      <c r="NA22" s="2"/>
      <c r="NC22" s="2">
        <v>4957019.9093461046</v>
      </c>
      <c r="ND22" s="3">
        <v>48.545454544999998</v>
      </c>
      <c r="NE22" s="2">
        <v>53326</v>
      </c>
      <c r="NF22" s="3">
        <v>0.5</v>
      </c>
      <c r="NG22" s="2">
        <f t="shared" si="69"/>
        <v>4829606.3166215215</v>
      </c>
      <c r="NH22" s="2">
        <f t="shared" si="70"/>
        <v>1019005.4049999998</v>
      </c>
      <c r="NI22" s="2">
        <f t="shared" si="71"/>
        <v>4847.8149515218493</v>
      </c>
      <c r="NJ22" s="2">
        <f t="shared" si="72"/>
        <v>4667942.7066215212</v>
      </c>
      <c r="NK22" s="2">
        <f t="shared" si="73"/>
        <v>1019005.4049999998</v>
      </c>
      <c r="NL22" s="2">
        <f t="shared" si="74"/>
        <v>4847.8149515218493</v>
      </c>
      <c r="NM22" s="2">
        <f>VLOOKUP($B22,'[6]sped-ELL'!$B$3:$AB$118,26,FALSE)</f>
        <v>1295406.855</v>
      </c>
      <c r="NN22" s="2">
        <f>VLOOKUP($B22,'[6]sped-ELL'!$B$3:$AB$118,27,FALSE)</f>
        <v>15183.2114</v>
      </c>
      <c r="NO22" s="52">
        <f t="shared" si="75"/>
        <v>276401.45000000019</v>
      </c>
      <c r="NP22" s="52">
        <f t="shared" si="76"/>
        <v>10335.39644847815</v>
      </c>
      <c r="NQ22" s="2"/>
      <c r="NS22" s="2"/>
      <c r="NU22" s="2"/>
      <c r="NW22" s="2"/>
      <c r="NY22" s="2"/>
      <c r="OA22" s="2"/>
      <c r="OC22" s="2"/>
      <c r="OE22" s="2"/>
      <c r="OG22" s="2"/>
      <c r="OI22" s="2"/>
      <c r="OK22" s="2"/>
      <c r="OM22" s="2"/>
      <c r="OO22" s="2"/>
      <c r="OQ22" s="2"/>
      <c r="OS22" s="2"/>
      <c r="OU22" s="2"/>
      <c r="OW22" s="2"/>
      <c r="OY22" s="2"/>
      <c r="PA22" s="2"/>
      <c r="PC22" s="2"/>
      <c r="PE22" s="2"/>
      <c r="PG22" s="2"/>
      <c r="PI22" s="2"/>
      <c r="PK22" s="2"/>
      <c r="PM22" s="2"/>
      <c r="PO22" s="2"/>
      <c r="PQ22" s="2"/>
      <c r="PS22" s="2"/>
      <c r="PU22" s="2"/>
    </row>
    <row r="23" spans="1:437" x14ac:dyDescent="0.25">
      <c r="A23" t="s">
        <v>206</v>
      </c>
      <c r="B23" s="35">
        <v>360</v>
      </c>
      <c r="C23" s="2"/>
      <c r="E23" s="2"/>
      <c r="G23" s="2">
        <v>67876</v>
      </c>
      <c r="H23" s="3">
        <v>1</v>
      </c>
      <c r="I23" s="2"/>
      <c r="K23" s="2">
        <v>299904</v>
      </c>
      <c r="L23" s="3">
        <v>8</v>
      </c>
      <c r="M23" s="2"/>
      <c r="O23" s="2"/>
      <c r="Q23" s="2"/>
      <c r="S23" s="2">
        <v>74976</v>
      </c>
      <c r="T23" s="3">
        <v>2</v>
      </c>
      <c r="U23" s="2"/>
      <c r="W23" s="2"/>
      <c r="Y23" s="2"/>
      <c r="AA23" s="2"/>
      <c r="AC23" s="2"/>
      <c r="AE23" s="2"/>
      <c r="AG23" s="2"/>
      <c r="AI23" s="2"/>
      <c r="AK23" s="2">
        <v>156529</v>
      </c>
      <c r="AL23" s="3">
        <v>1</v>
      </c>
      <c r="AM23" s="2"/>
      <c r="AO23" s="2"/>
      <c r="AQ23" s="2"/>
      <c r="AS23" s="2"/>
      <c r="AU23" s="2"/>
      <c r="AW23" s="2">
        <v>55015</v>
      </c>
      <c r="AX23" s="3">
        <v>1</v>
      </c>
      <c r="AY23" s="2"/>
      <c r="BA23" s="2"/>
      <c r="BC23" s="2"/>
      <c r="BE23" s="2"/>
      <c r="BG23" s="2"/>
      <c r="BI23" s="2"/>
      <c r="BK23" s="2"/>
      <c r="BM23" s="2"/>
      <c r="BO23" s="2"/>
      <c r="BQ23" s="2"/>
      <c r="BS23" s="2"/>
      <c r="BU23" s="2"/>
      <c r="BW23" s="2">
        <v>117087</v>
      </c>
      <c r="BX23" s="3">
        <v>1</v>
      </c>
      <c r="BY23" s="2"/>
      <c r="CA23" s="2"/>
      <c r="CC23" s="2">
        <v>78183</v>
      </c>
      <c r="CD23" s="3">
        <v>1</v>
      </c>
      <c r="CE23" s="2">
        <v>9362.3833329999998</v>
      </c>
      <c r="CF23" s="3">
        <v>0</v>
      </c>
      <c r="CG23" s="2">
        <v>101190</v>
      </c>
      <c r="CH23" s="3">
        <v>2</v>
      </c>
      <c r="CI23" s="2">
        <v>60194</v>
      </c>
      <c r="CJ23" s="3">
        <v>1</v>
      </c>
      <c r="CK23" s="2"/>
      <c r="CM23" s="2"/>
      <c r="CO23" s="2"/>
      <c r="CQ23" s="2"/>
      <c r="CS23" s="2"/>
      <c r="CU23" s="2">
        <f t="shared" si="77"/>
        <v>0</v>
      </c>
      <c r="CW23" s="2">
        <f t="shared" si="67"/>
        <v>0</v>
      </c>
      <c r="CY23" s="2">
        <f t="shared" si="78"/>
        <v>0</v>
      </c>
      <c r="DA23" s="2">
        <f t="shared" si="79"/>
        <v>0</v>
      </c>
      <c r="DC23" s="2">
        <f t="shared" si="80"/>
        <v>106651.93</v>
      </c>
      <c r="DD23" s="3">
        <v>1</v>
      </c>
      <c r="DE23" s="2">
        <f t="shared" si="81"/>
        <v>0</v>
      </c>
      <c r="DG23" s="2">
        <f t="shared" si="82"/>
        <v>0</v>
      </c>
      <c r="DI23" s="2"/>
      <c r="DK23" s="2"/>
      <c r="DM23" s="2"/>
      <c r="DO23" s="2">
        <v>116130</v>
      </c>
      <c r="DP23" s="3">
        <v>1</v>
      </c>
      <c r="DQ23" s="2">
        <v>195277</v>
      </c>
      <c r="DR23" s="3">
        <v>1</v>
      </c>
      <c r="DS23" s="2">
        <f t="shared" si="83"/>
        <v>106651.93</v>
      </c>
      <c r="DT23" s="3">
        <v>1</v>
      </c>
      <c r="DU23" s="2">
        <f t="shared" si="68"/>
        <v>0</v>
      </c>
      <c r="DW23" s="2"/>
      <c r="DY23" s="2"/>
      <c r="EA23" s="2"/>
      <c r="EC23" s="2">
        <f t="shared" si="84"/>
        <v>106651.93</v>
      </c>
      <c r="ED23" s="3">
        <v>1</v>
      </c>
      <c r="EE23" s="2">
        <f t="shared" si="8"/>
        <v>0</v>
      </c>
      <c r="EG23" s="2">
        <f t="shared" si="9"/>
        <v>0</v>
      </c>
      <c r="EI23" s="2">
        <f t="shared" si="85"/>
        <v>106651.93</v>
      </c>
      <c r="EJ23" s="3">
        <v>1</v>
      </c>
      <c r="EK23" s="2">
        <f t="shared" si="86"/>
        <v>0</v>
      </c>
      <c r="EM23" s="2">
        <f t="shared" si="87"/>
        <v>0</v>
      </c>
      <c r="EO23" s="2">
        <f t="shared" si="88"/>
        <v>106651.93</v>
      </c>
      <c r="EP23" s="3">
        <v>1</v>
      </c>
      <c r="EQ23" s="2">
        <f t="shared" si="89"/>
        <v>0</v>
      </c>
      <c r="ES23" s="2"/>
      <c r="EU23" s="2">
        <f t="shared" si="90"/>
        <v>213303.86</v>
      </c>
      <c r="EV23" s="3">
        <v>2</v>
      </c>
      <c r="EW23" s="2">
        <f t="shared" si="91"/>
        <v>213303.86</v>
      </c>
      <c r="EX23" s="3">
        <v>2</v>
      </c>
      <c r="EY23" s="2">
        <f t="shared" si="92"/>
        <v>213303.86</v>
      </c>
      <c r="EZ23" s="3">
        <v>2</v>
      </c>
      <c r="FA23" s="2">
        <f t="shared" si="93"/>
        <v>213303.86</v>
      </c>
      <c r="FB23" s="3">
        <v>2</v>
      </c>
      <c r="FC23" s="2">
        <f t="shared" si="94"/>
        <v>106651.93</v>
      </c>
      <c r="FD23" s="3">
        <v>1</v>
      </c>
      <c r="FE23" s="2">
        <f t="shared" si="95"/>
        <v>0</v>
      </c>
      <c r="FG23" s="2">
        <f t="shared" si="96"/>
        <v>106651.93</v>
      </c>
      <c r="FH23" s="3">
        <v>1</v>
      </c>
      <c r="FI23" s="2">
        <f t="shared" si="97"/>
        <v>0</v>
      </c>
      <c r="FK23" s="2">
        <f t="shared" si="98"/>
        <v>0</v>
      </c>
      <c r="FM23" s="2">
        <f t="shared" si="99"/>
        <v>0</v>
      </c>
      <c r="FO23" s="2">
        <f t="shared" si="100"/>
        <v>0</v>
      </c>
      <c r="FQ23" s="2">
        <f t="shared" si="101"/>
        <v>0</v>
      </c>
      <c r="FS23" s="2">
        <f t="shared" si="102"/>
        <v>0</v>
      </c>
      <c r="FU23" s="2">
        <f t="shared" si="103"/>
        <v>0</v>
      </c>
      <c r="FW23" s="2">
        <f t="shared" si="104"/>
        <v>106651.93</v>
      </c>
      <c r="FX23" s="3">
        <v>1</v>
      </c>
      <c r="FY23" s="2">
        <f t="shared" si="105"/>
        <v>106651.93</v>
      </c>
      <c r="FZ23" s="3">
        <v>1</v>
      </c>
      <c r="GA23" s="2">
        <f t="shared" si="106"/>
        <v>213303.86</v>
      </c>
      <c r="GB23" s="3">
        <v>2</v>
      </c>
      <c r="GC23" s="2">
        <f t="shared" si="107"/>
        <v>319955.78999999998</v>
      </c>
      <c r="GD23" s="3">
        <v>3</v>
      </c>
      <c r="GE23" s="2">
        <f t="shared" si="108"/>
        <v>0</v>
      </c>
      <c r="GG23" s="2">
        <f t="shared" si="109"/>
        <v>0</v>
      </c>
      <c r="GI23" s="2">
        <f t="shared" si="110"/>
        <v>0</v>
      </c>
      <c r="GK23" s="2">
        <f t="shared" si="111"/>
        <v>0</v>
      </c>
      <c r="GM23" s="2">
        <f t="shared" si="112"/>
        <v>213303.86</v>
      </c>
      <c r="GN23" s="3">
        <v>2</v>
      </c>
      <c r="GO23" s="2">
        <f t="shared" si="113"/>
        <v>106651.93</v>
      </c>
      <c r="GP23" s="3">
        <v>1</v>
      </c>
      <c r="GQ23" s="2">
        <f t="shared" si="114"/>
        <v>0</v>
      </c>
      <c r="GS23" s="2">
        <f t="shared" si="115"/>
        <v>106651.93</v>
      </c>
      <c r="GT23" s="3">
        <v>1</v>
      </c>
      <c r="GU23" s="2">
        <f t="shared" si="116"/>
        <v>0</v>
      </c>
      <c r="GW23" s="2">
        <f t="shared" si="117"/>
        <v>0</v>
      </c>
      <c r="GY23" s="2">
        <f t="shared" si="118"/>
        <v>0</v>
      </c>
      <c r="HA23" s="2">
        <f t="shared" si="119"/>
        <v>853215.44</v>
      </c>
      <c r="HB23" s="3">
        <v>8</v>
      </c>
      <c r="HC23" s="2">
        <f t="shared" si="120"/>
        <v>0</v>
      </c>
      <c r="HE23" s="2">
        <f t="shared" si="121"/>
        <v>0</v>
      </c>
      <c r="HG23" s="2">
        <f t="shared" si="122"/>
        <v>0</v>
      </c>
      <c r="HI23" s="2">
        <f t="shared" si="123"/>
        <v>0</v>
      </c>
      <c r="HK23" s="2">
        <f t="shared" si="124"/>
        <v>0</v>
      </c>
      <c r="HM23" s="2">
        <f t="shared" si="125"/>
        <v>0</v>
      </c>
      <c r="HO23" s="2">
        <f t="shared" si="126"/>
        <v>106651.93</v>
      </c>
      <c r="HP23" s="3">
        <v>1</v>
      </c>
      <c r="HQ23" s="2">
        <f t="shared" si="127"/>
        <v>0</v>
      </c>
      <c r="HS23" s="2">
        <f t="shared" si="128"/>
        <v>0</v>
      </c>
      <c r="HU23" s="2">
        <f t="shared" si="129"/>
        <v>106651.93</v>
      </c>
      <c r="HV23" s="3">
        <v>1</v>
      </c>
      <c r="HW23" s="2">
        <f t="shared" si="130"/>
        <v>0</v>
      </c>
      <c r="HY23" s="2">
        <f t="shared" si="131"/>
        <v>0</v>
      </c>
      <c r="IA23" s="2"/>
      <c r="IC23" s="2"/>
      <c r="IE23" s="2">
        <f t="shared" si="132"/>
        <v>106651.93</v>
      </c>
      <c r="IF23" s="3">
        <v>1</v>
      </c>
      <c r="IG23" s="2">
        <f t="shared" si="133"/>
        <v>0</v>
      </c>
      <c r="II23" s="2">
        <f t="shared" si="134"/>
        <v>0</v>
      </c>
      <c r="IK23" s="2">
        <f t="shared" si="135"/>
        <v>0</v>
      </c>
      <c r="IM23" s="2">
        <f t="shared" si="136"/>
        <v>0</v>
      </c>
      <c r="IO23" s="2">
        <f t="shared" si="137"/>
        <v>0</v>
      </c>
      <c r="IQ23" s="2">
        <f t="shared" si="138"/>
        <v>0</v>
      </c>
      <c r="IS23" s="2">
        <f t="shared" si="139"/>
        <v>0</v>
      </c>
      <c r="IU23" s="2">
        <f t="shared" si="140"/>
        <v>0</v>
      </c>
      <c r="IW23" s="2">
        <f t="shared" si="141"/>
        <v>0</v>
      </c>
      <c r="IY23" s="2"/>
      <c r="JA23" s="2"/>
      <c r="JC23" s="2"/>
      <c r="JE23" s="2"/>
      <c r="JG23" s="2"/>
      <c r="JI23" s="2"/>
      <c r="JK23" s="2"/>
      <c r="JM23" s="2"/>
      <c r="JO23" s="2"/>
      <c r="JQ23" s="2">
        <v>24416.44</v>
      </c>
      <c r="JR23" s="3">
        <v>0</v>
      </c>
      <c r="JS23" s="2"/>
      <c r="JU23" s="2"/>
      <c r="JW23" s="2"/>
      <c r="JY23" s="2">
        <v>4777.49</v>
      </c>
      <c r="JZ23" s="3">
        <v>0</v>
      </c>
      <c r="KA23" s="2"/>
      <c r="KC23" s="2">
        <v>10000</v>
      </c>
      <c r="KD23" s="3">
        <v>0</v>
      </c>
      <c r="KE23" s="2">
        <v>18550</v>
      </c>
      <c r="KF23" s="3">
        <v>0</v>
      </c>
      <c r="KG23" s="2"/>
      <c r="KI23" s="2"/>
      <c r="KK23" s="2">
        <v>35038.51</v>
      </c>
      <c r="KL23" s="3">
        <v>0</v>
      </c>
      <c r="KM23" s="2"/>
      <c r="KO23" s="2"/>
      <c r="KQ23" s="2">
        <v>500</v>
      </c>
      <c r="KR23" s="3">
        <v>0</v>
      </c>
      <c r="KS23" s="2"/>
      <c r="KU23" s="2"/>
      <c r="KW23" s="2">
        <v>500</v>
      </c>
      <c r="KX23" s="3">
        <v>0</v>
      </c>
      <c r="KY23" s="2">
        <v>12000</v>
      </c>
      <c r="KZ23" s="3">
        <v>0</v>
      </c>
      <c r="LA23" s="2"/>
      <c r="LC23" s="2">
        <v>7100</v>
      </c>
      <c r="LD23" s="3">
        <v>0</v>
      </c>
      <c r="LE23" s="2"/>
      <c r="LG23" s="2"/>
      <c r="LI23" s="2"/>
      <c r="LK23" s="2">
        <v>300</v>
      </c>
      <c r="LL23" s="3">
        <v>0</v>
      </c>
      <c r="LM23" s="2"/>
      <c r="LO23" s="2"/>
      <c r="LQ23" s="2"/>
      <c r="LS23" s="2"/>
      <c r="LU23" s="2"/>
      <c r="LW23" s="2"/>
      <c r="LY23" s="2"/>
      <c r="MA23" s="2"/>
      <c r="MC23" s="2"/>
      <c r="ME23" s="2"/>
      <c r="MG23" s="2"/>
      <c r="MI23" s="2">
        <v>4197</v>
      </c>
      <c r="MJ23" s="3">
        <v>0</v>
      </c>
      <c r="MK23" s="2">
        <v>2424</v>
      </c>
      <c r="ML23" s="3">
        <v>0</v>
      </c>
      <c r="MM23" s="2"/>
      <c r="MO23" s="2"/>
      <c r="MQ23" s="2"/>
      <c r="MS23" s="2"/>
      <c r="MU23" s="2">
        <v>8875</v>
      </c>
      <c r="MV23" s="3">
        <v>0</v>
      </c>
      <c r="MW23" s="2"/>
      <c r="MY23" s="2"/>
      <c r="NA23" s="2"/>
      <c r="NC23" s="2">
        <v>5625454.8233329998</v>
      </c>
      <c r="ND23" s="3">
        <v>57</v>
      </c>
      <c r="NG23" s="2">
        <f t="shared" si="69"/>
        <v>5406523.233333</v>
      </c>
      <c r="NH23" s="2">
        <f t="shared" si="70"/>
        <v>705361.64999999991</v>
      </c>
      <c r="NI23" s="2">
        <f t="shared" si="71"/>
        <v>106651.93</v>
      </c>
      <c r="NJ23" s="2">
        <f t="shared" si="72"/>
        <v>5371484.7233330002</v>
      </c>
      <c r="NK23" s="2">
        <f t="shared" si="73"/>
        <v>588274.64999999991</v>
      </c>
      <c r="NL23" s="2">
        <f t="shared" si="74"/>
        <v>106651.93</v>
      </c>
      <c r="NM23" s="2">
        <f>VLOOKUP($B23,'[6]sped-ELL'!$B$3:$AB$118,26,FALSE)</f>
        <v>599815.55000000005</v>
      </c>
      <c r="NN23" s="2">
        <f>VLOOKUP($B23,'[6]sped-ELL'!$B$3:$AB$118,27,FALSE)</f>
        <v>56916</v>
      </c>
      <c r="NO23" s="52">
        <f t="shared" si="75"/>
        <v>11540.90000000014</v>
      </c>
      <c r="NP23" s="52">
        <f t="shared" si="76"/>
        <v>-49735.929999999993</v>
      </c>
      <c r="NQ23" s="2"/>
      <c r="NS23" s="2"/>
      <c r="NU23" s="2"/>
      <c r="NW23" s="2"/>
      <c r="NY23" s="2"/>
      <c r="OA23" s="2"/>
      <c r="OC23" s="2"/>
      <c r="OE23" s="2"/>
      <c r="OG23" s="2"/>
      <c r="OI23" s="2"/>
      <c r="OK23" s="2"/>
      <c r="OM23" s="2"/>
      <c r="OO23" s="2"/>
      <c r="OQ23" s="2"/>
      <c r="OS23" s="2"/>
      <c r="OU23" s="2"/>
      <c r="OW23" s="2"/>
      <c r="OY23" s="2"/>
      <c r="PA23" s="2"/>
      <c r="PC23" s="2"/>
      <c r="PE23" s="2"/>
      <c r="PG23" s="2"/>
      <c r="PI23" s="2"/>
      <c r="PK23" s="2"/>
      <c r="PM23" s="2"/>
      <c r="PO23" s="2"/>
      <c r="PQ23" s="2"/>
      <c r="PS23" s="2"/>
      <c r="PU23" s="2"/>
    </row>
    <row r="24" spans="1:437" x14ac:dyDescent="0.25">
      <c r="A24" t="s">
        <v>207</v>
      </c>
      <c r="B24" s="35">
        <v>454</v>
      </c>
      <c r="C24" s="2"/>
      <c r="E24" s="2">
        <v>104158</v>
      </c>
      <c r="F24" s="3">
        <v>1</v>
      </c>
      <c r="G24" s="2">
        <v>135752</v>
      </c>
      <c r="H24" s="3">
        <v>2</v>
      </c>
      <c r="I24" s="2"/>
      <c r="K24" s="2"/>
      <c r="M24" s="2">
        <v>74976</v>
      </c>
      <c r="N24" s="3">
        <v>2</v>
      </c>
      <c r="O24" s="2"/>
      <c r="Q24" s="2"/>
      <c r="S24" s="2"/>
      <c r="U24" s="2"/>
      <c r="W24" s="2">
        <v>487344</v>
      </c>
      <c r="X24" s="3">
        <v>13</v>
      </c>
      <c r="Y24" s="2">
        <v>198873</v>
      </c>
      <c r="Z24" s="3">
        <v>3</v>
      </c>
      <c r="AA24" s="2"/>
      <c r="AC24" s="2">
        <v>156529</v>
      </c>
      <c r="AD24" s="3">
        <v>1</v>
      </c>
      <c r="AE24" s="2"/>
      <c r="AG24" s="2"/>
      <c r="AI24" s="2">
        <v>156529</v>
      </c>
      <c r="AJ24" s="3">
        <v>1</v>
      </c>
      <c r="AK24" s="2">
        <v>313058</v>
      </c>
      <c r="AL24" s="3">
        <v>2</v>
      </c>
      <c r="AM24" s="2"/>
      <c r="AO24" s="2"/>
      <c r="AQ24" s="2"/>
      <c r="AS24" s="2"/>
      <c r="AU24" s="2">
        <v>69509</v>
      </c>
      <c r="AV24" s="3">
        <v>1</v>
      </c>
      <c r="AW24" s="2">
        <v>110030</v>
      </c>
      <c r="AX24" s="3">
        <v>2</v>
      </c>
      <c r="AY24" s="2">
        <v>165045</v>
      </c>
      <c r="AZ24" s="3">
        <v>3</v>
      </c>
      <c r="BA24" s="2"/>
      <c r="BC24" s="2"/>
      <c r="BE24" s="2">
        <v>117087</v>
      </c>
      <c r="BF24" s="3">
        <v>1</v>
      </c>
      <c r="BG24" s="2"/>
      <c r="BI24" s="2"/>
      <c r="BK24" s="2"/>
      <c r="BM24" s="2">
        <v>202740</v>
      </c>
      <c r="BN24" s="3">
        <v>3</v>
      </c>
      <c r="BO24" s="2"/>
      <c r="BQ24" s="2"/>
      <c r="BS24" s="2"/>
      <c r="BU24" s="2"/>
      <c r="BW24" s="2"/>
      <c r="BY24" s="2">
        <v>99681</v>
      </c>
      <c r="BZ24" s="3">
        <v>1</v>
      </c>
      <c r="CA24" s="2"/>
      <c r="CC24" s="2">
        <v>156366</v>
      </c>
      <c r="CD24" s="3">
        <v>2</v>
      </c>
      <c r="CE24" s="2">
        <v>44397.953329999997</v>
      </c>
      <c r="CF24" s="3">
        <v>0</v>
      </c>
      <c r="CG24" s="2">
        <v>101190</v>
      </c>
      <c r="CH24" s="3">
        <v>2</v>
      </c>
      <c r="CI24" s="2">
        <v>240776</v>
      </c>
      <c r="CJ24" s="3">
        <v>4</v>
      </c>
      <c r="CK24" s="2">
        <v>117742</v>
      </c>
      <c r="CL24" s="3">
        <v>1</v>
      </c>
      <c r="CM24" s="2"/>
      <c r="CO24" s="2">
        <v>144306</v>
      </c>
      <c r="CP24" s="3">
        <v>1</v>
      </c>
      <c r="CQ24" s="2">
        <v>144306</v>
      </c>
      <c r="CR24" s="3">
        <v>1</v>
      </c>
      <c r="CS24" s="2">
        <v>144306</v>
      </c>
      <c r="CT24" s="3">
        <v>1</v>
      </c>
      <c r="CU24" s="2">
        <f t="shared" si="77"/>
        <v>0</v>
      </c>
      <c r="CW24" s="2">
        <f t="shared" si="67"/>
        <v>242661.86</v>
      </c>
      <c r="CX24" s="3">
        <v>2</v>
      </c>
      <c r="CY24" s="2">
        <f t="shared" si="78"/>
        <v>213303.86</v>
      </c>
      <c r="CZ24" s="3">
        <v>2</v>
      </c>
      <c r="DA24" s="2">
        <f t="shared" si="79"/>
        <v>0</v>
      </c>
      <c r="DC24" s="2">
        <f t="shared" si="80"/>
        <v>106651.93</v>
      </c>
      <c r="DD24" s="3">
        <v>1</v>
      </c>
      <c r="DE24" s="2">
        <f t="shared" si="81"/>
        <v>106651.93</v>
      </c>
      <c r="DF24" s="3">
        <v>1</v>
      </c>
      <c r="DG24" s="2">
        <f t="shared" si="82"/>
        <v>0</v>
      </c>
      <c r="DI24" s="2"/>
      <c r="DK24" s="2"/>
      <c r="DM24" s="2"/>
      <c r="DO24" s="2"/>
      <c r="DQ24" s="2">
        <v>195277</v>
      </c>
      <c r="DR24" s="3">
        <v>1</v>
      </c>
      <c r="DS24" s="2">
        <f t="shared" si="83"/>
        <v>213303.86</v>
      </c>
      <c r="DT24" s="3">
        <v>2</v>
      </c>
      <c r="DU24" s="2">
        <f t="shared" si="68"/>
        <v>0</v>
      </c>
      <c r="DW24" s="2"/>
      <c r="DY24" s="2"/>
      <c r="EA24" s="2">
        <v>208316</v>
      </c>
      <c r="EB24" s="3">
        <v>2</v>
      </c>
      <c r="EC24" s="2">
        <f t="shared" si="84"/>
        <v>0</v>
      </c>
      <c r="EE24" s="2">
        <f t="shared" si="8"/>
        <v>363992.79</v>
      </c>
      <c r="EF24" s="3">
        <v>3</v>
      </c>
      <c r="EG24" s="2">
        <f t="shared" si="9"/>
        <v>0</v>
      </c>
      <c r="EI24" s="2">
        <f t="shared" si="85"/>
        <v>106651.93</v>
      </c>
      <c r="EJ24" s="3">
        <v>1</v>
      </c>
      <c r="EK24" s="2">
        <f t="shared" si="86"/>
        <v>0</v>
      </c>
      <c r="EM24" s="2">
        <f t="shared" si="87"/>
        <v>0</v>
      </c>
      <c r="EO24" s="2">
        <f t="shared" si="88"/>
        <v>746563.51</v>
      </c>
      <c r="EP24" s="3">
        <v>7</v>
      </c>
      <c r="EQ24" s="2">
        <f t="shared" si="89"/>
        <v>106651.93</v>
      </c>
      <c r="ER24" s="3">
        <v>1</v>
      </c>
      <c r="ES24" s="2"/>
      <c r="EU24" s="2">
        <f t="shared" si="90"/>
        <v>0</v>
      </c>
      <c r="EW24" s="2">
        <f t="shared" si="91"/>
        <v>0</v>
      </c>
      <c r="EY24" s="2">
        <f t="shared" si="92"/>
        <v>0</v>
      </c>
      <c r="FA24" s="2">
        <f t="shared" si="93"/>
        <v>0</v>
      </c>
      <c r="FC24" s="2">
        <f t="shared" si="94"/>
        <v>0</v>
      </c>
      <c r="FE24" s="2">
        <f t="shared" si="95"/>
        <v>0</v>
      </c>
      <c r="FG24" s="2">
        <f t="shared" si="96"/>
        <v>106651.93</v>
      </c>
      <c r="FH24" s="3">
        <v>1</v>
      </c>
      <c r="FI24" s="2">
        <f t="shared" si="97"/>
        <v>213303.86</v>
      </c>
      <c r="FJ24" s="3">
        <v>2</v>
      </c>
      <c r="FK24" s="2">
        <f t="shared" si="98"/>
        <v>319955.78999999998</v>
      </c>
      <c r="FL24" s="3">
        <v>3</v>
      </c>
      <c r="FM24" s="2">
        <f t="shared" si="99"/>
        <v>106651.93</v>
      </c>
      <c r="FN24" s="3">
        <v>1</v>
      </c>
      <c r="FO24" s="2">
        <f t="shared" si="100"/>
        <v>319955.78999999998</v>
      </c>
      <c r="FP24" s="3">
        <v>3</v>
      </c>
      <c r="FQ24" s="2">
        <f t="shared" si="101"/>
        <v>0</v>
      </c>
      <c r="FS24" s="2">
        <f t="shared" si="102"/>
        <v>0</v>
      </c>
      <c r="FU24" s="2">
        <f t="shared" si="103"/>
        <v>0</v>
      </c>
      <c r="FW24" s="2">
        <f t="shared" si="104"/>
        <v>1493127.02</v>
      </c>
      <c r="FX24" s="3">
        <v>14</v>
      </c>
      <c r="FY24" s="2">
        <f t="shared" si="105"/>
        <v>639911.57999999996</v>
      </c>
      <c r="FZ24" s="3">
        <v>6</v>
      </c>
      <c r="GA24" s="2">
        <f t="shared" si="106"/>
        <v>213303.86</v>
      </c>
      <c r="GB24" s="3">
        <v>2</v>
      </c>
      <c r="GC24" s="2">
        <f t="shared" si="107"/>
        <v>1173171.23</v>
      </c>
      <c r="GD24" s="3">
        <v>11</v>
      </c>
      <c r="GE24" s="2">
        <f t="shared" si="108"/>
        <v>0</v>
      </c>
      <c r="GG24" s="2">
        <f t="shared" si="109"/>
        <v>213303.86</v>
      </c>
      <c r="GH24" s="3">
        <v>2</v>
      </c>
      <c r="GI24" s="2">
        <f t="shared" si="110"/>
        <v>0</v>
      </c>
      <c r="GK24" s="2">
        <f t="shared" si="111"/>
        <v>213303.86</v>
      </c>
      <c r="GL24" s="3">
        <v>2</v>
      </c>
      <c r="GM24" s="2">
        <f t="shared" si="112"/>
        <v>0</v>
      </c>
      <c r="GO24" s="2">
        <f t="shared" si="113"/>
        <v>639911.57999999996</v>
      </c>
      <c r="GP24" s="3">
        <v>6</v>
      </c>
      <c r="GQ24" s="2">
        <f t="shared" si="114"/>
        <v>0</v>
      </c>
      <c r="GS24" s="2">
        <f t="shared" si="115"/>
        <v>106651.93</v>
      </c>
      <c r="GT24" s="3">
        <v>1</v>
      </c>
      <c r="GU24" s="2">
        <f t="shared" si="116"/>
        <v>0</v>
      </c>
      <c r="GW24" s="2">
        <f t="shared" si="117"/>
        <v>106651.93</v>
      </c>
      <c r="GX24" s="3">
        <v>1</v>
      </c>
      <c r="GY24" s="2">
        <f t="shared" si="118"/>
        <v>0</v>
      </c>
      <c r="HA24" s="2">
        <f t="shared" si="119"/>
        <v>0</v>
      </c>
      <c r="HC24" s="2">
        <f t="shared" si="120"/>
        <v>0</v>
      </c>
      <c r="HE24" s="2">
        <f t="shared" si="121"/>
        <v>0</v>
      </c>
      <c r="HG24" s="2">
        <f t="shared" si="122"/>
        <v>0</v>
      </c>
      <c r="HI24" s="2">
        <f t="shared" si="123"/>
        <v>0</v>
      </c>
      <c r="HK24" s="2">
        <f t="shared" si="124"/>
        <v>106651.93</v>
      </c>
      <c r="HL24" s="3">
        <v>1</v>
      </c>
      <c r="HM24" s="2">
        <f t="shared" si="125"/>
        <v>106651.93</v>
      </c>
      <c r="HN24" s="3">
        <v>1</v>
      </c>
      <c r="HO24" s="2">
        <f t="shared" si="126"/>
        <v>213303.86</v>
      </c>
      <c r="HP24" s="3">
        <v>2</v>
      </c>
      <c r="HQ24" s="2">
        <f t="shared" si="127"/>
        <v>0</v>
      </c>
      <c r="HS24" s="2">
        <f t="shared" si="128"/>
        <v>0</v>
      </c>
      <c r="HU24" s="2">
        <f t="shared" si="129"/>
        <v>533259.64999999991</v>
      </c>
      <c r="HV24" s="3">
        <v>5</v>
      </c>
      <c r="HW24" s="2">
        <f t="shared" si="130"/>
        <v>319955.78999999998</v>
      </c>
      <c r="HX24" s="3">
        <v>3</v>
      </c>
      <c r="HY24" s="2">
        <f t="shared" si="131"/>
        <v>106651.93</v>
      </c>
      <c r="HZ24" s="3">
        <v>1</v>
      </c>
      <c r="IA24" s="2"/>
      <c r="IC24" s="2"/>
      <c r="IE24" s="2">
        <f t="shared" si="132"/>
        <v>319955.78999999998</v>
      </c>
      <c r="IF24" s="3">
        <v>3</v>
      </c>
      <c r="IG24" s="2">
        <f t="shared" si="133"/>
        <v>106651.93</v>
      </c>
      <c r="IH24" s="3">
        <v>1</v>
      </c>
      <c r="II24" s="2">
        <f t="shared" si="134"/>
        <v>106651.93</v>
      </c>
      <c r="IJ24" s="3">
        <v>1</v>
      </c>
      <c r="IK24" s="2">
        <f t="shared" si="135"/>
        <v>0</v>
      </c>
      <c r="IM24" s="2">
        <f t="shared" si="136"/>
        <v>0</v>
      </c>
      <c r="IO24" s="2">
        <f t="shared" si="137"/>
        <v>0</v>
      </c>
      <c r="IQ24" s="2">
        <f t="shared" si="138"/>
        <v>0</v>
      </c>
      <c r="IS24" s="2">
        <f t="shared" si="139"/>
        <v>106651.93</v>
      </c>
      <c r="IT24" s="3">
        <v>1</v>
      </c>
      <c r="IU24" s="2">
        <f t="shared" si="140"/>
        <v>0</v>
      </c>
      <c r="IW24" s="2">
        <f t="shared" si="141"/>
        <v>106651.93</v>
      </c>
      <c r="IX24" s="3">
        <v>1</v>
      </c>
      <c r="IY24" s="2">
        <v>35153</v>
      </c>
      <c r="IZ24" s="3">
        <v>1</v>
      </c>
      <c r="JA24" s="2">
        <v>101052</v>
      </c>
      <c r="JB24" s="3">
        <v>1</v>
      </c>
      <c r="JC24" s="2"/>
      <c r="JE24" s="2"/>
      <c r="JG24" s="2"/>
      <c r="JI24" s="2"/>
      <c r="JK24" s="2"/>
      <c r="JM24" s="2"/>
      <c r="JO24" s="2"/>
      <c r="JQ24" s="2">
        <v>110157.31</v>
      </c>
      <c r="JR24" s="3">
        <v>0</v>
      </c>
      <c r="JS24" s="2"/>
      <c r="JU24" s="2">
        <v>2500</v>
      </c>
      <c r="JV24" s="3">
        <v>0</v>
      </c>
      <c r="JW24" s="2">
        <v>119665</v>
      </c>
      <c r="JX24" s="3">
        <v>0</v>
      </c>
      <c r="JY24" s="2">
        <v>37000.300000000003</v>
      </c>
      <c r="JZ24" s="3">
        <v>0</v>
      </c>
      <c r="KA24" s="2"/>
      <c r="KC24" s="2">
        <v>49000</v>
      </c>
      <c r="KD24" s="3">
        <v>0</v>
      </c>
      <c r="KE24" s="2">
        <v>13900</v>
      </c>
      <c r="KF24" s="3">
        <v>0</v>
      </c>
      <c r="KG24" s="2"/>
      <c r="KI24" s="2">
        <v>5000</v>
      </c>
      <c r="KJ24" s="3">
        <v>0</v>
      </c>
      <c r="KK24" s="2">
        <v>261511.39</v>
      </c>
      <c r="KL24" s="3">
        <v>0</v>
      </c>
      <c r="KM24" s="2"/>
      <c r="KO24" s="2">
        <v>65000</v>
      </c>
      <c r="KP24" s="3">
        <v>0</v>
      </c>
      <c r="KQ24" s="2">
        <v>4000</v>
      </c>
      <c r="KR24" s="3">
        <v>0</v>
      </c>
      <c r="KS24" s="2">
        <v>5000</v>
      </c>
      <c r="KT24" s="3">
        <v>0</v>
      </c>
      <c r="KU24" s="2">
        <v>5000</v>
      </c>
      <c r="KV24" s="3">
        <v>0</v>
      </c>
      <c r="KW24" s="2"/>
      <c r="KY24" s="2">
        <v>21000</v>
      </c>
      <c r="KZ24" s="3">
        <v>0</v>
      </c>
      <c r="LA24" s="2">
        <v>4370</v>
      </c>
      <c r="LB24" s="3">
        <v>0</v>
      </c>
      <c r="LC24" s="2">
        <v>12800</v>
      </c>
      <c r="LD24" s="3">
        <v>0</v>
      </c>
      <c r="LE24" s="2"/>
      <c r="LG24" s="2"/>
      <c r="LI24" s="2">
        <v>16000</v>
      </c>
      <c r="LJ24" s="3">
        <v>0</v>
      </c>
      <c r="LK24" s="2"/>
      <c r="LM24" s="2"/>
      <c r="LO24" s="2">
        <v>10000</v>
      </c>
      <c r="LP24" s="3">
        <v>0</v>
      </c>
      <c r="LQ24" s="2">
        <v>14216</v>
      </c>
      <c r="LR24" s="3">
        <v>0</v>
      </c>
      <c r="LS24" s="2">
        <v>10000</v>
      </c>
      <c r="LT24" s="3">
        <v>0</v>
      </c>
      <c r="LU24" s="2"/>
      <c r="LW24" s="2"/>
      <c r="LY24" s="2">
        <v>10000</v>
      </c>
      <c r="LZ24" s="3">
        <v>0</v>
      </c>
      <c r="MA24" s="2">
        <v>113945.66</v>
      </c>
      <c r="MB24" s="3">
        <v>0</v>
      </c>
      <c r="MC24" s="2"/>
      <c r="ME24" s="2"/>
      <c r="MG24" s="2">
        <v>2500</v>
      </c>
      <c r="MH24" s="3">
        <v>0</v>
      </c>
      <c r="MI24" s="2">
        <v>8000</v>
      </c>
      <c r="MJ24" s="3">
        <v>0</v>
      </c>
      <c r="MK24" s="2">
        <v>39184</v>
      </c>
      <c r="ML24" s="3">
        <v>0</v>
      </c>
      <c r="MM24" s="2">
        <v>5000</v>
      </c>
      <c r="MN24" s="3">
        <v>0</v>
      </c>
      <c r="MO24" s="2"/>
      <c r="MQ24" s="2"/>
      <c r="MS24" s="2">
        <v>4614.18</v>
      </c>
      <c r="MT24" s="3">
        <v>0</v>
      </c>
      <c r="MU24" s="2"/>
      <c r="MW24" s="2"/>
      <c r="MY24" s="2"/>
      <c r="NA24" s="2">
        <v>32000</v>
      </c>
      <c r="NB24" s="3">
        <v>0</v>
      </c>
      <c r="NC24" s="2">
        <v>15773312.793329999</v>
      </c>
      <c r="ND24" s="3">
        <v>148</v>
      </c>
      <c r="NG24" s="2">
        <f t="shared" si="69"/>
        <v>15211192.143329995</v>
      </c>
      <c r="NH24" s="2">
        <f t="shared" si="70"/>
        <v>4212934.83</v>
      </c>
      <c r="NI24" s="2">
        <f t="shared" si="71"/>
        <v>1810764.88</v>
      </c>
      <c r="NJ24" s="2">
        <f t="shared" si="72"/>
        <v>14949680.753329994</v>
      </c>
      <c r="NK24" s="2">
        <f t="shared" si="73"/>
        <v>3961976.9</v>
      </c>
      <c r="NL24" s="2">
        <f t="shared" si="74"/>
        <v>1568103.02</v>
      </c>
      <c r="NM24" s="2">
        <f>VLOOKUP($B24,'[6]sped-ELL'!$B$3:$AB$118,26,FALSE)</f>
        <v>3992940.3000000003</v>
      </c>
      <c r="NN24" s="2">
        <f>VLOOKUP($B24,'[6]sped-ELL'!$B$3:$AB$118,27,FALSE)</f>
        <v>1558154.85</v>
      </c>
      <c r="NO24" s="52">
        <f t="shared" si="75"/>
        <v>30963.400000000373</v>
      </c>
      <c r="NP24" s="52">
        <f t="shared" si="76"/>
        <v>-9948.1699999999255</v>
      </c>
      <c r="NQ24" s="2"/>
      <c r="NS24" s="2"/>
      <c r="NU24" s="2"/>
      <c r="NW24" s="2"/>
      <c r="NY24" s="2"/>
      <c r="OA24" s="2"/>
      <c r="OC24" s="2"/>
      <c r="OE24" s="2"/>
      <c r="OG24" s="2"/>
      <c r="OI24" s="2"/>
      <c r="OK24" s="2"/>
      <c r="OM24" s="2"/>
      <c r="OO24" s="2"/>
      <c r="OQ24" s="2"/>
      <c r="OS24" s="2"/>
      <c r="OU24" s="2"/>
      <c r="OW24" s="2"/>
      <c r="OY24" s="2"/>
      <c r="PA24" s="2"/>
      <c r="PC24" s="2"/>
      <c r="PE24" s="2"/>
      <c r="PG24" s="2"/>
      <c r="PI24" s="2"/>
      <c r="PK24" s="2"/>
      <c r="PM24" s="2"/>
      <c r="PO24" s="2"/>
      <c r="PQ24" s="2"/>
      <c r="PS24" s="2"/>
      <c r="PU24" s="2"/>
    </row>
    <row r="25" spans="1:437" x14ac:dyDescent="0.25">
      <c r="A25" t="s">
        <v>208</v>
      </c>
      <c r="B25" s="35">
        <v>224</v>
      </c>
      <c r="C25" s="2"/>
      <c r="E25" s="2"/>
      <c r="G25" s="2">
        <v>67876</v>
      </c>
      <c r="H25" s="3">
        <v>1</v>
      </c>
      <c r="I25" s="2"/>
      <c r="K25" s="2">
        <v>187440</v>
      </c>
      <c r="L25" s="3">
        <v>5</v>
      </c>
      <c r="M25" s="2"/>
      <c r="O25" s="2">
        <v>37488</v>
      </c>
      <c r="P25" s="3">
        <v>1</v>
      </c>
      <c r="Q25" s="2"/>
      <c r="S25" s="2">
        <v>74976</v>
      </c>
      <c r="T25" s="3">
        <v>2</v>
      </c>
      <c r="U25" s="2"/>
      <c r="W25" s="2"/>
      <c r="Y25" s="2"/>
      <c r="AA25" s="2"/>
      <c r="AC25" s="2"/>
      <c r="AE25" s="2"/>
      <c r="AG25" s="2"/>
      <c r="AI25" s="2"/>
      <c r="AK25" s="2">
        <v>156529</v>
      </c>
      <c r="AL25" s="3">
        <v>1</v>
      </c>
      <c r="AM25" s="2"/>
      <c r="AO25" s="2"/>
      <c r="AQ25" s="2"/>
      <c r="AS25" s="2"/>
      <c r="AU25" s="2"/>
      <c r="AW25" s="2"/>
      <c r="AY25" s="2"/>
      <c r="BA25" s="2"/>
      <c r="BC25" s="2">
        <v>50639</v>
      </c>
      <c r="BD25" s="3">
        <v>1</v>
      </c>
      <c r="BE25" s="2"/>
      <c r="BG25" s="2"/>
      <c r="BI25" s="2"/>
      <c r="BK25" s="2"/>
      <c r="BM25" s="2"/>
      <c r="BO25" s="2"/>
      <c r="BQ25" s="2"/>
      <c r="BS25" s="2"/>
      <c r="BU25" s="2"/>
      <c r="BW25" s="2">
        <v>117087</v>
      </c>
      <c r="BX25" s="3">
        <v>1</v>
      </c>
      <c r="BY25" s="2"/>
      <c r="CA25" s="2"/>
      <c r="CC25" s="2">
        <v>78183</v>
      </c>
      <c r="CD25" s="3">
        <v>1</v>
      </c>
      <c r="CE25" s="2">
        <v>14869.303330000001</v>
      </c>
      <c r="CF25" s="3">
        <v>0</v>
      </c>
      <c r="CG25" s="2"/>
      <c r="CI25" s="2">
        <v>120388</v>
      </c>
      <c r="CJ25" s="3">
        <v>2</v>
      </c>
      <c r="CK25" s="2"/>
      <c r="CM25" s="2"/>
      <c r="CO25" s="2"/>
      <c r="CQ25" s="2"/>
      <c r="CS25" s="2"/>
      <c r="CU25" s="2">
        <f t="shared" si="77"/>
        <v>0</v>
      </c>
      <c r="CW25" s="2">
        <f t="shared" si="67"/>
        <v>0</v>
      </c>
      <c r="CY25" s="2">
        <f t="shared" si="78"/>
        <v>0</v>
      </c>
      <c r="DA25" s="2">
        <f t="shared" si="79"/>
        <v>106651.93</v>
      </c>
      <c r="DB25" s="3">
        <v>1</v>
      </c>
      <c r="DC25" s="2">
        <f t="shared" si="80"/>
        <v>0</v>
      </c>
      <c r="DE25" s="2">
        <f t="shared" si="81"/>
        <v>0</v>
      </c>
      <c r="DG25" s="2">
        <f t="shared" si="82"/>
        <v>0</v>
      </c>
      <c r="DI25" s="2"/>
      <c r="DK25" s="2"/>
      <c r="DM25" s="2"/>
      <c r="DO25" s="2">
        <v>116130</v>
      </c>
      <c r="DP25" s="3">
        <v>1</v>
      </c>
      <c r="DQ25" s="2">
        <v>195277</v>
      </c>
      <c r="DR25" s="3">
        <v>1</v>
      </c>
      <c r="DS25" s="2">
        <f t="shared" si="83"/>
        <v>53325.964999999997</v>
      </c>
      <c r="DT25" s="3">
        <v>0.5</v>
      </c>
      <c r="DU25" s="2">
        <f t="shared" si="68"/>
        <v>0</v>
      </c>
      <c r="DW25" s="2"/>
      <c r="DY25" s="2"/>
      <c r="EA25" s="2"/>
      <c r="EC25" s="2">
        <f t="shared" si="84"/>
        <v>0</v>
      </c>
      <c r="EE25" s="2">
        <f t="shared" si="8"/>
        <v>0</v>
      </c>
      <c r="EG25" s="2">
        <f t="shared" si="9"/>
        <v>0</v>
      </c>
      <c r="EI25" s="2">
        <f t="shared" si="85"/>
        <v>106651.93</v>
      </c>
      <c r="EJ25" s="3">
        <v>1</v>
      </c>
      <c r="EK25" s="2">
        <f t="shared" si="86"/>
        <v>0</v>
      </c>
      <c r="EM25" s="2">
        <f t="shared" si="87"/>
        <v>0</v>
      </c>
      <c r="EO25" s="2">
        <f t="shared" si="88"/>
        <v>213303.86</v>
      </c>
      <c r="EP25" s="3">
        <v>2</v>
      </c>
      <c r="EQ25" s="2">
        <f t="shared" si="89"/>
        <v>0</v>
      </c>
      <c r="ES25" s="2"/>
      <c r="EU25" s="2">
        <f t="shared" si="90"/>
        <v>213303.86</v>
      </c>
      <c r="EV25" s="3">
        <v>2</v>
      </c>
      <c r="EW25" s="2">
        <f t="shared" si="91"/>
        <v>213303.86</v>
      </c>
      <c r="EX25" s="3">
        <v>2</v>
      </c>
      <c r="EY25" s="2">
        <f t="shared" si="92"/>
        <v>213303.86</v>
      </c>
      <c r="EZ25" s="3">
        <v>2</v>
      </c>
      <c r="FA25" s="2">
        <f t="shared" si="93"/>
        <v>213303.86</v>
      </c>
      <c r="FB25" s="3">
        <v>2</v>
      </c>
      <c r="FC25" s="2">
        <f t="shared" si="94"/>
        <v>213303.86</v>
      </c>
      <c r="FD25" s="3">
        <v>2</v>
      </c>
      <c r="FE25" s="2">
        <f t="shared" si="95"/>
        <v>0</v>
      </c>
      <c r="FG25" s="2">
        <f t="shared" si="96"/>
        <v>106651.93</v>
      </c>
      <c r="FH25" s="3">
        <v>1</v>
      </c>
      <c r="FI25" s="2">
        <f t="shared" si="97"/>
        <v>0</v>
      </c>
      <c r="FK25" s="2">
        <f t="shared" si="98"/>
        <v>0</v>
      </c>
      <c r="FM25" s="2">
        <f t="shared" si="99"/>
        <v>0</v>
      </c>
      <c r="FO25" s="2">
        <f t="shared" si="100"/>
        <v>0</v>
      </c>
      <c r="FQ25" s="2">
        <f t="shared" si="101"/>
        <v>0</v>
      </c>
      <c r="FS25" s="2">
        <f t="shared" si="102"/>
        <v>0</v>
      </c>
      <c r="FU25" s="2">
        <f t="shared" si="103"/>
        <v>0</v>
      </c>
      <c r="FW25" s="2">
        <f t="shared" si="104"/>
        <v>319955.78999999998</v>
      </c>
      <c r="FX25" s="3">
        <v>3</v>
      </c>
      <c r="FY25" s="2">
        <f t="shared" si="105"/>
        <v>0</v>
      </c>
      <c r="GA25" s="2">
        <f t="shared" si="106"/>
        <v>159977.89499999999</v>
      </c>
      <c r="GB25" s="3">
        <v>1.5</v>
      </c>
      <c r="GC25" s="2">
        <f t="shared" si="107"/>
        <v>319955.78999999998</v>
      </c>
      <c r="GD25" s="3">
        <v>3</v>
      </c>
      <c r="GE25" s="2">
        <f t="shared" si="108"/>
        <v>106651.93</v>
      </c>
      <c r="GF25" s="3">
        <v>1</v>
      </c>
      <c r="GG25" s="2">
        <f t="shared" si="109"/>
        <v>0</v>
      </c>
      <c r="GI25" s="2">
        <f t="shared" si="110"/>
        <v>0</v>
      </c>
      <c r="GK25" s="2">
        <f t="shared" si="111"/>
        <v>0</v>
      </c>
      <c r="GM25" s="2">
        <f t="shared" si="112"/>
        <v>213303.86</v>
      </c>
      <c r="GN25" s="3">
        <v>2</v>
      </c>
      <c r="GO25" s="2">
        <f t="shared" si="113"/>
        <v>0</v>
      </c>
      <c r="GQ25" s="2">
        <f t="shared" si="114"/>
        <v>0</v>
      </c>
      <c r="GS25" s="2">
        <f t="shared" si="115"/>
        <v>106651.93</v>
      </c>
      <c r="GT25" s="3">
        <v>1</v>
      </c>
      <c r="GU25" s="2">
        <f t="shared" si="116"/>
        <v>0</v>
      </c>
      <c r="GW25" s="2">
        <f t="shared" si="117"/>
        <v>0</v>
      </c>
      <c r="GY25" s="2">
        <f t="shared" si="118"/>
        <v>213303.86</v>
      </c>
      <c r="GZ25" s="3">
        <v>2</v>
      </c>
      <c r="HA25" s="2">
        <f t="shared" si="119"/>
        <v>106651.93</v>
      </c>
      <c r="HB25" s="3">
        <v>1</v>
      </c>
      <c r="HC25" s="2">
        <f t="shared" si="120"/>
        <v>213303.86</v>
      </c>
      <c r="HD25" s="3">
        <v>2</v>
      </c>
      <c r="HE25" s="2">
        <f t="shared" si="121"/>
        <v>0</v>
      </c>
      <c r="HG25" s="2">
        <f t="shared" si="122"/>
        <v>0</v>
      </c>
      <c r="HI25" s="2">
        <f t="shared" si="123"/>
        <v>0</v>
      </c>
      <c r="HK25" s="2">
        <f t="shared" si="124"/>
        <v>0</v>
      </c>
      <c r="HM25" s="2">
        <f t="shared" si="125"/>
        <v>0</v>
      </c>
      <c r="HO25" s="2">
        <f t="shared" si="126"/>
        <v>106651.93</v>
      </c>
      <c r="HP25" s="3">
        <v>1</v>
      </c>
      <c r="HQ25" s="2">
        <f t="shared" si="127"/>
        <v>0</v>
      </c>
      <c r="HS25" s="2">
        <f t="shared" si="128"/>
        <v>0</v>
      </c>
      <c r="HU25" s="2">
        <f t="shared" si="129"/>
        <v>0</v>
      </c>
      <c r="HW25" s="2">
        <f t="shared" si="130"/>
        <v>0</v>
      </c>
      <c r="HY25" s="2">
        <f t="shared" si="131"/>
        <v>0</v>
      </c>
      <c r="IA25" s="2"/>
      <c r="IC25" s="2"/>
      <c r="IE25" s="2">
        <f t="shared" si="132"/>
        <v>0</v>
      </c>
      <c r="IG25" s="2">
        <f t="shared" si="133"/>
        <v>0</v>
      </c>
      <c r="II25" s="2">
        <f t="shared" si="134"/>
        <v>0</v>
      </c>
      <c r="IK25" s="2">
        <f t="shared" si="135"/>
        <v>0</v>
      </c>
      <c r="IM25" s="2">
        <f t="shared" si="136"/>
        <v>0</v>
      </c>
      <c r="IO25" s="2">
        <f t="shared" si="137"/>
        <v>0</v>
      </c>
      <c r="IQ25" s="2">
        <f t="shared" si="138"/>
        <v>106651.93</v>
      </c>
      <c r="IR25" s="3">
        <v>1</v>
      </c>
      <c r="IS25" s="2">
        <f t="shared" si="139"/>
        <v>0</v>
      </c>
      <c r="IU25" s="2">
        <f t="shared" si="140"/>
        <v>0</v>
      </c>
      <c r="IW25" s="2">
        <f t="shared" si="141"/>
        <v>0</v>
      </c>
      <c r="IY25" s="2"/>
      <c r="JA25" s="2"/>
      <c r="JC25" s="2">
        <v>40800</v>
      </c>
      <c r="JD25" s="3">
        <v>0</v>
      </c>
      <c r="JE25" s="2">
        <v>10200</v>
      </c>
      <c r="JF25" s="3">
        <v>0</v>
      </c>
      <c r="JG25" s="2">
        <v>40800</v>
      </c>
      <c r="JH25" s="3">
        <v>0</v>
      </c>
      <c r="JI25" s="2"/>
      <c r="JK25" s="2"/>
      <c r="JM25" s="2"/>
      <c r="JO25" s="2"/>
      <c r="JQ25" s="2">
        <v>84896.88</v>
      </c>
      <c r="JR25" s="3">
        <v>0</v>
      </c>
      <c r="JS25" s="2"/>
      <c r="JU25" s="2"/>
      <c r="JW25" s="2"/>
      <c r="JY25" s="2">
        <v>13799.01</v>
      </c>
      <c r="JZ25" s="3">
        <v>0</v>
      </c>
      <c r="KA25" s="2"/>
      <c r="KC25" s="2">
        <v>16800</v>
      </c>
      <c r="KD25" s="3">
        <v>0</v>
      </c>
      <c r="KE25" s="2">
        <v>9000</v>
      </c>
      <c r="KF25" s="3">
        <v>0</v>
      </c>
      <c r="KG25" s="2"/>
      <c r="KI25" s="2"/>
      <c r="KK25" s="2">
        <v>92286.02</v>
      </c>
      <c r="KL25" s="3">
        <v>0</v>
      </c>
      <c r="KM25" s="2">
        <v>225138</v>
      </c>
      <c r="KN25" s="3">
        <v>0</v>
      </c>
      <c r="KO25" s="2"/>
      <c r="KQ25" s="2"/>
      <c r="KS25" s="2"/>
      <c r="KU25" s="2"/>
      <c r="KW25" s="2"/>
      <c r="KY25" s="2">
        <v>2611</v>
      </c>
      <c r="KZ25" s="3">
        <v>0</v>
      </c>
      <c r="LA25" s="2"/>
      <c r="LC25" s="2">
        <v>6000</v>
      </c>
      <c r="LD25" s="3">
        <v>0</v>
      </c>
      <c r="LE25" s="2"/>
      <c r="LG25" s="2"/>
      <c r="LI25" s="2"/>
      <c r="LK25" s="2"/>
      <c r="LM25" s="2"/>
      <c r="LO25" s="2"/>
      <c r="LQ25" s="2"/>
      <c r="LS25" s="2"/>
      <c r="LU25" s="2"/>
      <c r="LW25" s="2"/>
      <c r="LY25" s="2"/>
      <c r="MA25" s="2"/>
      <c r="MC25" s="2"/>
      <c r="ME25" s="2"/>
      <c r="MG25" s="2"/>
      <c r="MI25" s="2"/>
      <c r="MK25" s="2"/>
      <c r="MM25" s="2"/>
      <c r="MO25" s="2"/>
      <c r="MQ25" s="2"/>
      <c r="MS25" s="2">
        <v>2162.85</v>
      </c>
      <c r="MT25" s="3">
        <v>0</v>
      </c>
      <c r="MU25" s="2"/>
      <c r="MW25" s="2"/>
      <c r="MY25" s="2"/>
      <c r="NA25" s="2"/>
      <c r="NC25" s="2">
        <v>5588722.0633300003</v>
      </c>
      <c r="ND25" s="3">
        <v>51</v>
      </c>
      <c r="NG25" s="2">
        <f t="shared" si="69"/>
        <v>5387541.6833299985</v>
      </c>
      <c r="NH25" s="2">
        <f t="shared" si="70"/>
        <v>810324.54499999993</v>
      </c>
      <c r="NI25" s="2">
        <f t="shared" si="71"/>
        <v>319955.78999999998</v>
      </c>
      <c r="NJ25" s="2">
        <f t="shared" si="72"/>
        <v>5070117.663329999</v>
      </c>
      <c r="NK25" s="2">
        <f t="shared" si="73"/>
        <v>693237.54499999993</v>
      </c>
      <c r="NL25" s="2">
        <f t="shared" si="74"/>
        <v>319955.78999999998</v>
      </c>
      <c r="NM25" s="2">
        <f>VLOOKUP($B25,'[6]sped-ELL'!$B$3:$AB$118,26,FALSE)</f>
        <v>924539.30500000005</v>
      </c>
      <c r="NN25" s="2">
        <f>VLOOKUP($B25,'[6]sped-ELL'!$B$3:$AB$118,27,FALSE)</f>
        <v>455330</v>
      </c>
      <c r="NO25" s="52">
        <f t="shared" si="75"/>
        <v>231301.76000000013</v>
      </c>
      <c r="NP25" s="52">
        <f t="shared" si="76"/>
        <v>135374.21000000002</v>
      </c>
      <c r="NQ25" s="2"/>
      <c r="NS25" s="2"/>
      <c r="NU25" s="2"/>
      <c r="NW25" s="2"/>
      <c r="NY25" s="2"/>
      <c r="OA25" s="2"/>
      <c r="OC25" s="2"/>
      <c r="OE25" s="2"/>
      <c r="OG25" s="2"/>
      <c r="OI25" s="2"/>
      <c r="OK25" s="2"/>
      <c r="OM25" s="2"/>
      <c r="OO25" s="2"/>
      <c r="OQ25" s="2"/>
      <c r="OS25" s="2"/>
      <c r="OU25" s="2"/>
      <c r="OW25" s="2"/>
      <c r="OY25" s="2"/>
      <c r="PA25" s="2"/>
      <c r="PC25" s="2"/>
      <c r="PE25" s="2"/>
      <c r="PG25" s="2"/>
      <c r="PI25" s="2"/>
      <c r="PK25" s="2"/>
      <c r="PM25" s="2"/>
      <c r="PO25" s="2"/>
      <c r="PQ25" s="2"/>
      <c r="PS25" s="2"/>
      <c r="PU25" s="2"/>
    </row>
    <row r="26" spans="1:437" x14ac:dyDescent="0.25">
      <c r="A26" t="s">
        <v>209</v>
      </c>
      <c r="B26" s="35">
        <v>442</v>
      </c>
      <c r="C26" s="2">
        <v>62529</v>
      </c>
      <c r="D26" s="3">
        <v>1</v>
      </c>
      <c r="E26" s="2">
        <v>104158</v>
      </c>
      <c r="F26" s="3">
        <v>1</v>
      </c>
      <c r="G26" s="2"/>
      <c r="I26" s="2"/>
      <c r="K26" s="2"/>
      <c r="M26" s="2">
        <v>74976</v>
      </c>
      <c r="N26" s="3">
        <v>2</v>
      </c>
      <c r="O26" s="2"/>
      <c r="Q26" s="2"/>
      <c r="S26" s="2"/>
      <c r="U26" s="2"/>
      <c r="W26" s="2">
        <v>37488</v>
      </c>
      <c r="X26" s="3">
        <v>1</v>
      </c>
      <c r="Y26" s="2">
        <v>66291</v>
      </c>
      <c r="Z26" s="3">
        <v>1</v>
      </c>
      <c r="AA26" s="2">
        <v>156529</v>
      </c>
      <c r="AB26" s="3">
        <v>1</v>
      </c>
      <c r="AC26" s="2"/>
      <c r="AE26" s="2"/>
      <c r="AG26" s="2">
        <v>156529</v>
      </c>
      <c r="AH26" s="3">
        <v>1</v>
      </c>
      <c r="AI26" s="2"/>
      <c r="AK26" s="2">
        <v>313058</v>
      </c>
      <c r="AL26" s="3">
        <v>2</v>
      </c>
      <c r="AM26" s="2">
        <v>156529</v>
      </c>
      <c r="AN26" s="3">
        <v>1</v>
      </c>
      <c r="AO26" s="2">
        <v>156529</v>
      </c>
      <c r="AP26" s="3">
        <v>1</v>
      </c>
      <c r="AQ26" s="2"/>
      <c r="AS26" s="2">
        <v>144306</v>
      </c>
      <c r="AT26" s="3">
        <v>1</v>
      </c>
      <c r="AU26" s="2">
        <v>139018</v>
      </c>
      <c r="AV26" s="3">
        <v>2</v>
      </c>
      <c r="AW26" s="2">
        <v>55015</v>
      </c>
      <c r="AX26" s="3">
        <v>1</v>
      </c>
      <c r="AY26" s="2"/>
      <c r="BA26" s="2"/>
      <c r="BC26" s="2"/>
      <c r="BE26" s="2"/>
      <c r="BG26" s="2"/>
      <c r="BI26" s="2"/>
      <c r="BK26" s="2"/>
      <c r="BM26" s="2">
        <v>67580</v>
      </c>
      <c r="BN26" s="3">
        <v>1</v>
      </c>
      <c r="BO26" s="2"/>
      <c r="BQ26" s="2"/>
      <c r="BS26" s="2">
        <v>58896</v>
      </c>
      <c r="BT26" s="3">
        <v>1</v>
      </c>
      <c r="BU26" s="2">
        <v>117087</v>
      </c>
      <c r="BV26" s="3">
        <v>1</v>
      </c>
      <c r="BW26" s="2">
        <v>117087</v>
      </c>
      <c r="BX26" s="3">
        <v>1</v>
      </c>
      <c r="BY26" s="2">
        <v>99681</v>
      </c>
      <c r="BZ26" s="3">
        <v>1</v>
      </c>
      <c r="CA26" s="2">
        <v>117087</v>
      </c>
      <c r="CB26" s="3">
        <v>1</v>
      </c>
      <c r="CC26" s="2">
        <v>78183</v>
      </c>
      <c r="CD26" s="3">
        <v>1</v>
      </c>
      <c r="CE26" s="2">
        <v>20094.189999999999</v>
      </c>
      <c r="CF26" s="3">
        <v>0</v>
      </c>
      <c r="CG26" s="2">
        <v>505950</v>
      </c>
      <c r="CH26" s="3">
        <v>10</v>
      </c>
      <c r="CI26" s="2">
        <v>60194</v>
      </c>
      <c r="CJ26" s="3">
        <v>1</v>
      </c>
      <c r="CK26" s="2">
        <v>353226</v>
      </c>
      <c r="CL26" s="3">
        <v>3</v>
      </c>
      <c r="CM26" s="2"/>
      <c r="CO26" s="2">
        <v>288612</v>
      </c>
      <c r="CP26" s="3">
        <v>2</v>
      </c>
      <c r="CQ26" s="2"/>
      <c r="CS26" s="2">
        <v>144306</v>
      </c>
      <c r="CT26" s="3">
        <v>1</v>
      </c>
      <c r="CU26" s="2">
        <f t="shared" si="77"/>
        <v>0</v>
      </c>
      <c r="CW26" s="2">
        <f t="shared" si="67"/>
        <v>606654.64999999991</v>
      </c>
      <c r="CX26" s="3">
        <v>5</v>
      </c>
      <c r="CY26" s="2">
        <f t="shared" si="78"/>
        <v>0</v>
      </c>
      <c r="DA26" s="2">
        <f t="shared" si="79"/>
        <v>106651.93</v>
      </c>
      <c r="DB26" s="3">
        <v>1</v>
      </c>
      <c r="DC26" s="2">
        <f t="shared" si="80"/>
        <v>0</v>
      </c>
      <c r="DE26" s="2">
        <f t="shared" si="81"/>
        <v>0</v>
      </c>
      <c r="DG26" s="2">
        <f t="shared" si="82"/>
        <v>0</v>
      </c>
      <c r="DI26" s="2"/>
      <c r="DK26" s="2"/>
      <c r="DM26" s="2"/>
      <c r="DO26" s="2">
        <v>116130</v>
      </c>
      <c r="DP26" s="3">
        <v>1</v>
      </c>
      <c r="DQ26" s="2">
        <v>195277</v>
      </c>
      <c r="DR26" s="3">
        <v>1</v>
      </c>
      <c r="DS26" s="2">
        <f t="shared" si="83"/>
        <v>213303.86</v>
      </c>
      <c r="DT26" s="3">
        <v>2</v>
      </c>
      <c r="DU26" s="2">
        <f t="shared" si="68"/>
        <v>0</v>
      </c>
      <c r="DW26" s="2"/>
      <c r="DY26" s="2">
        <v>56854</v>
      </c>
      <c r="DZ26" s="3">
        <v>1</v>
      </c>
      <c r="EA26" s="2"/>
      <c r="EC26" s="2">
        <f t="shared" si="84"/>
        <v>0</v>
      </c>
      <c r="EE26" s="2">
        <f t="shared" si="8"/>
        <v>606654.64999999991</v>
      </c>
      <c r="EF26" s="3">
        <v>5</v>
      </c>
      <c r="EG26" s="2">
        <f t="shared" si="9"/>
        <v>0</v>
      </c>
      <c r="EI26" s="2">
        <f t="shared" si="85"/>
        <v>213303.86</v>
      </c>
      <c r="EJ26" s="3">
        <v>2</v>
      </c>
      <c r="EK26" s="2">
        <f t="shared" si="86"/>
        <v>0</v>
      </c>
      <c r="EM26" s="2">
        <f t="shared" si="87"/>
        <v>0</v>
      </c>
      <c r="EO26" s="2">
        <f t="shared" si="88"/>
        <v>533259.64999999991</v>
      </c>
      <c r="EP26" s="3">
        <v>5</v>
      </c>
      <c r="EQ26" s="2">
        <f t="shared" si="89"/>
        <v>0</v>
      </c>
      <c r="ES26" s="2"/>
      <c r="EU26" s="2">
        <f t="shared" si="90"/>
        <v>0</v>
      </c>
      <c r="EW26" s="2">
        <f t="shared" si="91"/>
        <v>0</v>
      </c>
      <c r="EY26" s="2">
        <f t="shared" si="92"/>
        <v>0</v>
      </c>
      <c r="FA26" s="2">
        <f t="shared" si="93"/>
        <v>0</v>
      </c>
      <c r="FC26" s="2">
        <f t="shared" si="94"/>
        <v>0</v>
      </c>
      <c r="FE26" s="2">
        <f t="shared" si="95"/>
        <v>0</v>
      </c>
      <c r="FG26" s="2">
        <f t="shared" si="96"/>
        <v>319955.78999999998</v>
      </c>
      <c r="FH26" s="3">
        <v>3</v>
      </c>
      <c r="FI26" s="2">
        <f t="shared" si="97"/>
        <v>0</v>
      </c>
      <c r="FK26" s="2">
        <f t="shared" si="98"/>
        <v>639911.57999999996</v>
      </c>
      <c r="FL26" s="3">
        <v>6</v>
      </c>
      <c r="FM26" s="2">
        <f t="shared" si="99"/>
        <v>0</v>
      </c>
      <c r="FO26" s="2">
        <f t="shared" si="100"/>
        <v>0</v>
      </c>
      <c r="FQ26" s="2">
        <f t="shared" si="101"/>
        <v>0</v>
      </c>
      <c r="FS26" s="2">
        <f t="shared" si="102"/>
        <v>0</v>
      </c>
      <c r="FU26" s="2">
        <f t="shared" si="103"/>
        <v>0</v>
      </c>
      <c r="FW26" s="2">
        <f t="shared" si="104"/>
        <v>2986254.04</v>
      </c>
      <c r="FX26" s="3">
        <v>28</v>
      </c>
      <c r="FY26" s="2">
        <f t="shared" si="105"/>
        <v>1493127.02</v>
      </c>
      <c r="FZ26" s="3">
        <v>14</v>
      </c>
      <c r="GA26" s="2">
        <f t="shared" si="106"/>
        <v>639911.57999999996</v>
      </c>
      <c r="GB26" s="3">
        <v>6</v>
      </c>
      <c r="GC26" s="2">
        <f t="shared" si="107"/>
        <v>2346342.46</v>
      </c>
      <c r="GD26" s="3">
        <v>22</v>
      </c>
      <c r="GE26" s="2">
        <f t="shared" si="108"/>
        <v>0</v>
      </c>
      <c r="GG26" s="2">
        <f t="shared" si="109"/>
        <v>106651.93</v>
      </c>
      <c r="GH26" s="3">
        <v>1</v>
      </c>
      <c r="GI26" s="2">
        <f t="shared" si="110"/>
        <v>0</v>
      </c>
      <c r="GK26" s="2">
        <f t="shared" si="111"/>
        <v>213303.86</v>
      </c>
      <c r="GL26" s="3">
        <v>2</v>
      </c>
      <c r="GM26" s="2">
        <f t="shared" si="112"/>
        <v>0</v>
      </c>
      <c r="GO26" s="2">
        <f t="shared" si="113"/>
        <v>1599778.95</v>
      </c>
      <c r="GP26" s="3">
        <v>15</v>
      </c>
      <c r="GQ26" s="2">
        <f t="shared" si="114"/>
        <v>0</v>
      </c>
      <c r="GS26" s="2">
        <f t="shared" si="115"/>
        <v>533259.64999999991</v>
      </c>
      <c r="GT26" s="3">
        <v>5</v>
      </c>
      <c r="GU26" s="2">
        <f t="shared" si="116"/>
        <v>0</v>
      </c>
      <c r="GW26" s="2">
        <f t="shared" si="117"/>
        <v>0</v>
      </c>
      <c r="GY26" s="2">
        <f t="shared" si="118"/>
        <v>0</v>
      </c>
      <c r="HA26" s="2">
        <f t="shared" si="119"/>
        <v>0</v>
      </c>
      <c r="HC26" s="2">
        <f t="shared" si="120"/>
        <v>0</v>
      </c>
      <c r="HE26" s="2">
        <f t="shared" si="121"/>
        <v>319955.78999999998</v>
      </c>
      <c r="HF26" s="3">
        <v>3</v>
      </c>
      <c r="HG26" s="2">
        <f t="shared" si="122"/>
        <v>0</v>
      </c>
      <c r="HI26" s="2">
        <f t="shared" si="123"/>
        <v>0</v>
      </c>
      <c r="HK26" s="2">
        <f t="shared" si="124"/>
        <v>213303.86</v>
      </c>
      <c r="HL26" s="3">
        <v>2</v>
      </c>
      <c r="HM26" s="2">
        <f t="shared" si="125"/>
        <v>106651.93</v>
      </c>
      <c r="HN26" s="3">
        <v>1</v>
      </c>
      <c r="HO26" s="2">
        <f t="shared" si="126"/>
        <v>319955.78999999998</v>
      </c>
      <c r="HP26" s="3">
        <v>3</v>
      </c>
      <c r="HQ26" s="2">
        <f t="shared" si="127"/>
        <v>106651.93</v>
      </c>
      <c r="HR26" s="3">
        <v>1</v>
      </c>
      <c r="HS26" s="2">
        <f t="shared" si="128"/>
        <v>0</v>
      </c>
      <c r="HU26" s="2">
        <f t="shared" si="129"/>
        <v>853215.44</v>
      </c>
      <c r="HV26" s="3">
        <v>8</v>
      </c>
      <c r="HW26" s="2">
        <f t="shared" si="130"/>
        <v>0</v>
      </c>
      <c r="HY26" s="2">
        <f t="shared" si="131"/>
        <v>0</v>
      </c>
      <c r="IA26" s="2"/>
      <c r="IC26" s="2"/>
      <c r="IE26" s="2">
        <f t="shared" si="132"/>
        <v>213303.86</v>
      </c>
      <c r="IF26" s="3">
        <v>2</v>
      </c>
      <c r="IG26" s="2">
        <f t="shared" si="133"/>
        <v>0</v>
      </c>
      <c r="II26" s="2">
        <f t="shared" si="134"/>
        <v>0</v>
      </c>
      <c r="IK26" s="2">
        <f t="shared" si="135"/>
        <v>0</v>
      </c>
      <c r="IM26" s="2">
        <f t="shared" si="136"/>
        <v>0</v>
      </c>
      <c r="IO26" s="2">
        <f t="shared" si="137"/>
        <v>213303.86</v>
      </c>
      <c r="IP26" s="3">
        <v>2</v>
      </c>
      <c r="IQ26" s="2">
        <f t="shared" si="138"/>
        <v>213303.86</v>
      </c>
      <c r="IR26" s="3">
        <v>2</v>
      </c>
      <c r="IS26" s="2">
        <f t="shared" si="139"/>
        <v>106651.93</v>
      </c>
      <c r="IT26" s="3">
        <v>1</v>
      </c>
      <c r="IU26" s="2">
        <f t="shared" si="140"/>
        <v>106651.93</v>
      </c>
      <c r="IV26" s="3">
        <v>1</v>
      </c>
      <c r="IW26" s="2">
        <f t="shared" si="141"/>
        <v>0</v>
      </c>
      <c r="IY26" s="2"/>
      <c r="JA26" s="2"/>
      <c r="JC26" s="2"/>
      <c r="JE26" s="2"/>
      <c r="JG26" s="2"/>
      <c r="JI26" s="2"/>
      <c r="JK26" s="2"/>
      <c r="JM26" s="2"/>
      <c r="JO26" s="2"/>
      <c r="JQ26" s="2">
        <v>1615.1</v>
      </c>
      <c r="JR26" s="3">
        <v>0</v>
      </c>
      <c r="JS26" s="2"/>
      <c r="JU26" s="2">
        <v>5000</v>
      </c>
      <c r="JV26" s="3">
        <v>0</v>
      </c>
      <c r="JW26" s="2"/>
      <c r="JY26" s="2">
        <v>27975.5</v>
      </c>
      <c r="JZ26" s="3">
        <v>0</v>
      </c>
      <c r="KA26" s="2"/>
      <c r="KC26" s="2">
        <v>15525</v>
      </c>
      <c r="KD26" s="3">
        <v>0</v>
      </c>
      <c r="KE26" s="2">
        <v>14574</v>
      </c>
      <c r="KF26" s="3">
        <v>0</v>
      </c>
      <c r="KG26" s="2"/>
      <c r="KI26" s="2">
        <v>1930</v>
      </c>
      <c r="KJ26" s="3">
        <v>0</v>
      </c>
      <c r="KK26" s="2">
        <v>569787.63</v>
      </c>
      <c r="KL26" s="3">
        <v>0</v>
      </c>
      <c r="KM26" s="2"/>
      <c r="KO26" s="2">
        <v>80000</v>
      </c>
      <c r="KP26" s="3">
        <v>0</v>
      </c>
      <c r="KQ26" s="2"/>
      <c r="KS26" s="2"/>
      <c r="KU26" s="2">
        <v>4000</v>
      </c>
      <c r="KV26" s="3">
        <v>0</v>
      </c>
      <c r="KW26" s="2"/>
      <c r="KY26" s="2">
        <v>10073</v>
      </c>
      <c r="KZ26" s="3">
        <v>0</v>
      </c>
      <c r="LA26" s="2"/>
      <c r="LC26" s="2">
        <v>30000</v>
      </c>
      <c r="LD26" s="3">
        <v>0</v>
      </c>
      <c r="LE26" s="2"/>
      <c r="LG26" s="2"/>
      <c r="LI26" s="2"/>
      <c r="LK26" s="2"/>
      <c r="LM26" s="2"/>
      <c r="LO26" s="2"/>
      <c r="LQ26" s="2"/>
      <c r="LS26" s="2">
        <v>1971</v>
      </c>
      <c r="LT26" s="3">
        <v>0</v>
      </c>
      <c r="LU26" s="2"/>
      <c r="LW26" s="2">
        <v>5898</v>
      </c>
      <c r="LX26" s="3">
        <v>0</v>
      </c>
      <c r="LY26" s="2"/>
      <c r="MA26" s="2"/>
      <c r="MC26" s="2"/>
      <c r="ME26" s="2"/>
      <c r="MG26" s="2"/>
      <c r="MI26" s="2">
        <v>1950</v>
      </c>
      <c r="MJ26" s="3">
        <v>0</v>
      </c>
      <c r="MK26" s="2">
        <v>10158</v>
      </c>
      <c r="ML26" s="3">
        <v>0</v>
      </c>
      <c r="MM26" s="2">
        <v>14993</v>
      </c>
      <c r="MN26" s="3">
        <v>0</v>
      </c>
      <c r="MO26" s="2">
        <v>700</v>
      </c>
      <c r="MP26" s="3">
        <v>0</v>
      </c>
      <c r="MQ26" s="2"/>
      <c r="MS26" s="2">
        <v>7598.48</v>
      </c>
      <c r="MT26" s="3">
        <v>0</v>
      </c>
      <c r="MU26" s="2"/>
      <c r="MW26" s="2"/>
      <c r="MY26" s="2"/>
      <c r="NA26" s="2">
        <v>43000</v>
      </c>
      <c r="NB26" s="3">
        <v>0</v>
      </c>
      <c r="NC26" s="2">
        <v>21672949.900000002</v>
      </c>
      <c r="ND26" s="3">
        <v>191</v>
      </c>
      <c r="NG26" s="2">
        <f t="shared" si="69"/>
        <v>20797223.539999992</v>
      </c>
      <c r="NH26" s="2">
        <f t="shared" si="70"/>
        <v>3409147.9</v>
      </c>
      <c r="NI26" s="2">
        <f t="shared" si="71"/>
        <v>3667884.69</v>
      </c>
      <c r="NJ26" s="2">
        <f t="shared" si="72"/>
        <v>20227435.909999993</v>
      </c>
      <c r="NK26" s="2">
        <f t="shared" si="73"/>
        <v>3292060.9</v>
      </c>
      <c r="NL26" s="2">
        <f t="shared" si="74"/>
        <v>3061230.04</v>
      </c>
      <c r="NM26" s="2">
        <v>4091038.8699999996</v>
      </c>
      <c r="NN26" s="2">
        <v>3799304.4000000004</v>
      </c>
      <c r="NO26" s="52">
        <f t="shared" si="75"/>
        <v>798977.96999999974</v>
      </c>
      <c r="NP26" s="52">
        <f t="shared" si="76"/>
        <v>738074.36000000034</v>
      </c>
      <c r="NQ26" s="2"/>
      <c r="NS26" s="2"/>
      <c r="NU26" s="2"/>
      <c r="NW26" s="2"/>
      <c r="NY26" s="2"/>
      <c r="OA26" s="2"/>
      <c r="OC26" s="2"/>
      <c r="OE26" s="2"/>
      <c r="OG26" s="2"/>
      <c r="OI26" s="2"/>
      <c r="OK26" s="2"/>
      <c r="OM26" s="2"/>
      <c r="OO26" s="2"/>
      <c r="OQ26" s="2"/>
      <c r="OS26" s="2"/>
      <c r="OU26" s="2"/>
      <c r="OW26" s="2"/>
      <c r="OY26" s="2"/>
      <c r="PA26" s="2"/>
      <c r="PC26" s="2"/>
      <c r="PE26" s="2"/>
      <c r="PG26" s="2"/>
      <c r="PI26" s="2"/>
      <c r="PK26" s="2"/>
      <c r="PM26" s="2"/>
      <c r="PO26" s="2"/>
      <c r="PQ26" s="2"/>
      <c r="PS26" s="2"/>
      <c r="PU26" s="2"/>
    </row>
    <row r="27" spans="1:437" x14ac:dyDescent="0.25">
      <c r="A27" t="s">
        <v>210</v>
      </c>
      <c r="B27" s="35">
        <v>455</v>
      </c>
      <c r="C27" s="2"/>
      <c r="E27" s="2">
        <v>104158</v>
      </c>
      <c r="F27" s="3">
        <v>1</v>
      </c>
      <c r="G27" s="2"/>
      <c r="I27" s="2"/>
      <c r="K27" s="2"/>
      <c r="M27" s="2">
        <v>37488</v>
      </c>
      <c r="N27" s="3">
        <v>1</v>
      </c>
      <c r="O27" s="2">
        <v>74976</v>
      </c>
      <c r="P27" s="3">
        <v>2</v>
      </c>
      <c r="Q27" s="2"/>
      <c r="S27" s="2"/>
      <c r="U27" s="2"/>
      <c r="W27" s="2">
        <v>187440</v>
      </c>
      <c r="X27" s="3">
        <v>5</v>
      </c>
      <c r="Y27" s="2">
        <v>66291</v>
      </c>
      <c r="Z27" s="3">
        <v>1</v>
      </c>
      <c r="AA27" s="2"/>
      <c r="AC27" s="2"/>
      <c r="AE27" s="2"/>
      <c r="AG27" s="2"/>
      <c r="AI27" s="2">
        <v>156529</v>
      </c>
      <c r="AJ27" s="3">
        <v>1</v>
      </c>
      <c r="AK27" s="2"/>
      <c r="AM27" s="2">
        <v>156529</v>
      </c>
      <c r="AN27" s="3">
        <v>1</v>
      </c>
      <c r="AO27" s="2"/>
      <c r="AQ27" s="2"/>
      <c r="AS27" s="2"/>
      <c r="AU27" s="2"/>
      <c r="AW27" s="2">
        <v>110030</v>
      </c>
      <c r="AX27" s="3">
        <v>2</v>
      </c>
      <c r="AY27" s="2">
        <v>55015</v>
      </c>
      <c r="AZ27" s="3">
        <v>1</v>
      </c>
      <c r="BA27" s="2"/>
      <c r="BC27" s="2">
        <v>50639</v>
      </c>
      <c r="BD27" s="3">
        <v>1</v>
      </c>
      <c r="BE27" s="2"/>
      <c r="BG27" s="2"/>
      <c r="BI27" s="2"/>
      <c r="BK27" s="2"/>
      <c r="BM27" s="2">
        <v>67580</v>
      </c>
      <c r="BN27" s="3">
        <v>1</v>
      </c>
      <c r="BO27" s="2"/>
      <c r="BQ27" s="2">
        <v>117087</v>
      </c>
      <c r="BR27" s="3">
        <v>1</v>
      </c>
      <c r="BS27" s="2"/>
      <c r="BU27" s="2">
        <v>117087</v>
      </c>
      <c r="BV27" s="3">
        <v>1</v>
      </c>
      <c r="BW27" s="2">
        <v>117087</v>
      </c>
      <c r="BX27" s="3">
        <v>1</v>
      </c>
      <c r="BY27" s="2">
        <v>99681</v>
      </c>
      <c r="BZ27" s="3">
        <v>3</v>
      </c>
      <c r="CA27" s="2"/>
      <c r="CC27" s="2">
        <v>78183</v>
      </c>
      <c r="CD27" s="3">
        <v>1</v>
      </c>
      <c r="CE27" s="2">
        <v>38999.736669999998</v>
      </c>
      <c r="CF27" s="3">
        <v>0</v>
      </c>
      <c r="CG27" s="2">
        <v>151785</v>
      </c>
      <c r="CH27" s="3">
        <v>3</v>
      </c>
      <c r="CI27" s="2">
        <v>180582</v>
      </c>
      <c r="CJ27" s="3">
        <v>3</v>
      </c>
      <c r="CK27" s="2">
        <v>117742</v>
      </c>
      <c r="CL27" s="3">
        <v>1</v>
      </c>
      <c r="CM27" s="2">
        <v>144306</v>
      </c>
      <c r="CN27" s="3">
        <v>1</v>
      </c>
      <c r="CO27" s="2">
        <v>288612</v>
      </c>
      <c r="CP27" s="3">
        <v>2</v>
      </c>
      <c r="CQ27" s="2"/>
      <c r="CS27" s="2">
        <v>144306</v>
      </c>
      <c r="CT27" s="3">
        <v>1</v>
      </c>
      <c r="CU27" s="2">
        <f t="shared" si="77"/>
        <v>0</v>
      </c>
      <c r="CW27" s="2">
        <f t="shared" si="67"/>
        <v>121330.93</v>
      </c>
      <c r="CX27" s="3">
        <v>1</v>
      </c>
      <c r="CY27" s="2">
        <f t="shared" si="78"/>
        <v>0</v>
      </c>
      <c r="DA27" s="2">
        <f t="shared" si="79"/>
        <v>106651.93</v>
      </c>
      <c r="DB27" s="3">
        <v>1</v>
      </c>
      <c r="DC27" s="2">
        <f t="shared" si="80"/>
        <v>106651.93</v>
      </c>
      <c r="DD27" s="3">
        <v>1</v>
      </c>
      <c r="DE27" s="2">
        <f t="shared" si="81"/>
        <v>106651.93</v>
      </c>
      <c r="DF27" s="3">
        <v>1</v>
      </c>
      <c r="DG27" s="2">
        <f t="shared" si="82"/>
        <v>0</v>
      </c>
      <c r="DI27" s="2"/>
      <c r="DK27" s="2"/>
      <c r="DM27" s="2"/>
      <c r="DO27" s="2"/>
      <c r="DQ27" s="2">
        <v>195277</v>
      </c>
      <c r="DR27" s="3">
        <v>1</v>
      </c>
      <c r="DS27" s="2">
        <f t="shared" si="83"/>
        <v>106651.93</v>
      </c>
      <c r="DT27" s="3">
        <v>1</v>
      </c>
      <c r="DU27" s="2">
        <f t="shared" si="68"/>
        <v>0</v>
      </c>
      <c r="DW27" s="2"/>
      <c r="DY27" s="2">
        <v>56854</v>
      </c>
      <c r="DZ27" s="3">
        <v>1</v>
      </c>
      <c r="EA27" s="2"/>
      <c r="EC27" s="2">
        <f t="shared" si="84"/>
        <v>0</v>
      </c>
      <c r="EE27" s="2">
        <f t="shared" si="8"/>
        <v>363992.79</v>
      </c>
      <c r="EF27" s="3">
        <v>3</v>
      </c>
      <c r="EG27" s="2">
        <f t="shared" si="9"/>
        <v>0</v>
      </c>
      <c r="EI27" s="2">
        <f t="shared" si="85"/>
        <v>106651.93</v>
      </c>
      <c r="EJ27" s="3">
        <v>1</v>
      </c>
      <c r="EK27" s="2">
        <f t="shared" si="86"/>
        <v>0</v>
      </c>
      <c r="EM27" s="2">
        <f t="shared" si="87"/>
        <v>0</v>
      </c>
      <c r="EO27" s="2">
        <f t="shared" si="88"/>
        <v>426607.72</v>
      </c>
      <c r="EP27" s="3">
        <v>4</v>
      </c>
      <c r="EQ27" s="2">
        <f t="shared" si="89"/>
        <v>0</v>
      </c>
      <c r="ES27" s="2"/>
      <c r="EU27" s="2">
        <f t="shared" si="90"/>
        <v>0</v>
      </c>
      <c r="EW27" s="2">
        <f t="shared" si="91"/>
        <v>0</v>
      </c>
      <c r="EY27" s="2">
        <f t="shared" si="92"/>
        <v>0</v>
      </c>
      <c r="FA27" s="2">
        <f t="shared" si="93"/>
        <v>0</v>
      </c>
      <c r="FC27" s="2">
        <f t="shared" si="94"/>
        <v>0</v>
      </c>
      <c r="FE27" s="2">
        <f t="shared" si="95"/>
        <v>0</v>
      </c>
      <c r="FG27" s="2">
        <f t="shared" si="96"/>
        <v>106651.93</v>
      </c>
      <c r="FH27" s="3">
        <v>1</v>
      </c>
      <c r="FI27" s="2">
        <f t="shared" si="97"/>
        <v>106651.93</v>
      </c>
      <c r="FJ27" s="3">
        <v>1</v>
      </c>
      <c r="FK27" s="2">
        <f t="shared" si="98"/>
        <v>319955.78999999998</v>
      </c>
      <c r="FL27" s="3">
        <v>3</v>
      </c>
      <c r="FM27" s="2">
        <f t="shared" si="99"/>
        <v>0</v>
      </c>
      <c r="FO27" s="2">
        <f t="shared" si="100"/>
        <v>106651.93</v>
      </c>
      <c r="FP27" s="3">
        <v>1</v>
      </c>
      <c r="FQ27" s="2">
        <f t="shared" si="101"/>
        <v>0</v>
      </c>
      <c r="FS27" s="2">
        <f t="shared" si="102"/>
        <v>0</v>
      </c>
      <c r="FU27" s="2">
        <f t="shared" si="103"/>
        <v>0</v>
      </c>
      <c r="FW27" s="2">
        <f t="shared" si="104"/>
        <v>746563.51</v>
      </c>
      <c r="FX27" s="3">
        <v>7</v>
      </c>
      <c r="FY27" s="2">
        <f t="shared" si="105"/>
        <v>746563.51</v>
      </c>
      <c r="FZ27" s="3">
        <v>7</v>
      </c>
      <c r="GA27" s="2">
        <f t="shared" si="106"/>
        <v>213303.86</v>
      </c>
      <c r="GB27" s="3">
        <v>2</v>
      </c>
      <c r="GC27" s="2">
        <f t="shared" si="107"/>
        <v>959867.36999999988</v>
      </c>
      <c r="GD27" s="3">
        <v>9</v>
      </c>
      <c r="GE27" s="2">
        <f t="shared" si="108"/>
        <v>0</v>
      </c>
      <c r="GG27" s="2">
        <f t="shared" si="109"/>
        <v>106651.93</v>
      </c>
      <c r="GH27" s="3">
        <v>1</v>
      </c>
      <c r="GI27" s="2">
        <f t="shared" si="110"/>
        <v>0</v>
      </c>
      <c r="GK27" s="2">
        <f t="shared" si="111"/>
        <v>213303.86</v>
      </c>
      <c r="GL27" s="3">
        <v>2</v>
      </c>
      <c r="GM27" s="2">
        <f t="shared" si="112"/>
        <v>0</v>
      </c>
      <c r="GO27" s="2">
        <f t="shared" si="113"/>
        <v>746563.51</v>
      </c>
      <c r="GP27" s="3">
        <v>7</v>
      </c>
      <c r="GQ27" s="2">
        <f t="shared" si="114"/>
        <v>0</v>
      </c>
      <c r="GS27" s="2">
        <f t="shared" si="115"/>
        <v>106651.93</v>
      </c>
      <c r="GT27" s="3">
        <v>1</v>
      </c>
      <c r="GU27" s="2">
        <f t="shared" si="116"/>
        <v>0</v>
      </c>
      <c r="GW27" s="2">
        <f t="shared" si="117"/>
        <v>0</v>
      </c>
      <c r="GY27" s="2">
        <f t="shared" si="118"/>
        <v>0</v>
      </c>
      <c r="HA27" s="2">
        <f t="shared" si="119"/>
        <v>0</v>
      </c>
      <c r="HC27" s="2">
        <f t="shared" si="120"/>
        <v>0</v>
      </c>
      <c r="HE27" s="2">
        <f t="shared" si="121"/>
        <v>0</v>
      </c>
      <c r="HG27" s="2">
        <f t="shared" si="122"/>
        <v>0</v>
      </c>
      <c r="HI27" s="2">
        <f t="shared" si="123"/>
        <v>0</v>
      </c>
      <c r="HK27" s="2">
        <f t="shared" si="124"/>
        <v>213303.86</v>
      </c>
      <c r="HL27" s="3">
        <v>2</v>
      </c>
      <c r="HM27" s="2">
        <f t="shared" si="125"/>
        <v>213303.86</v>
      </c>
      <c r="HN27" s="3">
        <v>2</v>
      </c>
      <c r="HO27" s="2">
        <f t="shared" si="126"/>
        <v>0</v>
      </c>
      <c r="HQ27" s="2">
        <f t="shared" si="127"/>
        <v>106651.93</v>
      </c>
      <c r="HR27" s="3">
        <v>1</v>
      </c>
      <c r="HS27" s="2">
        <f t="shared" si="128"/>
        <v>0</v>
      </c>
      <c r="HU27" s="2">
        <f t="shared" si="129"/>
        <v>533259.64999999991</v>
      </c>
      <c r="HV27" s="3">
        <v>5</v>
      </c>
      <c r="HW27" s="2">
        <f t="shared" si="130"/>
        <v>106651.93</v>
      </c>
      <c r="HX27" s="3">
        <v>1</v>
      </c>
      <c r="HY27" s="2">
        <f t="shared" si="131"/>
        <v>0</v>
      </c>
      <c r="IA27" s="2"/>
      <c r="IC27" s="2"/>
      <c r="IE27" s="2">
        <f t="shared" si="132"/>
        <v>213303.86</v>
      </c>
      <c r="IF27" s="3">
        <v>2</v>
      </c>
      <c r="IG27" s="2">
        <f t="shared" si="133"/>
        <v>0</v>
      </c>
      <c r="II27" s="2">
        <f t="shared" si="134"/>
        <v>0</v>
      </c>
      <c r="IK27" s="2">
        <f t="shared" si="135"/>
        <v>0</v>
      </c>
      <c r="IM27" s="2">
        <f t="shared" si="136"/>
        <v>0</v>
      </c>
      <c r="IO27" s="2">
        <f t="shared" si="137"/>
        <v>0</v>
      </c>
      <c r="IQ27" s="2">
        <f t="shared" si="138"/>
        <v>0</v>
      </c>
      <c r="IS27" s="2">
        <f t="shared" si="139"/>
        <v>106651.93</v>
      </c>
      <c r="IT27" s="3">
        <v>1</v>
      </c>
      <c r="IU27" s="2">
        <f t="shared" si="140"/>
        <v>0</v>
      </c>
      <c r="IW27" s="2">
        <f t="shared" si="141"/>
        <v>0</v>
      </c>
      <c r="IY27" s="2"/>
      <c r="JA27" s="2"/>
      <c r="JC27" s="2"/>
      <c r="JE27" s="2"/>
      <c r="JG27" s="2"/>
      <c r="JI27" s="2"/>
      <c r="JK27" s="2"/>
      <c r="JM27" s="2"/>
      <c r="JO27" s="2"/>
      <c r="JQ27" s="2">
        <v>60628.014999999999</v>
      </c>
      <c r="JR27" s="3">
        <v>0</v>
      </c>
      <c r="JS27" s="2"/>
      <c r="JU27" s="2"/>
      <c r="JW27" s="2"/>
      <c r="JY27" s="2">
        <v>25319.25</v>
      </c>
      <c r="JZ27" s="3">
        <v>0</v>
      </c>
      <c r="KA27" s="2"/>
      <c r="KC27" s="2">
        <v>15100</v>
      </c>
      <c r="KD27" s="3">
        <v>0</v>
      </c>
      <c r="KE27" s="2">
        <v>7745</v>
      </c>
      <c r="KF27" s="3">
        <v>0</v>
      </c>
      <c r="KG27" s="2"/>
      <c r="KI27" s="2">
        <v>3400</v>
      </c>
      <c r="KJ27" s="3">
        <v>0</v>
      </c>
      <c r="KK27" s="2">
        <v>270050.21000000002</v>
      </c>
      <c r="KL27" s="3">
        <v>0</v>
      </c>
      <c r="KM27" s="2"/>
      <c r="KO27" s="2">
        <v>60000</v>
      </c>
      <c r="KP27" s="3">
        <v>0</v>
      </c>
      <c r="KQ27" s="2"/>
      <c r="KS27" s="2"/>
      <c r="KU27" s="2">
        <v>17497</v>
      </c>
      <c r="KV27" s="3">
        <v>0</v>
      </c>
      <c r="KW27" s="2"/>
      <c r="KY27" s="2">
        <v>7050</v>
      </c>
      <c r="KZ27" s="3">
        <v>0</v>
      </c>
      <c r="LA27" s="2"/>
      <c r="LC27" s="2">
        <v>13920</v>
      </c>
      <c r="LD27" s="3">
        <v>0</v>
      </c>
      <c r="LE27" s="2"/>
      <c r="LG27" s="2"/>
      <c r="LI27" s="2"/>
      <c r="LK27" s="2">
        <v>400</v>
      </c>
      <c r="LL27" s="3">
        <v>0</v>
      </c>
      <c r="LM27" s="2"/>
      <c r="LO27" s="2"/>
      <c r="LQ27" s="2">
        <v>8416</v>
      </c>
      <c r="LR27" s="3">
        <v>0</v>
      </c>
      <c r="LS27" s="2">
        <v>3250</v>
      </c>
      <c r="LT27" s="3">
        <v>0</v>
      </c>
      <c r="LU27" s="2">
        <v>75000</v>
      </c>
      <c r="LV27" s="3">
        <v>0</v>
      </c>
      <c r="LW27" s="2">
        <v>3932</v>
      </c>
      <c r="LX27" s="3">
        <v>0</v>
      </c>
      <c r="LY27" s="2"/>
      <c r="MA27" s="2"/>
      <c r="MC27" s="2"/>
      <c r="ME27" s="2"/>
      <c r="MG27" s="2">
        <v>6800</v>
      </c>
      <c r="MH27" s="3">
        <v>0</v>
      </c>
      <c r="MI27" s="2">
        <v>32214</v>
      </c>
      <c r="MJ27" s="3">
        <v>0</v>
      </c>
      <c r="MK27" s="2">
        <v>6229</v>
      </c>
      <c r="ML27" s="3">
        <v>0</v>
      </c>
      <c r="MM27" s="2"/>
      <c r="MO27" s="2"/>
      <c r="MQ27" s="2"/>
      <c r="MS27" s="2">
        <v>5017.8999999999996</v>
      </c>
      <c r="MT27" s="3">
        <v>0</v>
      </c>
      <c r="MU27" s="2"/>
      <c r="MW27" s="2">
        <v>832710</v>
      </c>
      <c r="MX27" s="3">
        <v>0</v>
      </c>
      <c r="MY27" s="2"/>
      <c r="NA27" s="2">
        <v>29000</v>
      </c>
      <c r="NB27" s="3">
        <v>0</v>
      </c>
      <c r="NC27" s="2">
        <v>12223919.11167</v>
      </c>
      <c r="ND27" s="3">
        <v>106</v>
      </c>
      <c r="NG27" s="2">
        <f t="shared" si="69"/>
        <v>11815641.28167</v>
      </c>
      <c r="NH27" s="2">
        <f t="shared" si="70"/>
        <v>2389306.7400000002</v>
      </c>
      <c r="NI27" s="2">
        <f t="shared" si="71"/>
        <v>905382.44</v>
      </c>
      <c r="NJ27" s="2">
        <f t="shared" si="72"/>
        <v>11545591.07167</v>
      </c>
      <c r="NK27" s="2">
        <f t="shared" si="73"/>
        <v>2272219.7399999998</v>
      </c>
      <c r="NL27" s="2">
        <f t="shared" si="74"/>
        <v>784051.51</v>
      </c>
      <c r="NM27" s="2">
        <f>VLOOKUP($B27,'[6]sped-ELL'!$B$3:$AB$118,26,FALSE)</f>
        <v>2609204.7099999995</v>
      </c>
      <c r="NN27" s="2">
        <f>VLOOKUP($B27,'[6]sped-ELL'!$B$3:$AB$118,27,FALSE)</f>
        <v>1177490.5</v>
      </c>
      <c r="NO27" s="52">
        <f t="shared" si="75"/>
        <v>336984.96999999974</v>
      </c>
      <c r="NP27" s="52">
        <f t="shared" si="76"/>
        <v>393438.99</v>
      </c>
      <c r="NQ27" s="2"/>
      <c r="NS27" s="2"/>
      <c r="NU27" s="2"/>
      <c r="NW27" s="2"/>
      <c r="NY27" s="2"/>
      <c r="OA27" s="2"/>
      <c r="OC27" s="2"/>
      <c r="OE27" s="2"/>
      <c r="OG27" s="2"/>
      <c r="OI27" s="2"/>
      <c r="OK27" s="2"/>
      <c r="OM27" s="2"/>
      <c r="OO27" s="2"/>
      <c r="OQ27" s="2"/>
      <c r="OS27" s="2"/>
      <c r="OU27" s="2"/>
      <c r="OW27" s="2"/>
      <c r="OY27" s="2"/>
      <c r="PA27" s="2"/>
      <c r="PC27" s="2"/>
      <c r="PE27" s="2"/>
      <c r="PG27" s="2"/>
      <c r="PI27" s="2"/>
      <c r="PK27" s="2"/>
      <c r="PM27" s="2"/>
      <c r="PO27" s="2"/>
      <c r="PQ27" s="2"/>
      <c r="PS27" s="2"/>
      <c r="PU27" s="2"/>
    </row>
    <row r="28" spans="1:437" x14ac:dyDescent="0.25">
      <c r="A28" t="s">
        <v>211</v>
      </c>
      <c r="B28" s="35">
        <v>405</v>
      </c>
      <c r="C28" s="2"/>
      <c r="E28" s="2"/>
      <c r="G28" s="2">
        <v>67876</v>
      </c>
      <c r="H28" s="3">
        <v>1</v>
      </c>
      <c r="I28" s="2"/>
      <c r="K28" s="2"/>
      <c r="M28" s="2"/>
      <c r="O28" s="2"/>
      <c r="Q28" s="2"/>
      <c r="S28" s="2"/>
      <c r="U28" s="2">
        <v>52931</v>
      </c>
      <c r="V28" s="3">
        <v>1</v>
      </c>
      <c r="W28" s="2">
        <v>112464</v>
      </c>
      <c r="X28" s="3">
        <v>3</v>
      </c>
      <c r="Y28" s="2"/>
      <c r="AA28" s="2"/>
      <c r="AC28" s="2"/>
      <c r="AE28" s="2"/>
      <c r="AG28" s="2"/>
      <c r="AI28" s="2"/>
      <c r="AK28" s="2">
        <v>469587</v>
      </c>
      <c r="AL28" s="3">
        <v>3</v>
      </c>
      <c r="AM28" s="2"/>
      <c r="AO28" s="2"/>
      <c r="AQ28" s="2"/>
      <c r="AS28" s="2"/>
      <c r="AU28" s="2">
        <v>69509</v>
      </c>
      <c r="AV28" s="3">
        <v>1</v>
      </c>
      <c r="AW28" s="2">
        <v>165045</v>
      </c>
      <c r="AX28" s="3">
        <v>3</v>
      </c>
      <c r="AY28" s="2"/>
      <c r="BA28" s="2">
        <v>90879</v>
      </c>
      <c r="BB28" s="3">
        <v>1</v>
      </c>
      <c r="BC28" s="2"/>
      <c r="BE28" s="2"/>
      <c r="BG28" s="2">
        <v>117087</v>
      </c>
      <c r="BH28" s="3">
        <v>1</v>
      </c>
      <c r="BI28" s="2"/>
      <c r="BK28" s="2"/>
      <c r="BM28" s="2"/>
      <c r="BO28" s="2"/>
      <c r="BQ28" s="2"/>
      <c r="BS28" s="2"/>
      <c r="BU28" s="2"/>
      <c r="BW28" s="2"/>
      <c r="BY28" s="2"/>
      <c r="CA28" s="2"/>
      <c r="CC28" s="2">
        <v>78183</v>
      </c>
      <c r="CD28" s="3">
        <v>1</v>
      </c>
      <c r="CE28" s="2">
        <v>10050.95667</v>
      </c>
      <c r="CF28" s="3">
        <v>0</v>
      </c>
      <c r="CG28" s="2">
        <v>303570</v>
      </c>
      <c r="CH28" s="3">
        <v>6</v>
      </c>
      <c r="CI28" s="2">
        <v>60194</v>
      </c>
      <c r="CJ28" s="3">
        <v>1</v>
      </c>
      <c r="CK28" s="2"/>
      <c r="CM28" s="2"/>
      <c r="CO28" s="2"/>
      <c r="CQ28" s="2"/>
      <c r="CS28" s="2">
        <v>144306</v>
      </c>
      <c r="CT28" s="3">
        <v>1</v>
      </c>
      <c r="CU28" s="2">
        <f t="shared" si="77"/>
        <v>0</v>
      </c>
      <c r="CW28" s="2">
        <f t="shared" si="67"/>
        <v>0</v>
      </c>
      <c r="CY28" s="2">
        <f t="shared" si="78"/>
        <v>0</v>
      </c>
      <c r="DA28" s="2">
        <f t="shared" si="79"/>
        <v>0</v>
      </c>
      <c r="DC28" s="2">
        <f t="shared" si="80"/>
        <v>0</v>
      </c>
      <c r="DE28" s="2">
        <f t="shared" si="81"/>
        <v>0</v>
      </c>
      <c r="DG28" s="2">
        <f t="shared" si="82"/>
        <v>0</v>
      </c>
      <c r="DI28" s="2"/>
      <c r="DK28" s="2"/>
      <c r="DM28" s="2"/>
      <c r="DO28" s="2"/>
      <c r="DQ28" s="2">
        <v>195277</v>
      </c>
      <c r="DR28" s="3">
        <v>1</v>
      </c>
      <c r="DS28" s="2">
        <f t="shared" si="83"/>
        <v>106651.93</v>
      </c>
      <c r="DT28" s="3">
        <v>1</v>
      </c>
      <c r="DU28" s="2">
        <f t="shared" si="68"/>
        <v>0</v>
      </c>
      <c r="DW28" s="2"/>
      <c r="DY28" s="2">
        <v>56854</v>
      </c>
      <c r="DZ28" s="3">
        <v>1</v>
      </c>
      <c r="EA28" s="2"/>
      <c r="EC28" s="2">
        <f t="shared" si="84"/>
        <v>319955.78999999998</v>
      </c>
      <c r="ED28" s="3">
        <v>3</v>
      </c>
      <c r="EE28" s="2">
        <f t="shared" si="8"/>
        <v>0</v>
      </c>
      <c r="EG28" s="2">
        <f t="shared" si="9"/>
        <v>0</v>
      </c>
      <c r="EI28" s="2">
        <f t="shared" si="85"/>
        <v>0</v>
      </c>
      <c r="EK28" s="2">
        <f t="shared" si="86"/>
        <v>0</v>
      </c>
      <c r="EM28" s="2">
        <f t="shared" si="87"/>
        <v>106651.93</v>
      </c>
      <c r="EN28" s="3">
        <v>1</v>
      </c>
      <c r="EO28" s="2">
        <f t="shared" si="88"/>
        <v>319955.78999999998</v>
      </c>
      <c r="EP28" s="3">
        <v>3</v>
      </c>
      <c r="EQ28" s="2">
        <f t="shared" si="89"/>
        <v>0</v>
      </c>
      <c r="ES28" s="2"/>
      <c r="EU28" s="2">
        <f t="shared" si="90"/>
        <v>0</v>
      </c>
      <c r="EW28" s="2">
        <f t="shared" si="91"/>
        <v>0</v>
      </c>
      <c r="EY28" s="2">
        <f t="shared" si="92"/>
        <v>0</v>
      </c>
      <c r="FA28" s="2">
        <f t="shared" si="93"/>
        <v>0</v>
      </c>
      <c r="FC28" s="2">
        <f t="shared" si="94"/>
        <v>0</v>
      </c>
      <c r="FE28" s="2">
        <f t="shared" si="95"/>
        <v>0</v>
      </c>
      <c r="FG28" s="2">
        <f t="shared" si="96"/>
        <v>319955.78999999998</v>
      </c>
      <c r="FH28" s="3">
        <v>3</v>
      </c>
      <c r="FI28" s="2">
        <f t="shared" si="97"/>
        <v>0</v>
      </c>
      <c r="FK28" s="2">
        <f t="shared" si="98"/>
        <v>0</v>
      </c>
      <c r="FM28" s="2">
        <f t="shared" si="99"/>
        <v>0</v>
      </c>
      <c r="FO28" s="2">
        <f t="shared" si="100"/>
        <v>106651.93</v>
      </c>
      <c r="FP28" s="3">
        <v>1</v>
      </c>
      <c r="FQ28" s="2">
        <f t="shared" si="101"/>
        <v>0</v>
      </c>
      <c r="FS28" s="2">
        <f t="shared" si="102"/>
        <v>0</v>
      </c>
      <c r="FU28" s="2">
        <f t="shared" si="103"/>
        <v>0</v>
      </c>
      <c r="FW28" s="2">
        <f t="shared" si="104"/>
        <v>639911.57999999996</v>
      </c>
      <c r="FX28" s="3">
        <v>6</v>
      </c>
      <c r="FY28" s="2">
        <f t="shared" si="105"/>
        <v>1599778.95</v>
      </c>
      <c r="FZ28" s="3">
        <v>15</v>
      </c>
      <c r="GA28" s="2">
        <f t="shared" si="106"/>
        <v>639911.57999999996</v>
      </c>
      <c r="GB28" s="3">
        <v>6</v>
      </c>
      <c r="GC28" s="2">
        <f t="shared" si="107"/>
        <v>1386475.0899999999</v>
      </c>
      <c r="GD28" s="3">
        <v>13</v>
      </c>
      <c r="GE28" s="2">
        <f t="shared" si="108"/>
        <v>0</v>
      </c>
      <c r="GG28" s="2">
        <f t="shared" si="109"/>
        <v>0</v>
      </c>
      <c r="GI28" s="2">
        <f t="shared" si="110"/>
        <v>0</v>
      </c>
      <c r="GK28" s="2">
        <f t="shared" si="111"/>
        <v>0</v>
      </c>
      <c r="GM28" s="2">
        <f t="shared" si="112"/>
        <v>0</v>
      </c>
      <c r="GO28" s="2">
        <f t="shared" si="113"/>
        <v>1706430.88</v>
      </c>
      <c r="GP28" s="3">
        <v>16</v>
      </c>
      <c r="GQ28" s="2">
        <f t="shared" si="114"/>
        <v>0</v>
      </c>
      <c r="GS28" s="2">
        <f t="shared" si="115"/>
        <v>319955.78999999998</v>
      </c>
      <c r="GT28" s="3">
        <v>3</v>
      </c>
      <c r="GU28" s="2">
        <f t="shared" si="116"/>
        <v>0</v>
      </c>
      <c r="GW28" s="2">
        <f t="shared" si="117"/>
        <v>0</v>
      </c>
      <c r="GY28" s="2">
        <f t="shared" si="118"/>
        <v>0</v>
      </c>
      <c r="HA28" s="2">
        <f t="shared" si="119"/>
        <v>0</v>
      </c>
      <c r="HC28" s="2">
        <f t="shared" si="120"/>
        <v>0</v>
      </c>
      <c r="HE28" s="2">
        <f t="shared" si="121"/>
        <v>0</v>
      </c>
      <c r="HG28" s="2">
        <f t="shared" si="122"/>
        <v>0</v>
      </c>
      <c r="HI28" s="2">
        <f t="shared" si="123"/>
        <v>0</v>
      </c>
      <c r="HK28" s="2">
        <f t="shared" si="124"/>
        <v>0</v>
      </c>
      <c r="HM28" s="2">
        <f t="shared" si="125"/>
        <v>0</v>
      </c>
      <c r="HO28" s="2">
        <f t="shared" si="126"/>
        <v>1599778.95</v>
      </c>
      <c r="HP28" s="3">
        <v>15</v>
      </c>
      <c r="HQ28" s="2">
        <f t="shared" si="127"/>
        <v>0</v>
      </c>
      <c r="HS28" s="2">
        <f t="shared" si="128"/>
        <v>0</v>
      </c>
      <c r="HU28" s="2">
        <f t="shared" si="129"/>
        <v>1599778.95</v>
      </c>
      <c r="HV28" s="3">
        <v>15</v>
      </c>
      <c r="HW28" s="2">
        <f t="shared" si="130"/>
        <v>106651.93</v>
      </c>
      <c r="HX28" s="3">
        <v>1</v>
      </c>
      <c r="HY28" s="2">
        <f t="shared" si="131"/>
        <v>0</v>
      </c>
      <c r="IA28" s="2"/>
      <c r="IC28" s="2"/>
      <c r="IE28" s="2">
        <f t="shared" si="132"/>
        <v>1279823.1599999999</v>
      </c>
      <c r="IF28" s="3">
        <v>12</v>
      </c>
      <c r="IG28" s="2">
        <f t="shared" si="133"/>
        <v>0</v>
      </c>
      <c r="II28" s="2">
        <f t="shared" si="134"/>
        <v>0</v>
      </c>
      <c r="IK28" s="2">
        <f t="shared" si="135"/>
        <v>213303.86</v>
      </c>
      <c r="IL28" s="3">
        <v>2</v>
      </c>
      <c r="IM28" s="2">
        <f t="shared" si="136"/>
        <v>0</v>
      </c>
      <c r="IO28" s="2">
        <f t="shared" si="137"/>
        <v>213303.86</v>
      </c>
      <c r="IP28" s="3">
        <v>2</v>
      </c>
      <c r="IQ28" s="2">
        <f t="shared" si="138"/>
        <v>319955.78999999998</v>
      </c>
      <c r="IR28" s="3">
        <v>3</v>
      </c>
      <c r="IS28" s="2">
        <f t="shared" si="139"/>
        <v>0</v>
      </c>
      <c r="IU28" s="2">
        <f t="shared" si="140"/>
        <v>0</v>
      </c>
      <c r="IW28" s="2">
        <f t="shared" si="141"/>
        <v>106651.93</v>
      </c>
      <c r="IX28" s="3">
        <v>1</v>
      </c>
      <c r="IY28" s="2"/>
      <c r="JA28" s="2"/>
      <c r="JC28" s="2"/>
      <c r="JE28" s="2"/>
      <c r="JG28" s="2"/>
      <c r="JI28" s="2"/>
      <c r="JK28" s="2"/>
      <c r="JM28" s="2"/>
      <c r="JO28" s="2"/>
      <c r="JQ28" s="2">
        <v>25649.22</v>
      </c>
      <c r="JR28" s="3">
        <v>0</v>
      </c>
      <c r="JS28" s="2"/>
      <c r="JU28" s="2"/>
      <c r="JW28" s="2"/>
      <c r="JY28" s="2">
        <v>1829.87</v>
      </c>
      <c r="JZ28" s="3">
        <v>0</v>
      </c>
      <c r="KA28" s="2"/>
      <c r="KC28" s="2">
        <v>7345</v>
      </c>
      <c r="KD28" s="3">
        <v>0</v>
      </c>
      <c r="KE28" s="2"/>
      <c r="KG28" s="2"/>
      <c r="KI28" s="2"/>
      <c r="KK28" s="2">
        <v>191587.37</v>
      </c>
      <c r="KL28" s="3">
        <v>0</v>
      </c>
      <c r="KM28" s="2">
        <v>369037</v>
      </c>
      <c r="KN28" s="3">
        <v>0</v>
      </c>
      <c r="KO28" s="2"/>
      <c r="KQ28" s="2"/>
      <c r="KS28" s="2"/>
      <c r="KU28" s="2"/>
      <c r="KW28" s="2"/>
      <c r="KY28" s="2"/>
      <c r="LA28" s="2"/>
      <c r="LC28" s="2">
        <v>29320</v>
      </c>
      <c r="LD28" s="3">
        <v>0</v>
      </c>
      <c r="LE28" s="2"/>
      <c r="LG28" s="2"/>
      <c r="LI28" s="2"/>
      <c r="LK28" s="2"/>
      <c r="LM28" s="2"/>
      <c r="LO28" s="2"/>
      <c r="LQ28" s="2"/>
      <c r="LS28" s="2"/>
      <c r="LU28" s="2"/>
      <c r="LW28" s="2"/>
      <c r="LY28" s="2"/>
      <c r="MA28" s="2"/>
      <c r="MC28" s="2"/>
      <c r="ME28" s="2"/>
      <c r="MG28" s="2"/>
      <c r="MI28" s="2"/>
      <c r="MK28" s="2">
        <v>1600</v>
      </c>
      <c r="ML28" s="3">
        <v>0</v>
      </c>
      <c r="MM28" s="2"/>
      <c r="MO28" s="2"/>
      <c r="MQ28" s="2"/>
      <c r="MS28" s="2"/>
      <c r="MU28" s="2">
        <v>36650</v>
      </c>
      <c r="MV28" s="3">
        <v>0</v>
      </c>
      <c r="MW28" s="2"/>
      <c r="MY28" s="2"/>
      <c r="NA28" s="2"/>
      <c r="NC28" s="2">
        <v>16390249.41667</v>
      </c>
      <c r="ND28" s="3">
        <v>147</v>
      </c>
      <c r="NE28" s="2">
        <v>106651.93</v>
      </c>
      <c r="NF28" s="3">
        <v>1</v>
      </c>
      <c r="NG28" s="2">
        <f t="shared" si="69"/>
        <v>15775018.806669993</v>
      </c>
      <c r="NH28" s="2">
        <f t="shared" si="70"/>
        <v>2527634.6</v>
      </c>
      <c r="NI28" s="2">
        <f t="shared" si="71"/>
        <v>639911.57999999996</v>
      </c>
      <c r="NJ28" s="2">
        <f t="shared" si="72"/>
        <v>15214394.436669994</v>
      </c>
      <c r="NK28" s="2">
        <f t="shared" si="73"/>
        <v>2420982.67</v>
      </c>
      <c r="NL28" s="2">
        <f t="shared" si="74"/>
        <v>639911.57999999996</v>
      </c>
      <c r="NM28" s="2">
        <f>VLOOKUP($B28,'[6]sped-ELL'!$B$3:$AB$118,26,FALSE)</f>
        <v>2570986.9549999996</v>
      </c>
      <c r="NN28" s="2">
        <f>VLOOKUP($B28,'[6]sped-ELL'!$B$3:$AB$118,27,FALSE)</f>
        <v>682995</v>
      </c>
      <c r="NO28" s="52">
        <f t="shared" si="75"/>
        <v>150004.28499999968</v>
      </c>
      <c r="NP28" s="52">
        <f t="shared" si="76"/>
        <v>43083.420000000042</v>
      </c>
      <c r="NQ28" s="2"/>
      <c r="NS28" s="2"/>
      <c r="NU28" s="2"/>
      <c r="NW28" s="2"/>
      <c r="NY28" s="2"/>
      <c r="OA28" s="2"/>
      <c r="OC28" s="2"/>
      <c r="OE28" s="2"/>
      <c r="OG28" s="2"/>
      <c r="OI28" s="2"/>
      <c r="OK28" s="2"/>
      <c r="OM28" s="2"/>
      <c r="OO28" s="2"/>
      <c r="OQ28" s="2"/>
      <c r="OS28" s="2"/>
      <c r="OU28" s="2"/>
      <c r="OW28" s="2"/>
      <c r="OY28" s="2"/>
      <c r="PA28" s="2"/>
      <c r="PC28" s="2"/>
      <c r="PE28" s="2"/>
      <c r="PG28" s="2"/>
      <c r="PI28" s="2"/>
      <c r="PK28" s="2"/>
      <c r="PM28" s="2"/>
      <c r="PO28" s="2"/>
      <c r="PQ28" s="2"/>
      <c r="PS28" s="2"/>
      <c r="PU28" s="2"/>
    </row>
    <row r="29" spans="1:437" x14ac:dyDescent="0.25">
      <c r="A29" t="s">
        <v>212</v>
      </c>
      <c r="B29" s="35">
        <v>349</v>
      </c>
      <c r="C29" s="2"/>
      <c r="E29" s="2"/>
      <c r="G29" s="2"/>
      <c r="I29" s="2">
        <v>61952</v>
      </c>
      <c r="J29" s="3">
        <v>1</v>
      </c>
      <c r="K29" s="2">
        <v>337392</v>
      </c>
      <c r="L29" s="3">
        <v>9</v>
      </c>
      <c r="M29" s="2">
        <v>37488</v>
      </c>
      <c r="N29" s="3">
        <v>1</v>
      </c>
      <c r="O29" s="2">
        <v>37488</v>
      </c>
      <c r="P29" s="3">
        <v>1</v>
      </c>
      <c r="Q29" s="2"/>
      <c r="S29" s="2">
        <v>112464</v>
      </c>
      <c r="T29" s="3">
        <v>3</v>
      </c>
      <c r="U29" s="2"/>
      <c r="W29" s="2">
        <v>262416</v>
      </c>
      <c r="X29" s="3">
        <v>7</v>
      </c>
      <c r="Y29" s="2"/>
      <c r="AA29" s="2"/>
      <c r="AC29" s="2"/>
      <c r="AE29" s="2"/>
      <c r="AG29" s="2">
        <v>156529</v>
      </c>
      <c r="AH29" s="3">
        <v>1</v>
      </c>
      <c r="AI29" s="2"/>
      <c r="AK29" s="2"/>
      <c r="AM29" s="2"/>
      <c r="AO29" s="2"/>
      <c r="AQ29" s="2"/>
      <c r="AS29" s="2"/>
      <c r="AU29" s="2"/>
      <c r="AW29" s="2"/>
      <c r="AY29" s="2"/>
      <c r="BA29" s="2"/>
      <c r="BC29" s="2"/>
      <c r="BE29" s="2"/>
      <c r="BG29" s="2"/>
      <c r="BI29" s="2"/>
      <c r="BK29" s="2"/>
      <c r="BM29" s="2"/>
      <c r="BO29" s="2"/>
      <c r="BQ29" s="2"/>
      <c r="BS29" s="2"/>
      <c r="BU29" s="2"/>
      <c r="BW29" s="2">
        <v>117087</v>
      </c>
      <c r="BX29" s="3">
        <v>1</v>
      </c>
      <c r="BY29" s="2">
        <v>99681</v>
      </c>
      <c r="BZ29" s="3">
        <v>1</v>
      </c>
      <c r="CA29" s="2"/>
      <c r="CC29" s="2">
        <v>78183</v>
      </c>
      <c r="CD29" s="3">
        <v>1</v>
      </c>
      <c r="CE29" s="2">
        <v>24770.82</v>
      </c>
      <c r="CF29" s="3">
        <v>0</v>
      </c>
      <c r="CG29" s="2">
        <v>101190</v>
      </c>
      <c r="CH29" s="3">
        <v>2</v>
      </c>
      <c r="CI29" s="2">
        <v>120388</v>
      </c>
      <c r="CJ29" s="3">
        <v>2</v>
      </c>
      <c r="CK29" s="2"/>
      <c r="CM29" s="2"/>
      <c r="CO29" s="2"/>
      <c r="CQ29" s="2"/>
      <c r="CS29" s="2">
        <v>144306</v>
      </c>
      <c r="CT29" s="3">
        <v>1</v>
      </c>
      <c r="CU29" s="2">
        <f t="shared" si="77"/>
        <v>213303.86</v>
      </c>
      <c r="CV29" s="3">
        <v>2</v>
      </c>
      <c r="CW29" s="2">
        <f t="shared" si="67"/>
        <v>0</v>
      </c>
      <c r="CY29" s="2">
        <f t="shared" si="78"/>
        <v>0</v>
      </c>
      <c r="DA29" s="2">
        <f t="shared" si="79"/>
        <v>213303.86</v>
      </c>
      <c r="DB29" s="3">
        <v>2</v>
      </c>
      <c r="DC29" s="2">
        <f t="shared" si="80"/>
        <v>106651.93</v>
      </c>
      <c r="DD29" s="3">
        <v>1</v>
      </c>
      <c r="DE29" s="2">
        <f t="shared" si="81"/>
        <v>0</v>
      </c>
      <c r="DG29" s="2">
        <f t="shared" si="82"/>
        <v>0</v>
      </c>
      <c r="DI29" s="2"/>
      <c r="DK29" s="2"/>
      <c r="DM29" s="2"/>
      <c r="DO29" s="2"/>
      <c r="DQ29" s="2">
        <v>195277</v>
      </c>
      <c r="DR29" s="3">
        <v>1</v>
      </c>
      <c r="DS29" s="2">
        <f t="shared" si="83"/>
        <v>106651.93</v>
      </c>
      <c r="DT29" s="3">
        <v>1</v>
      </c>
      <c r="DU29" s="2">
        <f t="shared" si="68"/>
        <v>0</v>
      </c>
      <c r="DW29" s="2"/>
      <c r="DY29" s="2">
        <v>56854</v>
      </c>
      <c r="DZ29" s="3">
        <v>1</v>
      </c>
      <c r="EA29" s="2"/>
      <c r="EC29" s="2">
        <f t="shared" si="84"/>
        <v>0</v>
      </c>
      <c r="EE29" s="2">
        <f t="shared" si="8"/>
        <v>0</v>
      </c>
      <c r="EG29" s="2">
        <f t="shared" si="9"/>
        <v>0</v>
      </c>
      <c r="EI29" s="2">
        <f t="shared" si="85"/>
        <v>106651.93</v>
      </c>
      <c r="EJ29" s="3">
        <v>1</v>
      </c>
      <c r="EK29" s="2">
        <f t="shared" si="86"/>
        <v>0</v>
      </c>
      <c r="EM29" s="2">
        <f t="shared" si="87"/>
        <v>0</v>
      </c>
      <c r="EO29" s="2">
        <f t="shared" si="88"/>
        <v>213303.86</v>
      </c>
      <c r="EP29" s="3">
        <v>2</v>
      </c>
      <c r="EQ29" s="2">
        <f t="shared" si="89"/>
        <v>0</v>
      </c>
      <c r="ES29" s="2"/>
      <c r="EU29" s="2">
        <f t="shared" si="90"/>
        <v>426607.72</v>
      </c>
      <c r="EV29" s="3">
        <v>4</v>
      </c>
      <c r="EW29" s="2">
        <f t="shared" si="91"/>
        <v>319955.78999999998</v>
      </c>
      <c r="EX29" s="3">
        <v>3</v>
      </c>
      <c r="EY29" s="2">
        <f t="shared" si="92"/>
        <v>319955.78999999998</v>
      </c>
      <c r="EZ29" s="3">
        <v>3</v>
      </c>
      <c r="FA29" s="2">
        <f t="shared" si="93"/>
        <v>213303.86</v>
      </c>
      <c r="FB29" s="3">
        <v>2</v>
      </c>
      <c r="FC29" s="2">
        <f t="shared" si="94"/>
        <v>213303.86</v>
      </c>
      <c r="FD29" s="3">
        <v>2</v>
      </c>
      <c r="FE29" s="2">
        <f t="shared" si="95"/>
        <v>0</v>
      </c>
      <c r="FG29" s="2">
        <f t="shared" si="96"/>
        <v>106651.93</v>
      </c>
      <c r="FH29" s="3">
        <v>1</v>
      </c>
      <c r="FI29" s="2">
        <f t="shared" si="97"/>
        <v>0</v>
      </c>
      <c r="FK29" s="2">
        <f t="shared" si="98"/>
        <v>0</v>
      </c>
      <c r="FM29" s="2">
        <f t="shared" si="99"/>
        <v>0</v>
      </c>
      <c r="FO29" s="2">
        <f t="shared" si="100"/>
        <v>213303.86</v>
      </c>
      <c r="FP29" s="3">
        <v>2</v>
      </c>
      <c r="FQ29" s="2">
        <f t="shared" si="101"/>
        <v>0</v>
      </c>
      <c r="FS29" s="2">
        <f t="shared" si="102"/>
        <v>106651.93</v>
      </c>
      <c r="FT29" s="3">
        <v>1</v>
      </c>
      <c r="FU29" s="2">
        <f t="shared" si="103"/>
        <v>0</v>
      </c>
      <c r="FW29" s="2">
        <f t="shared" si="104"/>
        <v>1066519.2999999998</v>
      </c>
      <c r="FX29" s="3">
        <v>10</v>
      </c>
      <c r="FY29" s="2">
        <f t="shared" si="105"/>
        <v>0</v>
      </c>
      <c r="GA29" s="2">
        <f t="shared" si="106"/>
        <v>159977.89499999999</v>
      </c>
      <c r="GB29" s="3">
        <v>1.5</v>
      </c>
      <c r="GC29" s="2">
        <f t="shared" si="107"/>
        <v>426607.72</v>
      </c>
      <c r="GD29" s="3">
        <v>4</v>
      </c>
      <c r="GE29" s="2">
        <f t="shared" si="108"/>
        <v>0</v>
      </c>
      <c r="GG29" s="2">
        <f t="shared" si="109"/>
        <v>0</v>
      </c>
      <c r="GI29" s="2">
        <f t="shared" si="110"/>
        <v>0</v>
      </c>
      <c r="GK29" s="2">
        <f t="shared" si="111"/>
        <v>0</v>
      </c>
      <c r="GM29" s="2">
        <f t="shared" si="112"/>
        <v>319955.78999999998</v>
      </c>
      <c r="GN29" s="3">
        <v>3</v>
      </c>
      <c r="GO29" s="2">
        <f t="shared" si="113"/>
        <v>0</v>
      </c>
      <c r="GQ29" s="2">
        <f t="shared" si="114"/>
        <v>0</v>
      </c>
      <c r="GS29" s="2">
        <f t="shared" si="115"/>
        <v>106651.93</v>
      </c>
      <c r="GT29" s="3">
        <v>1</v>
      </c>
      <c r="GU29" s="2">
        <f t="shared" si="116"/>
        <v>0</v>
      </c>
      <c r="GW29" s="2">
        <f t="shared" si="117"/>
        <v>0</v>
      </c>
      <c r="GY29" s="2">
        <f t="shared" si="118"/>
        <v>533259.64999999991</v>
      </c>
      <c r="GZ29" s="3">
        <v>5</v>
      </c>
      <c r="HA29" s="2">
        <f t="shared" si="119"/>
        <v>0</v>
      </c>
      <c r="HC29" s="2">
        <f t="shared" si="120"/>
        <v>426607.72</v>
      </c>
      <c r="HD29" s="3">
        <v>4</v>
      </c>
      <c r="HE29" s="2">
        <f t="shared" si="121"/>
        <v>0</v>
      </c>
      <c r="HG29" s="2">
        <f t="shared" si="122"/>
        <v>0</v>
      </c>
      <c r="HI29" s="2">
        <f t="shared" si="123"/>
        <v>0</v>
      </c>
      <c r="HK29" s="2">
        <f t="shared" si="124"/>
        <v>0</v>
      </c>
      <c r="HM29" s="2">
        <f t="shared" si="125"/>
        <v>0</v>
      </c>
      <c r="HO29" s="2">
        <f t="shared" si="126"/>
        <v>0</v>
      </c>
      <c r="HQ29" s="2">
        <f t="shared" si="127"/>
        <v>0</v>
      </c>
      <c r="HS29" s="2">
        <f t="shared" si="128"/>
        <v>0</v>
      </c>
      <c r="HU29" s="2">
        <f t="shared" si="129"/>
        <v>0</v>
      </c>
      <c r="HW29" s="2">
        <f t="shared" si="130"/>
        <v>0</v>
      </c>
      <c r="HY29" s="2">
        <f t="shared" si="131"/>
        <v>0</v>
      </c>
      <c r="IA29" s="2"/>
      <c r="IC29" s="2"/>
      <c r="IE29" s="2">
        <f t="shared" si="132"/>
        <v>106651.93</v>
      </c>
      <c r="IF29" s="3">
        <v>1</v>
      </c>
      <c r="IG29" s="2">
        <f t="shared" si="133"/>
        <v>0</v>
      </c>
      <c r="II29" s="2">
        <f t="shared" si="134"/>
        <v>0</v>
      </c>
      <c r="IK29" s="2">
        <f t="shared" si="135"/>
        <v>0</v>
      </c>
      <c r="IM29" s="2">
        <f t="shared" si="136"/>
        <v>0</v>
      </c>
      <c r="IO29" s="2">
        <f t="shared" si="137"/>
        <v>0</v>
      </c>
      <c r="IQ29" s="2">
        <f t="shared" si="138"/>
        <v>0</v>
      </c>
      <c r="IS29" s="2">
        <f t="shared" si="139"/>
        <v>0</v>
      </c>
      <c r="IU29" s="2">
        <f t="shared" si="140"/>
        <v>0</v>
      </c>
      <c r="IW29" s="2">
        <f t="shared" si="141"/>
        <v>0</v>
      </c>
      <c r="IY29" s="2"/>
      <c r="JA29" s="2"/>
      <c r="JC29" s="2"/>
      <c r="JE29" s="2"/>
      <c r="JG29" s="2"/>
      <c r="JI29" s="2"/>
      <c r="JK29" s="2"/>
      <c r="JM29" s="2"/>
      <c r="JO29" s="2"/>
      <c r="JQ29" s="2">
        <v>141378.62</v>
      </c>
      <c r="JR29" s="3">
        <v>0</v>
      </c>
      <c r="JS29" s="2"/>
      <c r="JU29" s="2"/>
      <c r="JW29" s="2"/>
      <c r="JY29" s="2">
        <v>13271.05</v>
      </c>
      <c r="JZ29" s="3">
        <v>0</v>
      </c>
      <c r="KA29" s="2"/>
      <c r="KC29" s="2">
        <v>11000</v>
      </c>
      <c r="KD29" s="3">
        <v>0</v>
      </c>
      <c r="KE29" s="2">
        <v>20000</v>
      </c>
      <c r="KF29" s="3">
        <v>0</v>
      </c>
      <c r="KG29" s="2">
        <v>6000</v>
      </c>
      <c r="KH29" s="3">
        <v>0</v>
      </c>
      <c r="KI29" s="2">
        <v>4000</v>
      </c>
      <c r="KJ29" s="3">
        <v>0</v>
      </c>
      <c r="KK29" s="2">
        <v>186366.74</v>
      </c>
      <c r="KL29" s="3">
        <v>0</v>
      </c>
      <c r="KM29" s="2"/>
      <c r="KO29" s="2"/>
      <c r="KQ29" s="2"/>
      <c r="KS29" s="2">
        <v>2000</v>
      </c>
      <c r="KT29" s="3">
        <v>0</v>
      </c>
      <c r="KU29" s="2">
        <v>11000</v>
      </c>
      <c r="KV29" s="3">
        <v>0</v>
      </c>
      <c r="KW29" s="2">
        <v>1000</v>
      </c>
      <c r="KX29" s="3">
        <v>0</v>
      </c>
      <c r="KY29" s="2">
        <v>8073</v>
      </c>
      <c r="KZ29" s="3">
        <v>0</v>
      </c>
      <c r="LA29" s="2">
        <v>1000</v>
      </c>
      <c r="LB29" s="3">
        <v>0</v>
      </c>
      <c r="LC29" s="2">
        <v>9040</v>
      </c>
      <c r="LD29" s="3">
        <v>0</v>
      </c>
      <c r="LE29" s="2">
        <v>15000</v>
      </c>
      <c r="LF29" s="3">
        <v>0</v>
      </c>
      <c r="LG29" s="2"/>
      <c r="LI29" s="2">
        <v>3000</v>
      </c>
      <c r="LJ29" s="3">
        <v>0</v>
      </c>
      <c r="LK29" s="2"/>
      <c r="LM29" s="2"/>
      <c r="LO29" s="2"/>
      <c r="LQ29" s="2"/>
      <c r="LS29" s="2"/>
      <c r="LU29" s="2"/>
      <c r="LW29" s="2">
        <v>1852</v>
      </c>
      <c r="LX29" s="3">
        <v>0</v>
      </c>
      <c r="LY29" s="2"/>
      <c r="MA29" s="2"/>
      <c r="MC29" s="2"/>
      <c r="ME29" s="2"/>
      <c r="MG29" s="2">
        <v>2000</v>
      </c>
      <c r="MH29" s="3">
        <v>0</v>
      </c>
      <c r="MI29" s="2"/>
      <c r="MK29" s="2">
        <v>17936</v>
      </c>
      <c r="ML29" s="3">
        <v>0</v>
      </c>
      <c r="MM29" s="2"/>
      <c r="MO29" s="2"/>
      <c r="MQ29" s="2"/>
      <c r="MS29" s="2">
        <v>3258.77</v>
      </c>
      <c r="MT29" s="3">
        <v>0</v>
      </c>
      <c r="MU29" s="2"/>
      <c r="MW29" s="2"/>
      <c r="MY29" s="2"/>
      <c r="NA29" s="2"/>
      <c r="NC29" s="2">
        <v>8760790.5</v>
      </c>
      <c r="ND29" s="3">
        <v>89.5</v>
      </c>
      <c r="NG29" s="2">
        <f t="shared" si="69"/>
        <v>8426476.0449999981</v>
      </c>
      <c r="NH29" s="2">
        <f t="shared" si="70"/>
        <v>1446022.3</v>
      </c>
      <c r="NI29" s="2">
        <f t="shared" si="71"/>
        <v>1317311.1599999997</v>
      </c>
      <c r="NJ29" s="2">
        <f t="shared" si="72"/>
        <v>8240109.3049999978</v>
      </c>
      <c r="NK29" s="2">
        <f t="shared" si="73"/>
        <v>1328935.3</v>
      </c>
      <c r="NL29" s="2">
        <f t="shared" si="74"/>
        <v>1104007.2999999998</v>
      </c>
      <c r="NM29" s="2">
        <f>VLOOKUP($B29,'[6]sped-ELL'!$B$3:$AB$118,26,FALSE)</f>
        <v>1319514.1000000001</v>
      </c>
      <c r="NN29" s="2">
        <f>VLOOKUP($B29,'[6]sped-ELL'!$B$3:$AB$118,27,FALSE)</f>
        <v>1063658</v>
      </c>
      <c r="NO29" s="52">
        <f t="shared" si="75"/>
        <v>-9421.1999999999534</v>
      </c>
      <c r="NP29" s="52">
        <f t="shared" si="76"/>
        <v>-40349.299999999814</v>
      </c>
      <c r="NQ29" s="2"/>
      <c r="NS29" s="2"/>
      <c r="NU29" s="2"/>
      <c r="NW29" s="2"/>
      <c r="NY29" s="2"/>
      <c r="OA29" s="2"/>
      <c r="OC29" s="2"/>
      <c r="OE29" s="2"/>
      <c r="OG29" s="2"/>
      <c r="OI29" s="2"/>
      <c r="OK29" s="2"/>
      <c r="OM29" s="2"/>
      <c r="OO29" s="2"/>
      <c r="OQ29" s="2"/>
      <c r="OS29" s="2"/>
      <c r="OU29" s="2"/>
      <c r="OW29" s="2"/>
      <c r="OY29" s="2"/>
      <c r="PA29" s="2"/>
      <c r="PC29" s="2"/>
      <c r="PE29" s="2"/>
      <c r="PG29" s="2"/>
      <c r="PI29" s="2"/>
      <c r="PK29" s="2"/>
      <c r="PM29" s="2"/>
      <c r="PO29" s="2"/>
      <c r="PQ29" s="2"/>
      <c r="PS29" s="2"/>
      <c r="PU29" s="2"/>
    </row>
    <row r="30" spans="1:437" x14ac:dyDescent="0.25">
      <c r="A30" t="s">
        <v>213</v>
      </c>
      <c r="B30" s="35">
        <v>231</v>
      </c>
      <c r="C30" s="2"/>
      <c r="E30" s="2"/>
      <c r="G30" s="2">
        <v>67876</v>
      </c>
      <c r="H30" s="3">
        <v>1</v>
      </c>
      <c r="I30" s="2"/>
      <c r="K30" s="2">
        <v>112464</v>
      </c>
      <c r="L30" s="3">
        <v>3</v>
      </c>
      <c r="M30" s="2"/>
      <c r="O30" s="2"/>
      <c r="Q30" s="2"/>
      <c r="S30" s="2">
        <v>74976</v>
      </c>
      <c r="T30" s="3">
        <v>2</v>
      </c>
      <c r="U30" s="2"/>
      <c r="W30" s="2">
        <v>112464</v>
      </c>
      <c r="X30" s="3">
        <v>3</v>
      </c>
      <c r="Y30" s="2"/>
      <c r="AA30" s="2"/>
      <c r="AC30" s="2"/>
      <c r="AE30" s="2">
        <v>156529</v>
      </c>
      <c r="AF30" s="3">
        <v>1</v>
      </c>
      <c r="AG30" s="2"/>
      <c r="AI30" s="2"/>
      <c r="AK30" s="2"/>
      <c r="AM30" s="2"/>
      <c r="AO30" s="2"/>
      <c r="AQ30" s="2"/>
      <c r="AS30" s="2"/>
      <c r="AU30" s="2">
        <v>69509</v>
      </c>
      <c r="AV30" s="3">
        <v>1</v>
      </c>
      <c r="AW30" s="2"/>
      <c r="AY30" s="2"/>
      <c r="BA30" s="2"/>
      <c r="BC30" s="2"/>
      <c r="BE30" s="2"/>
      <c r="BG30" s="2"/>
      <c r="BI30" s="2">
        <v>58896</v>
      </c>
      <c r="BJ30" s="3">
        <v>1</v>
      </c>
      <c r="BK30" s="2"/>
      <c r="BM30" s="2"/>
      <c r="BO30" s="2"/>
      <c r="BQ30" s="2"/>
      <c r="BS30" s="2"/>
      <c r="BU30" s="2"/>
      <c r="BW30" s="2">
        <v>58543.5</v>
      </c>
      <c r="BX30" s="3">
        <v>0.5</v>
      </c>
      <c r="BY30" s="2"/>
      <c r="CA30" s="2"/>
      <c r="CC30" s="2">
        <v>78183</v>
      </c>
      <c r="CD30" s="3">
        <v>1</v>
      </c>
      <c r="CE30" s="2">
        <v>5957.7966699999997</v>
      </c>
      <c r="CF30" s="3">
        <v>0</v>
      </c>
      <c r="CG30" s="2"/>
      <c r="CI30" s="2">
        <v>120388</v>
      </c>
      <c r="CJ30" s="3">
        <v>2</v>
      </c>
      <c r="CK30" s="2"/>
      <c r="CM30" s="2"/>
      <c r="CO30" s="2"/>
      <c r="CQ30" s="2"/>
      <c r="CS30" s="2"/>
      <c r="CU30" s="2">
        <f t="shared" si="77"/>
        <v>0</v>
      </c>
      <c r="CW30" s="2">
        <f t="shared" si="67"/>
        <v>0</v>
      </c>
      <c r="CY30" s="2">
        <f t="shared" si="78"/>
        <v>0</v>
      </c>
      <c r="DA30" s="2">
        <f t="shared" si="79"/>
        <v>0</v>
      </c>
      <c r="DC30" s="2">
        <f t="shared" si="80"/>
        <v>106651.93</v>
      </c>
      <c r="DD30" s="3">
        <v>1</v>
      </c>
      <c r="DE30" s="2">
        <f t="shared" si="81"/>
        <v>0</v>
      </c>
      <c r="DG30" s="2">
        <f t="shared" si="82"/>
        <v>43630.334990304371</v>
      </c>
      <c r="DH30" s="3">
        <v>0.409090909</v>
      </c>
      <c r="DI30" s="2"/>
      <c r="DK30" s="2"/>
      <c r="DM30" s="2"/>
      <c r="DO30" s="2"/>
      <c r="DQ30" s="2">
        <v>195277</v>
      </c>
      <c r="DR30" s="3">
        <v>1</v>
      </c>
      <c r="DS30" s="2">
        <f t="shared" si="83"/>
        <v>53325.964999999997</v>
      </c>
      <c r="DT30" s="3">
        <v>0.5</v>
      </c>
      <c r="DU30" s="2">
        <f t="shared" si="68"/>
        <v>0</v>
      </c>
      <c r="DW30" s="2"/>
      <c r="DY30" s="2"/>
      <c r="EA30" s="2"/>
      <c r="EC30" s="2">
        <f t="shared" si="84"/>
        <v>0</v>
      </c>
      <c r="EE30" s="2">
        <f t="shared" si="8"/>
        <v>0</v>
      </c>
      <c r="EG30" s="2">
        <f t="shared" si="9"/>
        <v>0</v>
      </c>
      <c r="EI30" s="2">
        <f t="shared" si="85"/>
        <v>0</v>
      </c>
      <c r="EK30" s="2">
        <f t="shared" si="86"/>
        <v>106651.93</v>
      </c>
      <c r="EL30" s="3">
        <v>1</v>
      </c>
      <c r="EM30" s="2">
        <f t="shared" si="87"/>
        <v>0</v>
      </c>
      <c r="EO30" s="2">
        <f t="shared" si="88"/>
        <v>106651.93</v>
      </c>
      <c r="EP30" s="3">
        <v>1</v>
      </c>
      <c r="EQ30" s="2">
        <f t="shared" si="89"/>
        <v>0</v>
      </c>
      <c r="ES30" s="2"/>
      <c r="EU30" s="2">
        <f t="shared" si="90"/>
        <v>213303.86</v>
      </c>
      <c r="EV30" s="3">
        <v>2</v>
      </c>
      <c r="EW30" s="2">
        <f t="shared" si="91"/>
        <v>213303.86</v>
      </c>
      <c r="EX30" s="3">
        <v>2</v>
      </c>
      <c r="EY30" s="2">
        <f t="shared" si="92"/>
        <v>106651.93</v>
      </c>
      <c r="EZ30" s="3">
        <v>1</v>
      </c>
      <c r="FA30" s="2">
        <f t="shared" si="93"/>
        <v>106651.93</v>
      </c>
      <c r="FB30" s="3">
        <v>1</v>
      </c>
      <c r="FC30" s="2">
        <f t="shared" si="94"/>
        <v>213303.86</v>
      </c>
      <c r="FD30" s="3">
        <v>2</v>
      </c>
      <c r="FE30" s="2">
        <f t="shared" si="95"/>
        <v>0</v>
      </c>
      <c r="FG30" s="2">
        <f t="shared" si="96"/>
        <v>106651.93</v>
      </c>
      <c r="FH30" s="3">
        <v>1</v>
      </c>
      <c r="FI30" s="2">
        <f t="shared" si="97"/>
        <v>0</v>
      </c>
      <c r="FK30" s="2">
        <f t="shared" si="98"/>
        <v>0</v>
      </c>
      <c r="FM30" s="2">
        <f t="shared" si="99"/>
        <v>0</v>
      </c>
      <c r="FO30" s="2">
        <f t="shared" si="100"/>
        <v>0</v>
      </c>
      <c r="FQ30" s="2">
        <f t="shared" si="101"/>
        <v>0</v>
      </c>
      <c r="FS30" s="2">
        <f t="shared" si="102"/>
        <v>0</v>
      </c>
      <c r="FU30" s="2">
        <f t="shared" si="103"/>
        <v>213303.86</v>
      </c>
      <c r="FV30" s="3">
        <v>2</v>
      </c>
      <c r="FW30" s="2">
        <f t="shared" si="104"/>
        <v>0</v>
      </c>
      <c r="FY30" s="2">
        <f t="shared" si="105"/>
        <v>0</v>
      </c>
      <c r="GA30" s="2">
        <f t="shared" si="106"/>
        <v>106651.93</v>
      </c>
      <c r="GB30" s="3">
        <v>1</v>
      </c>
      <c r="GC30" s="2">
        <f t="shared" si="107"/>
        <v>319955.78999999998</v>
      </c>
      <c r="GD30" s="3">
        <v>3</v>
      </c>
      <c r="GE30" s="2">
        <f t="shared" si="108"/>
        <v>0</v>
      </c>
      <c r="GG30" s="2">
        <f t="shared" si="109"/>
        <v>0</v>
      </c>
      <c r="GI30" s="2">
        <f t="shared" si="110"/>
        <v>0</v>
      </c>
      <c r="GK30" s="2">
        <f t="shared" si="111"/>
        <v>0</v>
      </c>
      <c r="GM30" s="2">
        <f t="shared" si="112"/>
        <v>213303.86</v>
      </c>
      <c r="GN30" s="3">
        <v>2</v>
      </c>
      <c r="GO30" s="2">
        <f t="shared" si="113"/>
        <v>0</v>
      </c>
      <c r="GQ30" s="2">
        <f t="shared" si="114"/>
        <v>0</v>
      </c>
      <c r="GS30" s="2">
        <f t="shared" si="115"/>
        <v>106651.93</v>
      </c>
      <c r="GT30" s="3">
        <v>1</v>
      </c>
      <c r="GU30" s="2">
        <f t="shared" si="116"/>
        <v>0</v>
      </c>
      <c r="GW30" s="2">
        <f t="shared" si="117"/>
        <v>0</v>
      </c>
      <c r="GY30" s="2">
        <f t="shared" si="118"/>
        <v>106651.93</v>
      </c>
      <c r="GZ30" s="3">
        <v>1</v>
      </c>
      <c r="HA30" s="2">
        <f t="shared" si="119"/>
        <v>106651.93</v>
      </c>
      <c r="HB30" s="3">
        <v>1</v>
      </c>
      <c r="HC30" s="2">
        <f t="shared" si="120"/>
        <v>106651.93</v>
      </c>
      <c r="HD30" s="3">
        <v>1</v>
      </c>
      <c r="HE30" s="2">
        <f t="shared" si="121"/>
        <v>0</v>
      </c>
      <c r="HG30" s="2">
        <f t="shared" si="122"/>
        <v>106651.93</v>
      </c>
      <c r="HH30" s="3">
        <v>1</v>
      </c>
      <c r="HI30" s="2">
        <f t="shared" si="123"/>
        <v>0</v>
      </c>
      <c r="HK30" s="2">
        <f t="shared" si="124"/>
        <v>0</v>
      </c>
      <c r="HM30" s="2">
        <f t="shared" si="125"/>
        <v>0</v>
      </c>
      <c r="HO30" s="2">
        <f t="shared" si="126"/>
        <v>0</v>
      </c>
      <c r="HQ30" s="2">
        <f t="shared" si="127"/>
        <v>0</v>
      </c>
      <c r="HS30" s="2">
        <f t="shared" si="128"/>
        <v>0</v>
      </c>
      <c r="HU30" s="2">
        <f t="shared" si="129"/>
        <v>0</v>
      </c>
      <c r="HW30" s="2">
        <f t="shared" si="130"/>
        <v>106651.93</v>
      </c>
      <c r="HX30" s="3">
        <v>1</v>
      </c>
      <c r="HY30" s="2">
        <f t="shared" si="131"/>
        <v>0</v>
      </c>
      <c r="IA30" s="2"/>
      <c r="IC30" s="2"/>
      <c r="IE30" s="2">
        <f t="shared" si="132"/>
        <v>0</v>
      </c>
      <c r="IG30" s="2">
        <f t="shared" si="133"/>
        <v>0</v>
      </c>
      <c r="II30" s="2">
        <f t="shared" si="134"/>
        <v>0</v>
      </c>
      <c r="IK30" s="2">
        <f t="shared" si="135"/>
        <v>0</v>
      </c>
      <c r="IM30" s="2">
        <f t="shared" si="136"/>
        <v>0</v>
      </c>
      <c r="IO30" s="2">
        <f t="shared" si="137"/>
        <v>106651.93</v>
      </c>
      <c r="IP30" s="3">
        <v>1</v>
      </c>
      <c r="IQ30" s="2">
        <f t="shared" si="138"/>
        <v>0</v>
      </c>
      <c r="IS30" s="2">
        <f t="shared" si="139"/>
        <v>0</v>
      </c>
      <c r="IU30" s="2">
        <f t="shared" si="140"/>
        <v>0</v>
      </c>
      <c r="IW30" s="2">
        <f t="shared" si="141"/>
        <v>0</v>
      </c>
      <c r="IY30" s="2">
        <v>70306</v>
      </c>
      <c r="IZ30" s="3">
        <v>2</v>
      </c>
      <c r="JA30" s="2"/>
      <c r="JC30" s="2">
        <v>27200</v>
      </c>
      <c r="JD30" s="3">
        <v>0</v>
      </c>
      <c r="JE30" s="2">
        <v>10200</v>
      </c>
      <c r="JF30" s="3">
        <v>0</v>
      </c>
      <c r="JG30" s="2">
        <v>27200</v>
      </c>
      <c r="JH30" s="3">
        <v>0</v>
      </c>
      <c r="JI30" s="2"/>
      <c r="JK30" s="2"/>
      <c r="JM30" s="2"/>
      <c r="JO30" s="2">
        <v>13859</v>
      </c>
      <c r="JP30" s="3">
        <v>0</v>
      </c>
      <c r="JQ30" s="2">
        <v>4999.97</v>
      </c>
      <c r="JR30" s="3">
        <v>0</v>
      </c>
      <c r="JS30" s="2"/>
      <c r="JU30" s="2"/>
      <c r="JW30" s="2">
        <v>1500</v>
      </c>
      <c r="JX30" s="3">
        <v>0</v>
      </c>
      <c r="JY30" s="2">
        <v>4390.53</v>
      </c>
      <c r="JZ30" s="3">
        <v>0</v>
      </c>
      <c r="KA30" s="2"/>
      <c r="KC30" s="2">
        <v>10000</v>
      </c>
      <c r="KD30" s="3">
        <v>0</v>
      </c>
      <c r="KE30" s="2"/>
      <c r="KG30" s="2"/>
      <c r="KI30" s="2"/>
      <c r="KK30" s="2">
        <v>126964.59</v>
      </c>
      <c r="KL30" s="3">
        <v>0</v>
      </c>
      <c r="KM30" s="2"/>
      <c r="KO30" s="2"/>
      <c r="KQ30" s="2"/>
      <c r="KS30" s="2"/>
      <c r="KU30" s="2"/>
      <c r="KW30" s="2"/>
      <c r="KY30" s="2">
        <v>3328</v>
      </c>
      <c r="KZ30" s="3">
        <v>0</v>
      </c>
      <c r="LA30" s="2"/>
      <c r="LC30" s="2">
        <v>4460</v>
      </c>
      <c r="LD30" s="3">
        <v>0</v>
      </c>
      <c r="LE30" s="2"/>
      <c r="LG30" s="2"/>
      <c r="LI30" s="2"/>
      <c r="LK30" s="2"/>
      <c r="LM30" s="2"/>
      <c r="LO30" s="2"/>
      <c r="LQ30" s="2"/>
      <c r="LS30" s="2">
        <v>2500</v>
      </c>
      <c r="LT30" s="3">
        <v>0</v>
      </c>
      <c r="LU30" s="2"/>
      <c r="LW30" s="2"/>
      <c r="LY30" s="2"/>
      <c r="MA30" s="2"/>
      <c r="MC30" s="2"/>
      <c r="ME30" s="2"/>
      <c r="MG30" s="2"/>
      <c r="MI30" s="2"/>
      <c r="MK30" s="2">
        <v>7674</v>
      </c>
      <c r="ML30" s="3">
        <v>0</v>
      </c>
      <c r="MM30" s="2"/>
      <c r="MO30" s="2"/>
      <c r="MQ30" s="2"/>
      <c r="MS30" s="2">
        <v>1607.75</v>
      </c>
      <c r="MT30" s="3">
        <v>0</v>
      </c>
      <c r="MU30" s="2"/>
      <c r="MW30" s="2"/>
      <c r="MY30" s="2"/>
      <c r="NA30" s="2"/>
      <c r="NC30" s="2">
        <v>4568951.5912052197</v>
      </c>
      <c r="ND30" s="3">
        <v>46.409090909</v>
      </c>
      <c r="NE30" s="2">
        <v>53326</v>
      </c>
      <c r="NF30" s="3">
        <v>0.5</v>
      </c>
      <c r="NG30" s="2">
        <f t="shared" si="69"/>
        <v>4457137.546660305</v>
      </c>
      <c r="NH30" s="2">
        <f t="shared" si="70"/>
        <v>1077548.9049999998</v>
      </c>
      <c r="NI30" s="2">
        <f t="shared" si="71"/>
        <v>43630.334990304371</v>
      </c>
      <c r="NJ30" s="2">
        <f t="shared" si="72"/>
        <v>4330172.9566603051</v>
      </c>
      <c r="NK30" s="2">
        <f t="shared" si="73"/>
        <v>912353.47499999986</v>
      </c>
      <c r="NL30" s="2">
        <f t="shared" si="74"/>
        <v>43630.334990304371</v>
      </c>
      <c r="NM30" s="2">
        <f>VLOOKUP($B30,'[6]sped-ELL'!$B$3:$AB$118,26,FALSE)</f>
        <v>930885.32499999995</v>
      </c>
      <c r="NN30" s="2">
        <f>VLOOKUP($B30,'[6]sped-ELL'!$B$3:$AB$118,27,FALSE)</f>
        <v>24943.847300000001</v>
      </c>
      <c r="NO30" s="52">
        <f t="shared" si="75"/>
        <v>18531.850000000093</v>
      </c>
      <c r="NP30" s="52">
        <f t="shared" si="76"/>
        <v>-18686.48769030437</v>
      </c>
      <c r="NQ30" s="2"/>
      <c r="NS30" s="2"/>
      <c r="NU30" s="2"/>
      <c r="NW30" s="2"/>
      <c r="NY30" s="2"/>
      <c r="OA30" s="2"/>
      <c r="OC30" s="2"/>
      <c r="OE30" s="2"/>
      <c r="OG30" s="2"/>
      <c r="OI30" s="2"/>
      <c r="OK30" s="2"/>
      <c r="OM30" s="2"/>
      <c r="OO30" s="2"/>
      <c r="OQ30" s="2"/>
      <c r="OS30" s="2"/>
      <c r="OU30" s="2"/>
      <c r="OW30" s="2"/>
      <c r="OY30" s="2"/>
      <c r="PA30" s="2"/>
      <c r="PC30" s="2"/>
      <c r="PE30" s="2"/>
      <c r="PG30" s="2"/>
      <c r="PI30" s="2"/>
      <c r="PK30" s="2"/>
      <c r="PM30" s="2"/>
      <c r="PO30" s="2"/>
      <c r="PQ30" s="2"/>
      <c r="PS30" s="2"/>
      <c r="PU30" s="2"/>
    </row>
    <row r="31" spans="1:437" x14ac:dyDescent="0.25">
      <c r="A31" t="s">
        <v>214</v>
      </c>
      <c r="B31" s="35">
        <v>467</v>
      </c>
      <c r="C31" s="2"/>
      <c r="E31" s="2">
        <v>208316</v>
      </c>
      <c r="F31" s="3">
        <v>2</v>
      </c>
      <c r="G31" s="2">
        <v>67876</v>
      </c>
      <c r="H31" s="3">
        <v>1</v>
      </c>
      <c r="I31" s="2"/>
      <c r="K31" s="2"/>
      <c r="M31" s="2"/>
      <c r="O31" s="2"/>
      <c r="Q31" s="2"/>
      <c r="S31" s="2"/>
      <c r="U31" s="2"/>
      <c r="W31" s="2">
        <v>187440</v>
      </c>
      <c r="X31" s="3">
        <v>5</v>
      </c>
      <c r="Y31" s="2"/>
      <c r="AA31" s="2"/>
      <c r="AC31" s="2">
        <v>313058</v>
      </c>
      <c r="AD31" s="3">
        <v>2</v>
      </c>
      <c r="AE31" s="2"/>
      <c r="AG31" s="2"/>
      <c r="AI31" s="2">
        <v>156529</v>
      </c>
      <c r="AJ31" s="3">
        <v>1</v>
      </c>
      <c r="AK31" s="2">
        <v>156529</v>
      </c>
      <c r="AL31" s="3">
        <v>1</v>
      </c>
      <c r="AM31" s="2"/>
      <c r="AO31" s="2"/>
      <c r="AQ31" s="2"/>
      <c r="AS31" s="2"/>
      <c r="AU31" s="2">
        <v>139018</v>
      </c>
      <c r="AV31" s="3">
        <v>2</v>
      </c>
      <c r="AW31" s="2">
        <v>385105</v>
      </c>
      <c r="AX31" s="3">
        <v>7</v>
      </c>
      <c r="AY31" s="2">
        <v>55015</v>
      </c>
      <c r="AZ31" s="3">
        <v>1</v>
      </c>
      <c r="BA31" s="2">
        <v>90879</v>
      </c>
      <c r="BB31" s="3">
        <v>1</v>
      </c>
      <c r="BC31" s="2">
        <v>101278</v>
      </c>
      <c r="BD31" s="3">
        <v>2</v>
      </c>
      <c r="BE31" s="2">
        <v>117087</v>
      </c>
      <c r="BF31" s="3">
        <v>1</v>
      </c>
      <c r="BG31" s="2"/>
      <c r="BI31" s="2">
        <v>58896</v>
      </c>
      <c r="BJ31" s="3">
        <v>1</v>
      </c>
      <c r="BK31" s="2"/>
      <c r="BM31" s="2">
        <v>67580</v>
      </c>
      <c r="BN31" s="3">
        <v>1</v>
      </c>
      <c r="BO31" s="2"/>
      <c r="BQ31" s="2"/>
      <c r="BS31" s="2"/>
      <c r="BU31" s="2"/>
      <c r="BW31" s="2"/>
      <c r="BY31" s="2">
        <v>99681</v>
      </c>
      <c r="BZ31" s="3">
        <v>1</v>
      </c>
      <c r="CA31" s="2"/>
      <c r="CC31" s="2">
        <v>78183</v>
      </c>
      <c r="CD31" s="3">
        <v>1</v>
      </c>
      <c r="CE31" s="2">
        <v>78953.544999999998</v>
      </c>
      <c r="CF31" s="3">
        <v>0</v>
      </c>
      <c r="CG31" s="2"/>
      <c r="CI31" s="2">
        <v>481552</v>
      </c>
      <c r="CJ31" s="3">
        <v>8</v>
      </c>
      <c r="CK31" s="2"/>
      <c r="CM31" s="2"/>
      <c r="CO31" s="2">
        <v>144306</v>
      </c>
      <c r="CP31" s="3">
        <v>1</v>
      </c>
      <c r="CQ31" s="2"/>
      <c r="CS31" s="2">
        <v>144306</v>
      </c>
      <c r="CT31" s="3">
        <v>1</v>
      </c>
      <c r="CU31" s="2">
        <f t="shared" si="77"/>
        <v>0</v>
      </c>
      <c r="CW31" s="2">
        <f t="shared" si="67"/>
        <v>0</v>
      </c>
      <c r="CY31" s="2">
        <f t="shared" si="78"/>
        <v>0</v>
      </c>
      <c r="DA31" s="2">
        <f t="shared" si="79"/>
        <v>106651.93</v>
      </c>
      <c r="DB31" s="3">
        <v>1</v>
      </c>
      <c r="DC31" s="2">
        <f t="shared" si="80"/>
        <v>0</v>
      </c>
      <c r="DE31" s="2">
        <f t="shared" si="81"/>
        <v>0</v>
      </c>
      <c r="DG31" s="2">
        <f t="shared" si="82"/>
        <v>0</v>
      </c>
      <c r="DI31" s="2"/>
      <c r="DK31" s="2"/>
      <c r="DM31" s="2"/>
      <c r="DO31" s="2"/>
      <c r="DQ31" s="2">
        <v>195277</v>
      </c>
      <c r="DR31" s="3">
        <v>1</v>
      </c>
      <c r="DS31" s="2">
        <f t="shared" si="83"/>
        <v>106651.93</v>
      </c>
      <c r="DT31" s="3">
        <v>1</v>
      </c>
      <c r="DU31" s="2">
        <f t="shared" si="68"/>
        <v>0</v>
      </c>
      <c r="DW31" s="2"/>
      <c r="DY31" s="2">
        <v>56854</v>
      </c>
      <c r="DZ31" s="3">
        <v>1</v>
      </c>
      <c r="EA31" s="2">
        <v>208316</v>
      </c>
      <c r="EB31" s="3">
        <v>2</v>
      </c>
      <c r="EC31" s="2">
        <f t="shared" si="84"/>
        <v>0</v>
      </c>
      <c r="EE31" s="2">
        <f t="shared" si="8"/>
        <v>363992.79</v>
      </c>
      <c r="EF31" s="3">
        <v>3</v>
      </c>
      <c r="EG31" s="2">
        <f t="shared" si="9"/>
        <v>0</v>
      </c>
      <c r="EI31" s="2">
        <f t="shared" si="85"/>
        <v>0</v>
      </c>
      <c r="EK31" s="2">
        <f t="shared" si="86"/>
        <v>0</v>
      </c>
      <c r="EM31" s="2">
        <f t="shared" si="87"/>
        <v>106651.93</v>
      </c>
      <c r="EN31" s="3">
        <v>1</v>
      </c>
      <c r="EO31" s="2">
        <f t="shared" si="88"/>
        <v>319955.78999999998</v>
      </c>
      <c r="EP31" s="3">
        <v>3</v>
      </c>
      <c r="EQ31" s="2">
        <f t="shared" si="89"/>
        <v>0</v>
      </c>
      <c r="ES31" s="2"/>
      <c r="EU31" s="2">
        <f t="shared" si="90"/>
        <v>0</v>
      </c>
      <c r="EW31" s="2">
        <f t="shared" si="91"/>
        <v>0</v>
      </c>
      <c r="EY31" s="2">
        <f t="shared" si="92"/>
        <v>0</v>
      </c>
      <c r="FA31" s="2">
        <f t="shared" si="93"/>
        <v>0</v>
      </c>
      <c r="FC31" s="2">
        <f t="shared" si="94"/>
        <v>0</v>
      </c>
      <c r="FE31" s="2">
        <f t="shared" si="95"/>
        <v>0</v>
      </c>
      <c r="FG31" s="2">
        <f t="shared" si="96"/>
        <v>106651.93</v>
      </c>
      <c r="FH31" s="3">
        <v>1</v>
      </c>
      <c r="FI31" s="2">
        <f t="shared" si="97"/>
        <v>106651.93</v>
      </c>
      <c r="FJ31" s="3">
        <v>1</v>
      </c>
      <c r="FK31" s="2">
        <f t="shared" si="98"/>
        <v>213303.86</v>
      </c>
      <c r="FL31" s="3">
        <v>2</v>
      </c>
      <c r="FM31" s="2">
        <f t="shared" si="99"/>
        <v>213303.86</v>
      </c>
      <c r="FN31" s="3">
        <v>2</v>
      </c>
      <c r="FO31" s="2">
        <f t="shared" si="100"/>
        <v>106651.93</v>
      </c>
      <c r="FP31" s="3">
        <v>1</v>
      </c>
      <c r="FQ31" s="2">
        <f t="shared" si="101"/>
        <v>0</v>
      </c>
      <c r="FS31" s="2">
        <f t="shared" si="102"/>
        <v>0</v>
      </c>
      <c r="FU31" s="2">
        <f t="shared" si="103"/>
        <v>0</v>
      </c>
      <c r="FW31" s="2">
        <f t="shared" si="104"/>
        <v>213303.86</v>
      </c>
      <c r="FX31" s="3">
        <v>2</v>
      </c>
      <c r="FY31" s="2">
        <f t="shared" si="105"/>
        <v>533259.64999999991</v>
      </c>
      <c r="FZ31" s="3">
        <v>5</v>
      </c>
      <c r="GA31" s="2">
        <f t="shared" si="106"/>
        <v>213303.86</v>
      </c>
      <c r="GB31" s="3">
        <v>2</v>
      </c>
      <c r="GC31" s="2">
        <f t="shared" si="107"/>
        <v>1066519.2999999998</v>
      </c>
      <c r="GD31" s="3">
        <v>10</v>
      </c>
      <c r="GE31" s="2">
        <f t="shared" si="108"/>
        <v>0</v>
      </c>
      <c r="GG31" s="2">
        <f t="shared" si="109"/>
        <v>213303.86</v>
      </c>
      <c r="GH31" s="3">
        <v>2</v>
      </c>
      <c r="GI31" s="2">
        <f t="shared" si="110"/>
        <v>0</v>
      </c>
      <c r="GK31" s="2">
        <f t="shared" si="111"/>
        <v>213303.86</v>
      </c>
      <c r="GL31" s="3">
        <v>2</v>
      </c>
      <c r="GM31" s="2">
        <f t="shared" si="112"/>
        <v>0</v>
      </c>
      <c r="GO31" s="2">
        <f t="shared" si="113"/>
        <v>533259.64999999991</v>
      </c>
      <c r="GP31" s="3">
        <v>5</v>
      </c>
      <c r="GQ31" s="2">
        <f t="shared" si="114"/>
        <v>0</v>
      </c>
      <c r="GS31" s="2">
        <f t="shared" si="115"/>
        <v>106651.93</v>
      </c>
      <c r="GT31" s="3">
        <v>1</v>
      </c>
      <c r="GU31" s="2">
        <f t="shared" si="116"/>
        <v>0</v>
      </c>
      <c r="GW31" s="2">
        <f t="shared" si="117"/>
        <v>0</v>
      </c>
      <c r="GY31" s="2">
        <f t="shared" si="118"/>
        <v>0</v>
      </c>
      <c r="HA31" s="2">
        <f t="shared" si="119"/>
        <v>0</v>
      </c>
      <c r="HC31" s="2">
        <f t="shared" si="120"/>
        <v>0</v>
      </c>
      <c r="HE31" s="2">
        <f t="shared" si="121"/>
        <v>0</v>
      </c>
      <c r="HG31" s="2">
        <f t="shared" si="122"/>
        <v>213303.86</v>
      </c>
      <c r="HH31" s="3">
        <v>2</v>
      </c>
      <c r="HI31" s="2">
        <f t="shared" si="123"/>
        <v>0</v>
      </c>
      <c r="HK31" s="2">
        <f t="shared" si="124"/>
        <v>0</v>
      </c>
      <c r="HM31" s="2">
        <f t="shared" si="125"/>
        <v>0</v>
      </c>
      <c r="HO31" s="2">
        <f t="shared" si="126"/>
        <v>533259.64999999991</v>
      </c>
      <c r="HP31" s="3">
        <v>5</v>
      </c>
      <c r="HQ31" s="2">
        <f t="shared" si="127"/>
        <v>0</v>
      </c>
      <c r="HS31" s="2">
        <f t="shared" si="128"/>
        <v>0</v>
      </c>
      <c r="HU31" s="2">
        <f t="shared" si="129"/>
        <v>533259.64999999991</v>
      </c>
      <c r="HV31" s="3">
        <v>5</v>
      </c>
      <c r="HW31" s="2">
        <f t="shared" si="130"/>
        <v>106651.93</v>
      </c>
      <c r="HX31" s="3">
        <v>1</v>
      </c>
      <c r="HY31" s="2">
        <f t="shared" si="131"/>
        <v>0</v>
      </c>
      <c r="IA31" s="2"/>
      <c r="IC31" s="2"/>
      <c r="IE31" s="2">
        <f t="shared" si="132"/>
        <v>213303.86</v>
      </c>
      <c r="IF31" s="3">
        <v>2</v>
      </c>
      <c r="IG31" s="2">
        <f t="shared" si="133"/>
        <v>106651.93</v>
      </c>
      <c r="IH31" s="3">
        <v>1</v>
      </c>
      <c r="II31" s="2">
        <f t="shared" si="134"/>
        <v>0</v>
      </c>
      <c r="IK31" s="2">
        <f t="shared" si="135"/>
        <v>0</v>
      </c>
      <c r="IM31" s="2">
        <f t="shared" si="136"/>
        <v>0</v>
      </c>
      <c r="IO31" s="2">
        <f t="shared" si="137"/>
        <v>0</v>
      </c>
      <c r="IQ31" s="2">
        <f t="shared" si="138"/>
        <v>106651.93</v>
      </c>
      <c r="IR31" s="3">
        <v>1</v>
      </c>
      <c r="IS31" s="2">
        <f t="shared" si="139"/>
        <v>0</v>
      </c>
      <c r="IU31" s="2">
        <f t="shared" si="140"/>
        <v>0</v>
      </c>
      <c r="IW31" s="2">
        <f t="shared" si="141"/>
        <v>0</v>
      </c>
      <c r="IY31" s="2"/>
      <c r="JA31" s="2"/>
      <c r="JC31" s="2"/>
      <c r="JE31" s="2"/>
      <c r="JG31" s="2"/>
      <c r="JI31" s="2"/>
      <c r="JK31" s="2"/>
      <c r="JM31" s="2"/>
      <c r="JO31" s="2"/>
      <c r="JQ31" s="2">
        <v>96235.41</v>
      </c>
      <c r="JR31" s="3">
        <v>0</v>
      </c>
      <c r="JS31" s="2"/>
      <c r="JU31" s="2"/>
      <c r="JW31" s="2">
        <v>93125</v>
      </c>
      <c r="JX31" s="3">
        <v>0</v>
      </c>
      <c r="JY31" s="2">
        <v>17367.599999999999</v>
      </c>
      <c r="JZ31" s="3">
        <v>0</v>
      </c>
      <c r="KA31" s="2">
        <v>2243</v>
      </c>
      <c r="KB31" s="3">
        <v>0</v>
      </c>
      <c r="KC31" s="2">
        <v>22380</v>
      </c>
      <c r="KD31" s="3">
        <v>0</v>
      </c>
      <c r="KE31" s="2"/>
      <c r="KG31" s="2"/>
      <c r="KI31" s="2"/>
      <c r="KK31" s="2">
        <v>270835.06</v>
      </c>
      <c r="KL31" s="3">
        <v>0</v>
      </c>
      <c r="KM31" s="2"/>
      <c r="KO31" s="2">
        <v>75000</v>
      </c>
      <c r="KP31" s="3">
        <v>0</v>
      </c>
      <c r="KQ31" s="2"/>
      <c r="KS31" s="2"/>
      <c r="KU31" s="2">
        <v>4518</v>
      </c>
      <c r="KV31" s="3">
        <v>0</v>
      </c>
      <c r="KW31" s="2"/>
      <c r="KY31" s="2">
        <v>15978</v>
      </c>
      <c r="KZ31" s="3">
        <v>0</v>
      </c>
      <c r="LA31" s="2"/>
      <c r="LC31" s="2">
        <v>13240</v>
      </c>
      <c r="LD31" s="3">
        <v>0</v>
      </c>
      <c r="LE31" s="2"/>
      <c r="LG31" s="2"/>
      <c r="LI31" s="2"/>
      <c r="LK31" s="2">
        <v>1800</v>
      </c>
      <c r="LL31" s="3">
        <v>0</v>
      </c>
      <c r="LM31" s="2"/>
      <c r="LO31" s="2"/>
      <c r="LQ31" s="2">
        <v>12216</v>
      </c>
      <c r="LR31" s="3">
        <v>0</v>
      </c>
      <c r="LS31" s="2">
        <v>26299</v>
      </c>
      <c r="LT31" s="3">
        <v>0</v>
      </c>
      <c r="LU31" s="2"/>
      <c r="LW31" s="2">
        <v>5898</v>
      </c>
      <c r="LX31" s="3">
        <v>0</v>
      </c>
      <c r="LY31" s="2"/>
      <c r="MA31" s="2">
        <v>113945.66</v>
      </c>
      <c r="MB31" s="3">
        <v>0</v>
      </c>
      <c r="MC31" s="2">
        <v>5000</v>
      </c>
      <c r="MD31" s="3">
        <v>0</v>
      </c>
      <c r="ME31" s="2"/>
      <c r="MG31" s="2"/>
      <c r="MI31" s="2">
        <v>3950</v>
      </c>
      <c r="MJ31" s="3">
        <v>0</v>
      </c>
      <c r="MK31" s="2">
        <v>44408</v>
      </c>
      <c r="ML31" s="3">
        <v>0</v>
      </c>
      <c r="MM31" s="2"/>
      <c r="MO31" s="2"/>
      <c r="MQ31" s="2"/>
      <c r="MS31" s="2">
        <v>4772.76</v>
      </c>
      <c r="MT31" s="3">
        <v>0</v>
      </c>
      <c r="MU31" s="2"/>
      <c r="MW31" s="2"/>
      <c r="MY31" s="2"/>
      <c r="NA31" s="2">
        <v>32000</v>
      </c>
      <c r="NB31" s="3">
        <v>0</v>
      </c>
      <c r="NC31" s="2">
        <v>11476561.035</v>
      </c>
      <c r="ND31" s="3">
        <v>106</v>
      </c>
      <c r="NE31" s="2">
        <v>106651.93</v>
      </c>
      <c r="NF31" s="3">
        <v>1</v>
      </c>
      <c r="NG31" s="2">
        <f t="shared" si="69"/>
        <v>11216354.625</v>
      </c>
      <c r="NH31" s="2">
        <f t="shared" si="70"/>
        <v>2867250.53</v>
      </c>
      <c r="NI31" s="2">
        <f t="shared" si="71"/>
        <v>213303.86</v>
      </c>
      <c r="NJ31" s="2">
        <f t="shared" si="72"/>
        <v>10945519.564999999</v>
      </c>
      <c r="NK31" s="2">
        <f t="shared" si="73"/>
        <v>2653946.67</v>
      </c>
      <c r="NL31" s="2">
        <f t="shared" si="74"/>
        <v>213303.86</v>
      </c>
      <c r="NM31" s="2">
        <f>VLOOKUP($B31,'[6]sped-ELL'!$B$3:$AB$118,26,FALSE)</f>
        <v>3369186.2199999997</v>
      </c>
      <c r="NN31" s="2">
        <f>VLOOKUP($B31,'[6]sped-ELL'!$B$3:$AB$118,27,FALSE)</f>
        <v>266831</v>
      </c>
      <c r="NO31" s="52">
        <f t="shared" si="75"/>
        <v>715239.54999999981</v>
      </c>
      <c r="NP31" s="52">
        <f t="shared" si="76"/>
        <v>53527.140000000014</v>
      </c>
      <c r="NQ31" s="2"/>
      <c r="NS31" s="2"/>
      <c r="NU31" s="2"/>
      <c r="NW31" s="2"/>
      <c r="NY31" s="2"/>
      <c r="OA31" s="2"/>
      <c r="OC31" s="2"/>
      <c r="OE31" s="2"/>
      <c r="OG31" s="2"/>
      <c r="OI31" s="2"/>
      <c r="OK31" s="2"/>
      <c r="OM31" s="2"/>
      <c r="OO31" s="2"/>
      <c r="OQ31" s="2"/>
      <c r="OS31" s="2"/>
      <c r="OU31" s="2"/>
      <c r="OW31" s="2"/>
      <c r="OY31" s="2"/>
      <c r="PA31" s="2"/>
      <c r="PC31" s="2"/>
      <c r="PE31" s="2"/>
      <c r="PG31" s="2"/>
      <c r="PI31" s="2"/>
      <c r="PK31" s="2"/>
      <c r="PM31" s="2"/>
      <c r="PO31" s="2"/>
      <c r="PQ31" s="2"/>
      <c r="PS31" s="2"/>
      <c r="PU31" s="2"/>
    </row>
    <row r="32" spans="1:437" x14ac:dyDescent="0.25">
      <c r="A32" t="s">
        <v>215</v>
      </c>
      <c r="B32" s="35">
        <v>457</v>
      </c>
      <c r="C32" s="2"/>
      <c r="E32" s="2"/>
      <c r="G32" s="2"/>
      <c r="I32" s="2"/>
      <c r="K32" s="2"/>
      <c r="M32" s="2"/>
      <c r="O32" s="2"/>
      <c r="Q32" s="2"/>
      <c r="S32" s="2"/>
      <c r="U32" s="2"/>
      <c r="W32" s="2">
        <v>337392</v>
      </c>
      <c r="X32" s="3">
        <v>9</v>
      </c>
      <c r="Y32" s="2">
        <v>66291</v>
      </c>
      <c r="Z32" s="3">
        <v>1</v>
      </c>
      <c r="AA32" s="2">
        <v>156529</v>
      </c>
      <c r="AB32" s="3">
        <v>1</v>
      </c>
      <c r="AC32" s="2"/>
      <c r="AE32" s="2"/>
      <c r="AG32" s="2"/>
      <c r="AI32" s="2">
        <v>156529</v>
      </c>
      <c r="AJ32" s="3">
        <v>1</v>
      </c>
      <c r="AK32" s="2">
        <v>156529</v>
      </c>
      <c r="AL32" s="3">
        <v>1</v>
      </c>
      <c r="AM32" s="2"/>
      <c r="AO32" s="2"/>
      <c r="AQ32" s="2"/>
      <c r="AS32" s="2"/>
      <c r="AU32" s="2">
        <v>139018</v>
      </c>
      <c r="AV32" s="3">
        <v>2</v>
      </c>
      <c r="AW32" s="2">
        <v>220060</v>
      </c>
      <c r="AX32" s="3">
        <v>4</v>
      </c>
      <c r="AY32" s="2">
        <v>55015</v>
      </c>
      <c r="AZ32" s="3">
        <v>1</v>
      </c>
      <c r="BA32" s="2"/>
      <c r="BC32" s="2">
        <v>101278</v>
      </c>
      <c r="BD32" s="3">
        <v>2</v>
      </c>
      <c r="BE32" s="2">
        <v>117087</v>
      </c>
      <c r="BF32" s="3">
        <v>1</v>
      </c>
      <c r="BG32" s="2"/>
      <c r="BI32" s="2">
        <v>58896</v>
      </c>
      <c r="BJ32" s="3">
        <v>1</v>
      </c>
      <c r="BK32" s="2"/>
      <c r="BM32" s="2">
        <v>67580</v>
      </c>
      <c r="BN32" s="3">
        <v>1</v>
      </c>
      <c r="BO32" s="2">
        <v>117087</v>
      </c>
      <c r="BP32" s="3">
        <v>1</v>
      </c>
      <c r="BQ32" s="2"/>
      <c r="BS32" s="2"/>
      <c r="BU32" s="2">
        <v>117087</v>
      </c>
      <c r="BV32" s="3">
        <v>1</v>
      </c>
      <c r="BW32" s="2">
        <v>117087</v>
      </c>
      <c r="BX32" s="3">
        <v>1</v>
      </c>
      <c r="BY32" s="2">
        <v>99681</v>
      </c>
      <c r="BZ32" s="3">
        <v>1</v>
      </c>
      <c r="CA32" s="2"/>
      <c r="CC32" s="2">
        <v>78183</v>
      </c>
      <c r="CD32" s="3">
        <v>1</v>
      </c>
      <c r="CE32" s="2">
        <v>25000.01</v>
      </c>
      <c r="CF32" s="3">
        <v>0</v>
      </c>
      <c r="CG32" s="2">
        <v>202380</v>
      </c>
      <c r="CH32" s="3">
        <v>4</v>
      </c>
      <c r="CI32" s="2">
        <v>120388</v>
      </c>
      <c r="CJ32" s="3">
        <v>2</v>
      </c>
      <c r="CK32" s="2">
        <v>117742</v>
      </c>
      <c r="CL32" s="3">
        <v>1</v>
      </c>
      <c r="CM32" s="2"/>
      <c r="CO32" s="2">
        <v>144306</v>
      </c>
      <c r="CP32" s="3">
        <v>1</v>
      </c>
      <c r="CQ32" s="2"/>
      <c r="CS32" s="2">
        <v>144306</v>
      </c>
      <c r="CT32" s="3">
        <v>1</v>
      </c>
      <c r="CU32" s="2">
        <f t="shared" si="77"/>
        <v>0</v>
      </c>
      <c r="CW32" s="2">
        <f t="shared" si="67"/>
        <v>0</v>
      </c>
      <c r="CY32" s="2">
        <f t="shared" si="78"/>
        <v>0</v>
      </c>
      <c r="DA32" s="2">
        <f t="shared" si="79"/>
        <v>106651.93</v>
      </c>
      <c r="DB32" s="3">
        <v>1</v>
      </c>
      <c r="DC32" s="2">
        <f t="shared" si="80"/>
        <v>106651.93</v>
      </c>
      <c r="DD32" s="3">
        <v>1</v>
      </c>
      <c r="DE32" s="2">
        <f t="shared" si="81"/>
        <v>0</v>
      </c>
      <c r="DG32" s="2">
        <f t="shared" si="82"/>
        <v>0</v>
      </c>
      <c r="DI32" s="2"/>
      <c r="DK32" s="2"/>
      <c r="DM32" s="2"/>
      <c r="DO32" s="2"/>
      <c r="DQ32" s="2">
        <v>195277</v>
      </c>
      <c r="DR32" s="3">
        <v>1</v>
      </c>
      <c r="DS32" s="2">
        <f t="shared" si="83"/>
        <v>213303.86</v>
      </c>
      <c r="DT32" s="3">
        <v>2</v>
      </c>
      <c r="DU32" s="2">
        <f t="shared" si="68"/>
        <v>0</v>
      </c>
      <c r="DW32" s="2"/>
      <c r="DY32" s="2"/>
      <c r="EA32" s="2">
        <v>104158</v>
      </c>
      <c r="EB32" s="3">
        <v>1</v>
      </c>
      <c r="EC32" s="2">
        <f t="shared" si="84"/>
        <v>0</v>
      </c>
      <c r="EE32" s="2">
        <f t="shared" si="8"/>
        <v>485323.72</v>
      </c>
      <c r="EF32" s="3">
        <v>4</v>
      </c>
      <c r="EG32" s="2">
        <f t="shared" si="9"/>
        <v>0</v>
      </c>
      <c r="EI32" s="2">
        <f t="shared" si="85"/>
        <v>106651.93</v>
      </c>
      <c r="EJ32" s="3">
        <v>1</v>
      </c>
      <c r="EK32" s="2">
        <f t="shared" si="86"/>
        <v>0</v>
      </c>
      <c r="EM32" s="2">
        <f t="shared" si="87"/>
        <v>0</v>
      </c>
      <c r="EO32" s="2">
        <f t="shared" si="88"/>
        <v>426607.72</v>
      </c>
      <c r="EP32" s="3">
        <v>4</v>
      </c>
      <c r="EQ32" s="2">
        <f t="shared" si="89"/>
        <v>0</v>
      </c>
      <c r="ES32" s="2"/>
      <c r="EU32" s="2">
        <f t="shared" si="90"/>
        <v>0</v>
      </c>
      <c r="EW32" s="2">
        <f t="shared" si="91"/>
        <v>0</v>
      </c>
      <c r="EY32" s="2">
        <f t="shared" si="92"/>
        <v>0</v>
      </c>
      <c r="FA32" s="2">
        <f t="shared" si="93"/>
        <v>0</v>
      </c>
      <c r="FC32" s="2">
        <f t="shared" si="94"/>
        <v>0</v>
      </c>
      <c r="FE32" s="2">
        <f t="shared" si="95"/>
        <v>0</v>
      </c>
      <c r="FG32" s="2">
        <f t="shared" si="96"/>
        <v>213303.86</v>
      </c>
      <c r="FH32" s="3">
        <v>2</v>
      </c>
      <c r="FI32" s="2">
        <f t="shared" si="97"/>
        <v>106651.93</v>
      </c>
      <c r="FJ32" s="3">
        <v>1</v>
      </c>
      <c r="FK32" s="2">
        <f t="shared" si="98"/>
        <v>106651.93</v>
      </c>
      <c r="FL32" s="3">
        <v>1</v>
      </c>
      <c r="FM32" s="2">
        <f t="shared" si="99"/>
        <v>0</v>
      </c>
      <c r="FO32" s="2">
        <f t="shared" si="100"/>
        <v>213303.86</v>
      </c>
      <c r="FP32" s="3">
        <v>2</v>
      </c>
      <c r="FQ32" s="2">
        <f t="shared" si="101"/>
        <v>0</v>
      </c>
      <c r="FS32" s="2">
        <f t="shared" si="102"/>
        <v>0</v>
      </c>
      <c r="FU32" s="2">
        <f t="shared" si="103"/>
        <v>0</v>
      </c>
      <c r="FW32" s="2">
        <f t="shared" si="104"/>
        <v>213303.86</v>
      </c>
      <c r="FX32" s="3">
        <v>2</v>
      </c>
      <c r="FY32" s="2">
        <f t="shared" si="105"/>
        <v>746563.51</v>
      </c>
      <c r="FZ32" s="3">
        <v>7</v>
      </c>
      <c r="GA32" s="2">
        <f t="shared" si="106"/>
        <v>319955.78999999998</v>
      </c>
      <c r="GB32" s="3">
        <v>3</v>
      </c>
      <c r="GC32" s="2">
        <f t="shared" si="107"/>
        <v>1279823.1599999999</v>
      </c>
      <c r="GD32" s="3">
        <v>12</v>
      </c>
      <c r="GE32" s="2">
        <f t="shared" si="108"/>
        <v>0</v>
      </c>
      <c r="GG32" s="2">
        <f t="shared" si="109"/>
        <v>213303.86</v>
      </c>
      <c r="GH32" s="3">
        <v>2</v>
      </c>
      <c r="GI32" s="2">
        <f t="shared" si="110"/>
        <v>0</v>
      </c>
      <c r="GK32" s="2">
        <f t="shared" si="111"/>
        <v>213303.86</v>
      </c>
      <c r="GL32" s="3">
        <v>2</v>
      </c>
      <c r="GM32" s="2">
        <f t="shared" si="112"/>
        <v>0</v>
      </c>
      <c r="GO32" s="2">
        <f t="shared" si="113"/>
        <v>639911.57999999996</v>
      </c>
      <c r="GP32" s="3">
        <v>6</v>
      </c>
      <c r="GQ32" s="2">
        <f t="shared" si="114"/>
        <v>0</v>
      </c>
      <c r="GS32" s="2">
        <f t="shared" si="115"/>
        <v>106651.93</v>
      </c>
      <c r="GT32" s="3">
        <v>1</v>
      </c>
      <c r="GU32" s="2">
        <f t="shared" si="116"/>
        <v>0</v>
      </c>
      <c r="GW32" s="2">
        <f t="shared" si="117"/>
        <v>106651.93</v>
      </c>
      <c r="GX32" s="3">
        <v>1</v>
      </c>
      <c r="GY32" s="2">
        <f t="shared" si="118"/>
        <v>0</v>
      </c>
      <c r="HA32" s="2">
        <f t="shared" si="119"/>
        <v>0</v>
      </c>
      <c r="HC32" s="2">
        <f t="shared" si="120"/>
        <v>0</v>
      </c>
      <c r="HE32" s="2">
        <f t="shared" si="121"/>
        <v>0</v>
      </c>
      <c r="HG32" s="2">
        <f t="shared" si="122"/>
        <v>0</v>
      </c>
      <c r="HI32" s="2">
        <f t="shared" si="123"/>
        <v>0</v>
      </c>
      <c r="HK32" s="2">
        <f t="shared" si="124"/>
        <v>213303.86</v>
      </c>
      <c r="HL32" s="3">
        <v>2</v>
      </c>
      <c r="HM32" s="2">
        <f t="shared" si="125"/>
        <v>213303.86</v>
      </c>
      <c r="HN32" s="3">
        <v>2</v>
      </c>
      <c r="HO32" s="2">
        <f t="shared" si="126"/>
        <v>106651.93</v>
      </c>
      <c r="HP32" s="3">
        <v>1</v>
      </c>
      <c r="HQ32" s="2">
        <f t="shared" si="127"/>
        <v>106651.93</v>
      </c>
      <c r="HR32" s="3">
        <v>1</v>
      </c>
      <c r="HS32" s="2">
        <f t="shared" si="128"/>
        <v>0</v>
      </c>
      <c r="HU32" s="2">
        <f t="shared" si="129"/>
        <v>746563.51</v>
      </c>
      <c r="HV32" s="3">
        <v>7</v>
      </c>
      <c r="HW32" s="2">
        <f t="shared" si="130"/>
        <v>213303.86</v>
      </c>
      <c r="HX32" s="3">
        <v>2</v>
      </c>
      <c r="HY32" s="2">
        <f t="shared" si="131"/>
        <v>0</v>
      </c>
      <c r="IA32" s="2">
        <v>83147</v>
      </c>
      <c r="IB32" s="3">
        <v>1</v>
      </c>
      <c r="IC32" s="2"/>
      <c r="IE32" s="2">
        <f t="shared" si="132"/>
        <v>426607.72</v>
      </c>
      <c r="IF32" s="3">
        <v>4</v>
      </c>
      <c r="IG32" s="2">
        <f t="shared" si="133"/>
        <v>0</v>
      </c>
      <c r="II32" s="2">
        <f t="shared" si="134"/>
        <v>0</v>
      </c>
      <c r="IK32" s="2">
        <f t="shared" si="135"/>
        <v>0</v>
      </c>
      <c r="IM32" s="2">
        <f t="shared" si="136"/>
        <v>0</v>
      </c>
      <c r="IO32" s="2">
        <f t="shared" si="137"/>
        <v>0</v>
      </c>
      <c r="IQ32" s="2">
        <f t="shared" si="138"/>
        <v>0</v>
      </c>
      <c r="IS32" s="2">
        <f t="shared" si="139"/>
        <v>0</v>
      </c>
      <c r="IU32" s="2">
        <f t="shared" si="140"/>
        <v>106651.93</v>
      </c>
      <c r="IV32" s="3">
        <v>1</v>
      </c>
      <c r="IW32" s="2">
        <f t="shared" si="141"/>
        <v>106651.93</v>
      </c>
      <c r="IX32" s="3">
        <v>1</v>
      </c>
      <c r="IY32" s="2"/>
      <c r="JA32" s="2"/>
      <c r="JC32" s="2"/>
      <c r="JE32" s="2"/>
      <c r="JG32" s="2"/>
      <c r="JI32" s="2"/>
      <c r="JK32" s="2"/>
      <c r="JM32" s="2"/>
      <c r="JO32" s="2"/>
      <c r="JQ32" s="2">
        <v>35867.864999999998</v>
      </c>
      <c r="JR32" s="3">
        <v>0</v>
      </c>
      <c r="JS32" s="2"/>
      <c r="JU32" s="2"/>
      <c r="JW32" s="2">
        <v>10000</v>
      </c>
      <c r="JX32" s="3">
        <v>0</v>
      </c>
      <c r="JY32" s="2">
        <v>28000.33</v>
      </c>
      <c r="JZ32" s="3">
        <v>0</v>
      </c>
      <c r="KA32" s="2"/>
      <c r="KC32" s="2">
        <v>50000</v>
      </c>
      <c r="KD32" s="3">
        <v>0</v>
      </c>
      <c r="KE32" s="2">
        <v>5500</v>
      </c>
      <c r="KF32" s="3">
        <v>0</v>
      </c>
      <c r="KG32" s="2"/>
      <c r="KI32" s="2">
        <v>10000</v>
      </c>
      <c r="KJ32" s="3">
        <v>0</v>
      </c>
      <c r="KK32" s="2">
        <v>350511.84</v>
      </c>
      <c r="KL32" s="3">
        <v>0</v>
      </c>
      <c r="KM32" s="2"/>
      <c r="KO32" s="2">
        <v>65000</v>
      </c>
      <c r="KP32" s="3">
        <v>0</v>
      </c>
      <c r="KQ32" s="2"/>
      <c r="KS32" s="2"/>
      <c r="KU32" s="2"/>
      <c r="KW32" s="2"/>
      <c r="KY32" s="2">
        <v>55533</v>
      </c>
      <c r="KZ32" s="3">
        <v>0</v>
      </c>
      <c r="LA32" s="2">
        <v>8000</v>
      </c>
      <c r="LB32" s="3">
        <v>0</v>
      </c>
      <c r="LC32" s="2">
        <v>15400</v>
      </c>
      <c r="LD32" s="3">
        <v>0</v>
      </c>
      <c r="LE32" s="2"/>
      <c r="LG32" s="2"/>
      <c r="LI32" s="2">
        <v>3907</v>
      </c>
      <c r="LJ32" s="3">
        <v>0</v>
      </c>
      <c r="LK32" s="2">
        <v>300</v>
      </c>
      <c r="LL32" s="3">
        <v>0</v>
      </c>
      <c r="LM32" s="2"/>
      <c r="LO32" s="2"/>
      <c r="LQ32" s="2">
        <v>25716</v>
      </c>
      <c r="LR32" s="3">
        <v>0</v>
      </c>
      <c r="LS32" s="2">
        <v>3000</v>
      </c>
      <c r="LT32" s="3">
        <v>0</v>
      </c>
      <c r="LU32" s="2"/>
      <c r="LW32" s="2">
        <v>5898</v>
      </c>
      <c r="LX32" s="3">
        <v>0</v>
      </c>
      <c r="LY32" s="2"/>
      <c r="MA32" s="2"/>
      <c r="MC32" s="2"/>
      <c r="ME32" s="2">
        <v>21750</v>
      </c>
      <c r="MF32" s="3">
        <v>0</v>
      </c>
      <c r="MG32" s="2"/>
      <c r="MI32" s="2">
        <v>21265</v>
      </c>
      <c r="MJ32" s="3">
        <v>0</v>
      </c>
      <c r="MK32" s="2">
        <v>9464</v>
      </c>
      <c r="ML32" s="3">
        <v>0</v>
      </c>
      <c r="MM32" s="2"/>
      <c r="MO32" s="2"/>
      <c r="MQ32" s="2"/>
      <c r="MS32" s="2">
        <v>5551.38</v>
      </c>
      <c r="MT32" s="3">
        <v>0</v>
      </c>
      <c r="MU32" s="2"/>
      <c r="MW32" s="2"/>
      <c r="MY32" s="2"/>
      <c r="NA32" s="2">
        <v>32000</v>
      </c>
      <c r="NB32" s="3">
        <v>0</v>
      </c>
      <c r="NC32" s="2">
        <v>12674657.425000001</v>
      </c>
      <c r="ND32" s="3">
        <v>118</v>
      </c>
      <c r="NG32" s="2">
        <f t="shared" si="69"/>
        <v>12224960.104999999</v>
      </c>
      <c r="NH32" s="2">
        <f t="shared" si="70"/>
        <v>3502504.18</v>
      </c>
      <c r="NI32" s="2">
        <f t="shared" si="71"/>
        <v>213303.86</v>
      </c>
      <c r="NJ32" s="2">
        <f t="shared" si="72"/>
        <v>11874448.264999999</v>
      </c>
      <c r="NK32" s="2">
        <f t="shared" si="73"/>
        <v>3278765.25</v>
      </c>
      <c r="NL32" s="2">
        <f t="shared" si="74"/>
        <v>213303.86</v>
      </c>
      <c r="NM32" s="2">
        <f>VLOOKUP($B32,'[6]sped-ELL'!$B$3:$AB$118,26,FALSE)</f>
        <v>3986276.8099999996</v>
      </c>
      <c r="NN32" s="2">
        <f>VLOOKUP($B32,'[6]sped-ELL'!$B$3:$AB$118,27,FALSE)</f>
        <v>266831</v>
      </c>
      <c r="NO32" s="52">
        <f t="shared" si="75"/>
        <v>707511.55999999959</v>
      </c>
      <c r="NP32" s="52">
        <f t="shared" si="76"/>
        <v>53527.140000000014</v>
      </c>
      <c r="NQ32" s="2"/>
      <c r="NS32" s="2"/>
      <c r="NU32" s="2"/>
      <c r="NW32" s="2"/>
      <c r="NY32" s="2"/>
      <c r="OA32" s="2"/>
      <c r="OC32" s="2"/>
      <c r="OE32" s="2"/>
      <c r="OG32" s="2"/>
      <c r="OI32" s="2"/>
      <c r="OK32" s="2"/>
      <c r="OM32" s="2"/>
      <c r="OO32" s="2"/>
      <c r="OQ32" s="2"/>
      <c r="OS32" s="2"/>
      <c r="OU32" s="2"/>
      <c r="OW32" s="2"/>
      <c r="OY32" s="2"/>
      <c r="PA32" s="2"/>
      <c r="PC32" s="2"/>
      <c r="PE32" s="2"/>
      <c r="PG32" s="2"/>
      <c r="PI32" s="2"/>
      <c r="PK32" s="2"/>
      <c r="PM32" s="2"/>
      <c r="PO32" s="2"/>
      <c r="PQ32" s="2"/>
      <c r="PS32" s="2"/>
      <c r="PU32" s="2"/>
    </row>
    <row r="33" spans="1:437" x14ac:dyDescent="0.25">
      <c r="A33" t="s">
        <v>216</v>
      </c>
      <c r="B33" s="35">
        <v>232</v>
      </c>
      <c r="C33" s="2"/>
      <c r="E33" s="2"/>
      <c r="G33" s="2">
        <v>67876</v>
      </c>
      <c r="H33" s="3">
        <v>1</v>
      </c>
      <c r="I33" s="2"/>
      <c r="K33" s="2">
        <v>74976</v>
      </c>
      <c r="L33" s="3">
        <v>2</v>
      </c>
      <c r="M33" s="2"/>
      <c r="O33" s="2"/>
      <c r="Q33" s="2"/>
      <c r="S33" s="2">
        <v>112464</v>
      </c>
      <c r="T33" s="3">
        <v>3</v>
      </c>
      <c r="U33" s="2"/>
      <c r="W33" s="2">
        <v>37488</v>
      </c>
      <c r="X33" s="3">
        <v>1</v>
      </c>
      <c r="Y33" s="2"/>
      <c r="AA33" s="2"/>
      <c r="AC33" s="2"/>
      <c r="AE33" s="2"/>
      <c r="AG33" s="2"/>
      <c r="AI33" s="2"/>
      <c r="AK33" s="2">
        <v>156529</v>
      </c>
      <c r="AL33" s="3">
        <v>1</v>
      </c>
      <c r="AM33" s="2"/>
      <c r="AO33" s="2"/>
      <c r="AQ33" s="2"/>
      <c r="AS33" s="2"/>
      <c r="AU33" s="2"/>
      <c r="AW33" s="2"/>
      <c r="AY33" s="2"/>
      <c r="BA33" s="2"/>
      <c r="BC33" s="2"/>
      <c r="BE33" s="2"/>
      <c r="BG33" s="2"/>
      <c r="BI33" s="2"/>
      <c r="BK33" s="2"/>
      <c r="BM33" s="2"/>
      <c r="BO33" s="2"/>
      <c r="BQ33" s="2"/>
      <c r="BS33" s="2"/>
      <c r="BU33" s="2"/>
      <c r="BW33" s="2">
        <v>117087</v>
      </c>
      <c r="BX33" s="3">
        <v>1</v>
      </c>
      <c r="BY33" s="2"/>
      <c r="CA33" s="2"/>
      <c r="CC33" s="2">
        <v>78183</v>
      </c>
      <c r="CD33" s="3">
        <v>1</v>
      </c>
      <c r="CE33" s="2">
        <v>5427.2533299999996</v>
      </c>
      <c r="CF33" s="3">
        <v>0</v>
      </c>
      <c r="CG33" s="2">
        <v>101190</v>
      </c>
      <c r="CH33" s="3">
        <v>2</v>
      </c>
      <c r="CI33" s="2">
        <v>60194</v>
      </c>
      <c r="CJ33" s="3">
        <v>1</v>
      </c>
      <c r="CK33" s="2"/>
      <c r="CM33" s="2"/>
      <c r="CO33" s="2"/>
      <c r="CQ33" s="2"/>
      <c r="CS33" s="2"/>
      <c r="CU33" s="2">
        <f t="shared" si="77"/>
        <v>0</v>
      </c>
      <c r="CW33" s="2">
        <f t="shared" si="67"/>
        <v>0</v>
      </c>
      <c r="CY33" s="2">
        <f t="shared" si="78"/>
        <v>0</v>
      </c>
      <c r="DA33" s="2">
        <f t="shared" si="79"/>
        <v>53325.964999999997</v>
      </c>
      <c r="DB33" s="3">
        <v>0.5</v>
      </c>
      <c r="DC33" s="2">
        <f t="shared" si="80"/>
        <v>53325.964999999997</v>
      </c>
      <c r="DD33" s="3">
        <v>0.5</v>
      </c>
      <c r="DE33" s="2">
        <f t="shared" si="81"/>
        <v>0</v>
      </c>
      <c r="DG33" s="2">
        <f t="shared" si="82"/>
        <v>0</v>
      </c>
      <c r="DI33" s="2"/>
      <c r="DK33" s="2"/>
      <c r="DM33" s="2"/>
      <c r="DO33" s="2">
        <v>116130</v>
      </c>
      <c r="DP33" s="3">
        <v>1</v>
      </c>
      <c r="DQ33" s="2">
        <v>195277</v>
      </c>
      <c r="DR33" s="3">
        <v>1</v>
      </c>
      <c r="DS33" s="2">
        <f t="shared" si="83"/>
        <v>106651.93</v>
      </c>
      <c r="DT33" s="3">
        <v>1</v>
      </c>
      <c r="DU33" s="2">
        <f t="shared" si="68"/>
        <v>0</v>
      </c>
      <c r="DW33" s="2"/>
      <c r="DY33" s="2"/>
      <c r="EA33" s="2"/>
      <c r="EC33" s="2">
        <f t="shared" si="84"/>
        <v>0</v>
      </c>
      <c r="EE33" s="2">
        <f t="shared" si="8"/>
        <v>0</v>
      </c>
      <c r="EG33" s="2">
        <f t="shared" si="9"/>
        <v>0</v>
      </c>
      <c r="EI33" s="2">
        <f t="shared" si="85"/>
        <v>106651.93</v>
      </c>
      <c r="EJ33" s="3">
        <v>1</v>
      </c>
      <c r="EK33" s="2">
        <f t="shared" si="86"/>
        <v>0</v>
      </c>
      <c r="EM33" s="2">
        <f t="shared" si="87"/>
        <v>0</v>
      </c>
      <c r="EO33" s="2">
        <f t="shared" si="88"/>
        <v>106651.93</v>
      </c>
      <c r="EP33" s="3">
        <v>1</v>
      </c>
      <c r="EQ33" s="2">
        <f t="shared" si="89"/>
        <v>106651.93</v>
      </c>
      <c r="ER33" s="3">
        <v>1</v>
      </c>
      <c r="ES33" s="2"/>
      <c r="EU33" s="2">
        <f t="shared" si="90"/>
        <v>319955.78999999998</v>
      </c>
      <c r="EV33" s="3">
        <v>3</v>
      </c>
      <c r="EW33" s="2">
        <f t="shared" si="91"/>
        <v>319955.78999999998</v>
      </c>
      <c r="EX33" s="3">
        <v>3</v>
      </c>
      <c r="EY33" s="2">
        <f t="shared" si="92"/>
        <v>319955.78999999998</v>
      </c>
      <c r="EZ33" s="3">
        <v>3</v>
      </c>
      <c r="FA33" s="2">
        <f t="shared" si="93"/>
        <v>319955.78999999998</v>
      </c>
      <c r="FB33" s="3">
        <v>3</v>
      </c>
      <c r="FC33" s="2">
        <f t="shared" si="94"/>
        <v>319955.78999999998</v>
      </c>
      <c r="FD33" s="3">
        <v>3</v>
      </c>
      <c r="FE33" s="2">
        <f t="shared" si="95"/>
        <v>0</v>
      </c>
      <c r="FG33" s="2">
        <f t="shared" si="96"/>
        <v>0</v>
      </c>
      <c r="FI33" s="2">
        <f t="shared" si="97"/>
        <v>0</v>
      </c>
      <c r="FK33" s="2">
        <f t="shared" si="98"/>
        <v>0</v>
      </c>
      <c r="FM33" s="2">
        <f t="shared" si="99"/>
        <v>0</v>
      </c>
      <c r="FO33" s="2">
        <f t="shared" si="100"/>
        <v>0</v>
      </c>
      <c r="FQ33" s="2">
        <f t="shared" si="101"/>
        <v>0</v>
      </c>
      <c r="FS33" s="2">
        <f t="shared" si="102"/>
        <v>0</v>
      </c>
      <c r="FU33" s="2">
        <f t="shared" si="103"/>
        <v>0</v>
      </c>
      <c r="FW33" s="2">
        <f t="shared" si="104"/>
        <v>319955.78999999998</v>
      </c>
      <c r="FX33" s="3">
        <v>3</v>
      </c>
      <c r="FY33" s="2">
        <f t="shared" si="105"/>
        <v>0</v>
      </c>
      <c r="GA33" s="2">
        <f t="shared" si="106"/>
        <v>159977.89499999999</v>
      </c>
      <c r="GB33" s="3">
        <v>1.5</v>
      </c>
      <c r="GC33" s="2">
        <f t="shared" si="107"/>
        <v>319955.78999999998</v>
      </c>
      <c r="GD33" s="3">
        <v>3</v>
      </c>
      <c r="GE33" s="2">
        <f t="shared" si="108"/>
        <v>0</v>
      </c>
      <c r="GG33" s="2">
        <f t="shared" si="109"/>
        <v>106651.93</v>
      </c>
      <c r="GH33" s="3">
        <v>1</v>
      </c>
      <c r="GI33" s="2">
        <f t="shared" si="110"/>
        <v>0</v>
      </c>
      <c r="GK33" s="2">
        <f t="shared" si="111"/>
        <v>0</v>
      </c>
      <c r="GM33" s="2">
        <f t="shared" si="112"/>
        <v>319955.78999999998</v>
      </c>
      <c r="GN33" s="3">
        <v>3</v>
      </c>
      <c r="GO33" s="2">
        <f t="shared" si="113"/>
        <v>0</v>
      </c>
      <c r="GQ33" s="2">
        <f t="shared" si="114"/>
        <v>0</v>
      </c>
      <c r="GS33" s="2">
        <f t="shared" si="115"/>
        <v>213303.86</v>
      </c>
      <c r="GT33" s="3">
        <v>2</v>
      </c>
      <c r="GU33" s="2">
        <f t="shared" si="116"/>
        <v>0</v>
      </c>
      <c r="GW33" s="2">
        <f t="shared" si="117"/>
        <v>0</v>
      </c>
      <c r="GY33" s="2">
        <f t="shared" si="118"/>
        <v>0</v>
      </c>
      <c r="HA33" s="2">
        <f t="shared" si="119"/>
        <v>0</v>
      </c>
      <c r="HC33" s="2">
        <f t="shared" si="120"/>
        <v>213303.86</v>
      </c>
      <c r="HD33" s="3">
        <v>2</v>
      </c>
      <c r="HE33" s="2">
        <f t="shared" si="121"/>
        <v>0</v>
      </c>
      <c r="HG33" s="2">
        <f t="shared" si="122"/>
        <v>106651.93</v>
      </c>
      <c r="HH33" s="3">
        <v>1</v>
      </c>
      <c r="HI33" s="2">
        <f t="shared" si="123"/>
        <v>0</v>
      </c>
      <c r="HK33" s="2">
        <f t="shared" si="124"/>
        <v>0</v>
      </c>
      <c r="HM33" s="2">
        <f t="shared" si="125"/>
        <v>0</v>
      </c>
      <c r="HO33" s="2">
        <f t="shared" si="126"/>
        <v>0</v>
      </c>
      <c r="HQ33" s="2">
        <f t="shared" si="127"/>
        <v>0</v>
      </c>
      <c r="HS33" s="2">
        <f t="shared" si="128"/>
        <v>0</v>
      </c>
      <c r="HU33" s="2">
        <f t="shared" si="129"/>
        <v>0</v>
      </c>
      <c r="HW33" s="2">
        <f t="shared" si="130"/>
        <v>0</v>
      </c>
      <c r="HY33" s="2">
        <f t="shared" si="131"/>
        <v>0</v>
      </c>
      <c r="IA33" s="2"/>
      <c r="IC33" s="2"/>
      <c r="IE33" s="2">
        <f t="shared" si="132"/>
        <v>106651.93</v>
      </c>
      <c r="IF33" s="3">
        <v>1</v>
      </c>
      <c r="IG33" s="2">
        <f t="shared" si="133"/>
        <v>0</v>
      </c>
      <c r="II33" s="2">
        <f t="shared" si="134"/>
        <v>0</v>
      </c>
      <c r="IK33" s="2">
        <f t="shared" si="135"/>
        <v>0</v>
      </c>
      <c r="IM33" s="2">
        <f t="shared" si="136"/>
        <v>0</v>
      </c>
      <c r="IO33" s="2">
        <f t="shared" si="137"/>
        <v>0</v>
      </c>
      <c r="IQ33" s="2">
        <f t="shared" si="138"/>
        <v>0</v>
      </c>
      <c r="IS33" s="2">
        <f t="shared" si="139"/>
        <v>0</v>
      </c>
      <c r="IU33" s="2">
        <f t="shared" si="140"/>
        <v>0</v>
      </c>
      <c r="IW33" s="2">
        <f t="shared" si="141"/>
        <v>0</v>
      </c>
      <c r="IY33" s="2"/>
      <c r="JA33" s="2"/>
      <c r="JC33" s="2"/>
      <c r="JE33" s="2"/>
      <c r="JG33" s="2"/>
      <c r="JI33" s="2"/>
      <c r="JK33" s="2"/>
      <c r="JM33" s="2"/>
      <c r="JO33" s="2"/>
      <c r="JQ33" s="2">
        <v>7409.69</v>
      </c>
      <c r="JR33" s="3">
        <v>0</v>
      </c>
      <c r="JS33" s="2"/>
      <c r="JU33" s="2"/>
      <c r="JW33" s="2"/>
      <c r="JY33" s="2">
        <v>5122.54</v>
      </c>
      <c r="JZ33" s="3">
        <v>0</v>
      </c>
      <c r="KA33" s="2"/>
      <c r="KC33" s="2"/>
      <c r="KE33" s="2"/>
      <c r="KG33" s="2"/>
      <c r="KI33" s="2"/>
      <c r="KK33" s="2">
        <v>59973.69</v>
      </c>
      <c r="KL33" s="3">
        <v>0</v>
      </c>
      <c r="KM33" s="2"/>
      <c r="KO33" s="2"/>
      <c r="KQ33" s="2"/>
      <c r="KS33" s="2"/>
      <c r="KU33" s="2"/>
      <c r="KW33" s="2"/>
      <c r="KY33" s="2"/>
      <c r="LA33" s="2"/>
      <c r="LC33" s="2">
        <v>8880</v>
      </c>
      <c r="LD33" s="3">
        <v>0</v>
      </c>
      <c r="LE33" s="2"/>
      <c r="LG33" s="2"/>
      <c r="LI33" s="2"/>
      <c r="LK33" s="2"/>
      <c r="LM33" s="2"/>
      <c r="LO33" s="2"/>
      <c r="LQ33" s="2"/>
      <c r="LS33" s="2"/>
      <c r="LU33" s="2"/>
      <c r="LW33" s="2"/>
      <c r="LY33" s="2"/>
      <c r="MA33" s="2"/>
      <c r="MC33" s="2"/>
      <c r="ME33" s="2"/>
      <c r="MG33" s="2"/>
      <c r="MI33" s="2"/>
      <c r="MK33" s="2"/>
      <c r="MM33" s="2"/>
      <c r="MO33" s="2"/>
      <c r="MQ33" s="2"/>
      <c r="MS33" s="2"/>
      <c r="MU33" s="2">
        <v>11100</v>
      </c>
      <c r="MV33" s="3">
        <v>0</v>
      </c>
      <c r="MW33" s="2"/>
      <c r="MY33" s="2"/>
      <c r="NA33" s="2"/>
      <c r="NC33" s="2">
        <v>5436644.6733299997</v>
      </c>
      <c r="ND33" s="3">
        <v>52.5</v>
      </c>
      <c r="NG33" s="2">
        <f t="shared" si="69"/>
        <v>5214754.5483300006</v>
      </c>
      <c r="NH33" s="2">
        <f t="shared" si="70"/>
        <v>901138.50999999978</v>
      </c>
      <c r="NI33" s="2">
        <f t="shared" si="71"/>
        <v>319955.78999999998</v>
      </c>
      <c r="NJ33" s="2">
        <f t="shared" si="72"/>
        <v>5154780.8583300002</v>
      </c>
      <c r="NK33" s="2">
        <f t="shared" si="73"/>
        <v>677399.57999999984</v>
      </c>
      <c r="NL33" s="2">
        <f t="shared" si="74"/>
        <v>319955.78999999998</v>
      </c>
      <c r="NM33" s="2">
        <f>VLOOKUP($B33,'[6]sped-ELL'!$B$3:$AB$118,26,FALSE)</f>
        <v>747433.06</v>
      </c>
      <c r="NN33" s="2">
        <f>VLOOKUP($B33,'[6]sped-ELL'!$B$3:$AB$118,27,FALSE)</f>
        <v>341497</v>
      </c>
      <c r="NO33" s="52">
        <f t="shared" si="75"/>
        <v>70033.480000000214</v>
      </c>
      <c r="NP33" s="52">
        <f t="shared" si="76"/>
        <v>21541.210000000021</v>
      </c>
      <c r="NQ33" s="2"/>
      <c r="NS33" s="2"/>
      <c r="NU33" s="2"/>
      <c r="NW33" s="2"/>
      <c r="NY33" s="2"/>
      <c r="OA33" s="2"/>
      <c r="OC33" s="2"/>
      <c r="OE33" s="2"/>
      <c r="OG33" s="2"/>
      <c r="OI33" s="2"/>
      <c r="OK33" s="2"/>
      <c r="OM33" s="2"/>
      <c r="OO33" s="2"/>
      <c r="OQ33" s="2"/>
      <c r="OS33" s="2"/>
      <c r="OU33" s="2"/>
      <c r="OW33" s="2"/>
      <c r="OY33" s="2"/>
      <c r="PA33" s="2"/>
      <c r="PC33" s="2"/>
      <c r="PE33" s="2"/>
      <c r="PG33" s="2"/>
      <c r="PI33" s="2"/>
      <c r="PK33" s="2"/>
      <c r="PM33" s="2"/>
      <c r="PO33" s="2"/>
      <c r="PQ33" s="2"/>
      <c r="PS33" s="2"/>
      <c r="PU33" s="2"/>
    </row>
    <row r="34" spans="1:437" x14ac:dyDescent="0.25">
      <c r="A34" t="s">
        <v>217</v>
      </c>
      <c r="B34" s="35">
        <v>407</v>
      </c>
      <c r="C34" s="2"/>
      <c r="E34" s="2"/>
      <c r="G34" s="2"/>
      <c r="I34" s="2"/>
      <c r="K34" s="2"/>
      <c r="M34" s="2"/>
      <c r="O34" s="2"/>
      <c r="Q34" s="2"/>
      <c r="S34" s="2"/>
      <c r="U34" s="2"/>
      <c r="W34" s="2">
        <v>224928</v>
      </c>
      <c r="X34" s="3">
        <v>6</v>
      </c>
      <c r="Y34" s="2">
        <v>66291</v>
      </c>
      <c r="Z34" s="3">
        <v>1</v>
      </c>
      <c r="AA34" s="2"/>
      <c r="AC34" s="2">
        <v>156529</v>
      </c>
      <c r="AD34" s="3">
        <v>1</v>
      </c>
      <c r="AE34" s="2"/>
      <c r="AG34" s="2"/>
      <c r="AI34" s="2"/>
      <c r="AK34" s="2"/>
      <c r="AM34" s="2"/>
      <c r="AO34" s="2"/>
      <c r="AQ34" s="2"/>
      <c r="AS34" s="2"/>
      <c r="AU34" s="2"/>
      <c r="AW34" s="2">
        <v>110030</v>
      </c>
      <c r="AX34" s="3">
        <v>2</v>
      </c>
      <c r="AY34" s="2"/>
      <c r="BA34" s="2"/>
      <c r="BC34" s="2"/>
      <c r="BE34" s="2"/>
      <c r="BG34" s="2"/>
      <c r="BI34" s="2"/>
      <c r="BK34" s="2"/>
      <c r="BM34" s="2">
        <v>67580</v>
      </c>
      <c r="BN34" s="3">
        <v>1</v>
      </c>
      <c r="BO34" s="2"/>
      <c r="BQ34" s="2"/>
      <c r="BS34" s="2"/>
      <c r="BU34" s="2"/>
      <c r="BW34" s="2">
        <v>117087</v>
      </c>
      <c r="BX34" s="3">
        <v>1</v>
      </c>
      <c r="BY34" s="2"/>
      <c r="CA34" s="2"/>
      <c r="CC34" s="2">
        <v>78183</v>
      </c>
      <c r="CD34" s="3">
        <v>1</v>
      </c>
      <c r="CE34" s="2">
        <v>15205.98</v>
      </c>
      <c r="CF34" s="3">
        <v>0</v>
      </c>
      <c r="CG34" s="2">
        <v>50595</v>
      </c>
      <c r="CH34" s="3">
        <v>1</v>
      </c>
      <c r="CI34" s="2">
        <v>120388</v>
      </c>
      <c r="CJ34" s="3">
        <v>2</v>
      </c>
      <c r="CK34" s="2">
        <v>117742</v>
      </c>
      <c r="CL34" s="3">
        <v>1</v>
      </c>
      <c r="CM34" s="2"/>
      <c r="CO34" s="2"/>
      <c r="CQ34" s="2"/>
      <c r="CS34" s="2"/>
      <c r="CU34" s="2">
        <f t="shared" si="77"/>
        <v>0</v>
      </c>
      <c r="CW34" s="2">
        <f t="shared" si="67"/>
        <v>0</v>
      </c>
      <c r="CY34" s="2">
        <f t="shared" si="78"/>
        <v>0</v>
      </c>
      <c r="DA34" s="2">
        <f t="shared" si="79"/>
        <v>106651.93</v>
      </c>
      <c r="DB34" s="3">
        <v>1</v>
      </c>
      <c r="DC34" s="2">
        <f t="shared" si="80"/>
        <v>0</v>
      </c>
      <c r="DE34" s="2">
        <f t="shared" si="81"/>
        <v>0</v>
      </c>
      <c r="DG34" s="2">
        <f t="shared" si="82"/>
        <v>14543.444961217479</v>
      </c>
      <c r="DH34" s="3">
        <v>0.13636363600000001</v>
      </c>
      <c r="DI34" s="2"/>
      <c r="DK34" s="2"/>
      <c r="DM34" s="2"/>
      <c r="DO34" s="2">
        <v>116130</v>
      </c>
      <c r="DP34" s="3">
        <v>1</v>
      </c>
      <c r="DQ34" s="2">
        <v>195277</v>
      </c>
      <c r="DR34" s="3">
        <v>1</v>
      </c>
      <c r="DS34" s="2">
        <f t="shared" si="83"/>
        <v>53325.964999999997</v>
      </c>
      <c r="DT34" s="3">
        <v>0.5</v>
      </c>
      <c r="DU34" s="2">
        <f t="shared" si="68"/>
        <v>0</v>
      </c>
      <c r="DW34" s="2"/>
      <c r="DY34" s="2">
        <v>56854</v>
      </c>
      <c r="DZ34" s="3">
        <v>1</v>
      </c>
      <c r="EA34" s="2"/>
      <c r="EC34" s="2">
        <f t="shared" si="84"/>
        <v>0</v>
      </c>
      <c r="EE34" s="2">
        <f t="shared" si="8"/>
        <v>0</v>
      </c>
      <c r="EG34" s="2">
        <f t="shared" si="9"/>
        <v>0</v>
      </c>
      <c r="EI34" s="2">
        <f t="shared" si="85"/>
        <v>106651.93</v>
      </c>
      <c r="EJ34" s="3">
        <v>1</v>
      </c>
      <c r="EK34" s="2">
        <f t="shared" si="86"/>
        <v>0</v>
      </c>
      <c r="EM34" s="2">
        <f t="shared" si="87"/>
        <v>0</v>
      </c>
      <c r="EO34" s="2">
        <f t="shared" si="88"/>
        <v>319955.78999999998</v>
      </c>
      <c r="EP34" s="3">
        <v>3</v>
      </c>
      <c r="EQ34" s="2">
        <f t="shared" si="89"/>
        <v>0</v>
      </c>
      <c r="ES34" s="2"/>
      <c r="EU34" s="2">
        <f t="shared" si="90"/>
        <v>0</v>
      </c>
      <c r="EW34" s="2">
        <f t="shared" si="91"/>
        <v>0</v>
      </c>
      <c r="EY34" s="2">
        <f t="shared" si="92"/>
        <v>0</v>
      </c>
      <c r="FA34" s="2">
        <f t="shared" si="93"/>
        <v>0</v>
      </c>
      <c r="FC34" s="2">
        <f t="shared" si="94"/>
        <v>0</v>
      </c>
      <c r="FE34" s="2">
        <f t="shared" si="95"/>
        <v>0</v>
      </c>
      <c r="FG34" s="2">
        <f t="shared" si="96"/>
        <v>106651.93</v>
      </c>
      <c r="FH34" s="3">
        <v>1</v>
      </c>
      <c r="FI34" s="2">
        <f t="shared" si="97"/>
        <v>0</v>
      </c>
      <c r="FK34" s="2">
        <f t="shared" si="98"/>
        <v>0</v>
      </c>
      <c r="FM34" s="2">
        <f t="shared" si="99"/>
        <v>0</v>
      </c>
      <c r="FO34" s="2">
        <f t="shared" si="100"/>
        <v>213303.86</v>
      </c>
      <c r="FP34" s="3">
        <v>2</v>
      </c>
      <c r="FQ34" s="2">
        <f t="shared" si="101"/>
        <v>106651.93</v>
      </c>
      <c r="FR34" s="3">
        <v>1</v>
      </c>
      <c r="FS34" s="2">
        <f t="shared" si="102"/>
        <v>0</v>
      </c>
      <c r="FU34" s="2">
        <f t="shared" si="103"/>
        <v>0</v>
      </c>
      <c r="FW34" s="2">
        <f t="shared" si="104"/>
        <v>0</v>
      </c>
      <c r="FY34" s="2">
        <f t="shared" si="105"/>
        <v>213303.86</v>
      </c>
      <c r="FZ34" s="3">
        <v>2</v>
      </c>
      <c r="GA34" s="2">
        <f t="shared" si="106"/>
        <v>213303.86</v>
      </c>
      <c r="GB34" s="3">
        <v>2</v>
      </c>
      <c r="GC34" s="2">
        <f t="shared" si="107"/>
        <v>533259.64999999991</v>
      </c>
      <c r="GD34" s="3">
        <v>5</v>
      </c>
      <c r="GE34" s="2">
        <f t="shared" si="108"/>
        <v>0</v>
      </c>
      <c r="GG34" s="2">
        <f t="shared" si="109"/>
        <v>213303.86</v>
      </c>
      <c r="GH34" s="3">
        <v>2</v>
      </c>
      <c r="GI34" s="2">
        <f t="shared" si="110"/>
        <v>0</v>
      </c>
      <c r="GK34" s="2">
        <f t="shared" si="111"/>
        <v>0</v>
      </c>
      <c r="GM34" s="2">
        <f t="shared" si="112"/>
        <v>0</v>
      </c>
      <c r="GO34" s="2">
        <f t="shared" si="113"/>
        <v>319955.78999999998</v>
      </c>
      <c r="GP34" s="3">
        <v>3</v>
      </c>
      <c r="GQ34" s="2">
        <f t="shared" si="114"/>
        <v>0</v>
      </c>
      <c r="GS34" s="2">
        <f t="shared" si="115"/>
        <v>106651.93</v>
      </c>
      <c r="GT34" s="3">
        <v>1</v>
      </c>
      <c r="GU34" s="2">
        <f t="shared" si="116"/>
        <v>0</v>
      </c>
      <c r="GW34" s="2">
        <f t="shared" si="117"/>
        <v>0</v>
      </c>
      <c r="GY34" s="2">
        <f t="shared" si="118"/>
        <v>0</v>
      </c>
      <c r="HA34" s="2">
        <f t="shared" si="119"/>
        <v>0</v>
      </c>
      <c r="HC34" s="2">
        <f t="shared" si="120"/>
        <v>0</v>
      </c>
      <c r="HE34" s="2">
        <f t="shared" si="121"/>
        <v>0</v>
      </c>
      <c r="HG34" s="2">
        <f t="shared" si="122"/>
        <v>0</v>
      </c>
      <c r="HI34" s="2">
        <f t="shared" si="123"/>
        <v>0</v>
      </c>
      <c r="HK34" s="2">
        <f t="shared" si="124"/>
        <v>0</v>
      </c>
      <c r="HM34" s="2">
        <f t="shared" si="125"/>
        <v>0</v>
      </c>
      <c r="HO34" s="2">
        <f t="shared" si="126"/>
        <v>213303.86</v>
      </c>
      <c r="HP34" s="3">
        <v>2</v>
      </c>
      <c r="HQ34" s="2">
        <f t="shared" si="127"/>
        <v>0</v>
      </c>
      <c r="HS34" s="2">
        <f t="shared" si="128"/>
        <v>0</v>
      </c>
      <c r="HU34" s="2">
        <f t="shared" si="129"/>
        <v>213303.86</v>
      </c>
      <c r="HV34" s="3">
        <v>2</v>
      </c>
      <c r="HW34" s="2">
        <f t="shared" si="130"/>
        <v>0</v>
      </c>
      <c r="HY34" s="2">
        <f t="shared" si="131"/>
        <v>0</v>
      </c>
      <c r="IA34" s="2"/>
      <c r="IC34" s="2"/>
      <c r="IE34" s="2">
        <f t="shared" si="132"/>
        <v>213303.86</v>
      </c>
      <c r="IF34" s="3">
        <v>2</v>
      </c>
      <c r="IG34" s="2">
        <f t="shared" si="133"/>
        <v>0</v>
      </c>
      <c r="II34" s="2">
        <f t="shared" si="134"/>
        <v>0</v>
      </c>
      <c r="IK34" s="2">
        <f t="shared" si="135"/>
        <v>106651.93</v>
      </c>
      <c r="IL34" s="3">
        <v>1</v>
      </c>
      <c r="IM34" s="2">
        <f t="shared" si="136"/>
        <v>0</v>
      </c>
      <c r="IO34" s="2">
        <f t="shared" si="137"/>
        <v>0</v>
      </c>
      <c r="IQ34" s="2">
        <f t="shared" si="138"/>
        <v>0</v>
      </c>
      <c r="IS34" s="2">
        <f t="shared" si="139"/>
        <v>0</v>
      </c>
      <c r="IU34" s="2">
        <f t="shared" si="140"/>
        <v>0</v>
      </c>
      <c r="IW34" s="2">
        <f t="shared" si="141"/>
        <v>0</v>
      </c>
      <c r="IY34" s="2"/>
      <c r="JA34" s="2"/>
      <c r="JC34" s="2"/>
      <c r="JE34" s="2"/>
      <c r="JG34" s="2"/>
      <c r="JI34" s="2"/>
      <c r="JK34" s="2"/>
      <c r="JM34" s="2"/>
      <c r="JO34" s="2"/>
      <c r="JQ34" s="2">
        <v>29516.435000000001</v>
      </c>
      <c r="JR34" s="3">
        <v>0</v>
      </c>
      <c r="JS34" s="2"/>
      <c r="JU34" s="2"/>
      <c r="JW34" s="2">
        <v>101190</v>
      </c>
      <c r="JX34" s="3">
        <v>0</v>
      </c>
      <c r="JY34" s="2">
        <v>10842.56</v>
      </c>
      <c r="JZ34" s="3">
        <v>0</v>
      </c>
      <c r="KA34" s="2"/>
      <c r="KC34" s="2">
        <v>8000</v>
      </c>
      <c r="KD34" s="3">
        <v>0</v>
      </c>
      <c r="KE34" s="2"/>
      <c r="KG34" s="2"/>
      <c r="KI34" s="2"/>
      <c r="KK34" s="2">
        <v>117646.79</v>
      </c>
      <c r="KL34" s="3">
        <v>0</v>
      </c>
      <c r="KM34" s="2">
        <v>57554</v>
      </c>
      <c r="KN34" s="3">
        <v>0</v>
      </c>
      <c r="KO34" s="2"/>
      <c r="KQ34" s="2"/>
      <c r="KS34" s="2"/>
      <c r="KU34" s="2">
        <v>8605</v>
      </c>
      <c r="KV34" s="3">
        <v>0</v>
      </c>
      <c r="KW34" s="2"/>
      <c r="KY34" s="2"/>
      <c r="LA34" s="2"/>
      <c r="LC34" s="2">
        <v>5560</v>
      </c>
      <c r="LD34" s="3">
        <v>0</v>
      </c>
      <c r="LE34" s="2"/>
      <c r="LG34" s="2"/>
      <c r="LI34" s="2">
        <v>50000</v>
      </c>
      <c r="LJ34" s="3">
        <v>0</v>
      </c>
      <c r="LK34" s="2"/>
      <c r="LM34" s="2"/>
      <c r="LO34" s="2"/>
      <c r="LQ34" s="2"/>
      <c r="LS34" s="2">
        <v>7000</v>
      </c>
      <c r="LT34" s="3">
        <v>0</v>
      </c>
      <c r="LU34" s="2"/>
      <c r="LW34" s="2"/>
      <c r="LY34" s="2"/>
      <c r="MA34" s="2"/>
      <c r="MC34" s="2"/>
      <c r="ME34" s="2"/>
      <c r="MG34" s="2">
        <v>1000</v>
      </c>
      <c r="MH34" s="3">
        <v>0</v>
      </c>
      <c r="MI34" s="2">
        <v>5487</v>
      </c>
      <c r="MJ34" s="3">
        <v>0</v>
      </c>
      <c r="MK34" s="2">
        <v>20525</v>
      </c>
      <c r="ML34" s="3">
        <v>0</v>
      </c>
      <c r="MM34" s="2">
        <v>10000</v>
      </c>
      <c r="MN34" s="3">
        <v>0</v>
      </c>
      <c r="MO34" s="2"/>
      <c r="MQ34" s="2"/>
      <c r="MS34" s="2">
        <v>2004.29</v>
      </c>
      <c r="MT34" s="3">
        <v>0</v>
      </c>
      <c r="MU34" s="2"/>
      <c r="MW34" s="2"/>
      <c r="MY34" s="2"/>
      <c r="NA34" s="2"/>
      <c r="NC34" s="2">
        <v>5489024.8731408836</v>
      </c>
      <c r="ND34" s="3">
        <v>51.636363635999999</v>
      </c>
      <c r="NG34" s="2">
        <f t="shared" si="69"/>
        <v>5301830.2949612169</v>
      </c>
      <c r="NH34" s="2">
        <f t="shared" si="70"/>
        <v>1785194.1249999995</v>
      </c>
      <c r="NI34" s="2">
        <f t="shared" si="71"/>
        <v>14543.444961217479</v>
      </c>
      <c r="NJ34" s="2">
        <f t="shared" si="72"/>
        <v>5126629.5049612168</v>
      </c>
      <c r="NK34" s="2">
        <f t="shared" si="73"/>
        <v>1668107.1249999995</v>
      </c>
      <c r="NL34" s="2">
        <f t="shared" si="74"/>
        <v>14543.444961217479</v>
      </c>
      <c r="NM34" s="2">
        <f>VLOOKUP($B34,'[6]sped-ELL'!$B$3:$AB$118,26,FALSE)</f>
        <v>1482191.365</v>
      </c>
      <c r="NN34" s="2">
        <f>VLOOKUP($B34,'[6]sped-ELL'!$B$3:$AB$118,27,FALSE)</f>
        <v>15183.2114</v>
      </c>
      <c r="NO34" s="52">
        <f t="shared" si="75"/>
        <v>-185915.75999999954</v>
      </c>
      <c r="NP34" s="52">
        <f t="shared" si="76"/>
        <v>639.76643878252071</v>
      </c>
      <c r="NQ34" s="2"/>
      <c r="NS34" s="2"/>
      <c r="NU34" s="2"/>
      <c r="NW34" s="2"/>
      <c r="NY34" s="2"/>
      <c r="OA34" s="2"/>
      <c r="OC34" s="2"/>
      <c r="OE34" s="2"/>
      <c r="OG34" s="2"/>
      <c r="OI34" s="2"/>
      <c r="OK34" s="2"/>
      <c r="OM34" s="2"/>
      <c r="OO34" s="2"/>
      <c r="OQ34" s="2"/>
      <c r="OS34" s="2"/>
      <c r="OU34" s="2"/>
      <c r="OW34" s="2"/>
      <c r="OY34" s="2"/>
      <c r="PA34" s="2"/>
      <c r="PC34" s="2"/>
      <c r="PE34" s="2"/>
      <c r="PG34" s="2"/>
      <c r="PI34" s="2"/>
      <c r="PK34" s="2"/>
      <c r="PM34" s="2"/>
      <c r="PO34" s="2"/>
      <c r="PQ34" s="2"/>
      <c r="PS34" s="2"/>
      <c r="PU34" s="2"/>
    </row>
    <row r="35" spans="1:437" x14ac:dyDescent="0.25">
      <c r="A35" t="s">
        <v>218</v>
      </c>
      <c r="B35" s="35">
        <v>471</v>
      </c>
      <c r="C35" s="2"/>
      <c r="E35" s="2"/>
      <c r="G35" s="2">
        <v>67876</v>
      </c>
      <c r="H35" s="3">
        <v>1</v>
      </c>
      <c r="I35" s="2"/>
      <c r="K35" s="2"/>
      <c r="M35" s="2"/>
      <c r="O35" s="2"/>
      <c r="Q35" s="2"/>
      <c r="S35" s="2"/>
      <c r="U35" s="2"/>
      <c r="W35" s="2"/>
      <c r="Y35" s="2"/>
      <c r="AA35" s="2"/>
      <c r="AC35" s="2"/>
      <c r="AE35" s="2"/>
      <c r="AG35" s="2"/>
      <c r="AI35" s="2"/>
      <c r="AK35" s="2">
        <v>156529</v>
      </c>
      <c r="AL35" s="3">
        <v>1</v>
      </c>
      <c r="AM35" s="2"/>
      <c r="AO35" s="2"/>
      <c r="AQ35" s="2"/>
      <c r="AS35" s="2"/>
      <c r="AU35" s="2">
        <v>69509</v>
      </c>
      <c r="AV35" s="3">
        <v>1</v>
      </c>
      <c r="AW35" s="2"/>
      <c r="AY35" s="2"/>
      <c r="BA35" s="2"/>
      <c r="BC35" s="2"/>
      <c r="BE35" s="2"/>
      <c r="BG35" s="2"/>
      <c r="BI35" s="2"/>
      <c r="BK35" s="2"/>
      <c r="BM35" s="2"/>
      <c r="BO35" s="2"/>
      <c r="BQ35" s="2"/>
      <c r="BS35" s="2"/>
      <c r="BU35" s="2">
        <v>117087</v>
      </c>
      <c r="BV35" s="3">
        <v>1</v>
      </c>
      <c r="BW35" s="2">
        <v>117087</v>
      </c>
      <c r="BX35" s="3">
        <v>1</v>
      </c>
      <c r="BY35" s="2"/>
      <c r="CA35" s="2"/>
      <c r="CC35" s="2">
        <v>78183</v>
      </c>
      <c r="CD35" s="3">
        <v>1</v>
      </c>
      <c r="CE35" s="2">
        <v>21475.536670000001</v>
      </c>
      <c r="CF35" s="3">
        <v>0</v>
      </c>
      <c r="CG35" s="2">
        <v>252975</v>
      </c>
      <c r="CH35" s="3">
        <v>5</v>
      </c>
      <c r="CI35" s="2">
        <v>60194</v>
      </c>
      <c r="CJ35" s="3">
        <v>1</v>
      </c>
      <c r="CK35" s="2">
        <v>117742</v>
      </c>
      <c r="CL35" s="3">
        <v>1</v>
      </c>
      <c r="CM35" s="2"/>
      <c r="CO35" s="2"/>
      <c r="CQ35" s="2"/>
      <c r="CS35" s="2"/>
      <c r="CU35" s="2">
        <f t="shared" si="77"/>
        <v>0</v>
      </c>
      <c r="CW35" s="2">
        <f t="shared" si="67"/>
        <v>0</v>
      </c>
      <c r="CY35" s="2">
        <f t="shared" si="78"/>
        <v>0</v>
      </c>
      <c r="DA35" s="2">
        <f t="shared" si="79"/>
        <v>106651.93</v>
      </c>
      <c r="DB35" s="3">
        <v>1</v>
      </c>
      <c r="DC35" s="2">
        <f t="shared" si="80"/>
        <v>106651.93</v>
      </c>
      <c r="DD35" s="3">
        <v>1</v>
      </c>
      <c r="DE35" s="2">
        <f t="shared" si="81"/>
        <v>0</v>
      </c>
      <c r="DG35" s="2">
        <f t="shared" si="82"/>
        <v>43727.291299999997</v>
      </c>
      <c r="DH35" s="3">
        <v>0.41</v>
      </c>
      <c r="DI35" s="2"/>
      <c r="DK35" s="2"/>
      <c r="DM35" s="2"/>
      <c r="DO35" s="2"/>
      <c r="DQ35" s="2"/>
      <c r="DS35" s="2">
        <f t="shared" si="83"/>
        <v>0</v>
      </c>
      <c r="DU35" s="2">
        <f t="shared" si="68"/>
        <v>120137.93</v>
      </c>
      <c r="DV35" s="3">
        <v>1</v>
      </c>
      <c r="DW35" s="2"/>
      <c r="DY35" s="2"/>
      <c r="EA35" s="2"/>
      <c r="EC35" s="2">
        <f t="shared" si="84"/>
        <v>0</v>
      </c>
      <c r="EE35" s="2">
        <f t="shared" si="8"/>
        <v>242661.86</v>
      </c>
      <c r="EF35" s="3">
        <v>2</v>
      </c>
      <c r="EG35" s="2">
        <f t="shared" si="9"/>
        <v>0</v>
      </c>
      <c r="EI35" s="2">
        <f t="shared" si="85"/>
        <v>106651.93</v>
      </c>
      <c r="EJ35" s="3">
        <v>1</v>
      </c>
      <c r="EK35" s="2">
        <f t="shared" si="86"/>
        <v>0</v>
      </c>
      <c r="EM35" s="2">
        <f t="shared" si="87"/>
        <v>0</v>
      </c>
      <c r="EO35" s="2">
        <f t="shared" si="88"/>
        <v>213303.86</v>
      </c>
      <c r="EP35" s="3">
        <v>2</v>
      </c>
      <c r="EQ35" s="2">
        <f t="shared" si="89"/>
        <v>106651.93</v>
      </c>
      <c r="ER35" s="3">
        <v>1</v>
      </c>
      <c r="ES35" s="2"/>
      <c r="EU35" s="2">
        <f t="shared" si="90"/>
        <v>0</v>
      </c>
      <c r="EW35" s="2">
        <f t="shared" si="91"/>
        <v>0</v>
      </c>
      <c r="EY35" s="2">
        <f t="shared" si="92"/>
        <v>0</v>
      </c>
      <c r="FA35" s="2">
        <f t="shared" si="93"/>
        <v>0</v>
      </c>
      <c r="FC35" s="2">
        <f t="shared" si="94"/>
        <v>0</v>
      </c>
      <c r="FE35" s="2">
        <f t="shared" si="95"/>
        <v>0</v>
      </c>
      <c r="FG35" s="2">
        <f t="shared" si="96"/>
        <v>106651.93</v>
      </c>
      <c r="FH35" s="3">
        <v>1</v>
      </c>
      <c r="FI35" s="2">
        <f t="shared" si="97"/>
        <v>0</v>
      </c>
      <c r="FK35" s="2">
        <f t="shared" si="98"/>
        <v>0</v>
      </c>
      <c r="FM35" s="2">
        <f t="shared" si="99"/>
        <v>0</v>
      </c>
      <c r="FO35" s="2">
        <f t="shared" si="100"/>
        <v>0</v>
      </c>
      <c r="FQ35" s="2">
        <f t="shared" si="101"/>
        <v>0</v>
      </c>
      <c r="FS35" s="2">
        <f t="shared" si="102"/>
        <v>0</v>
      </c>
      <c r="FU35" s="2">
        <f t="shared" si="103"/>
        <v>0</v>
      </c>
      <c r="FW35" s="2">
        <f t="shared" si="104"/>
        <v>0</v>
      </c>
      <c r="FY35" s="2">
        <f t="shared" si="105"/>
        <v>0</v>
      </c>
      <c r="GA35" s="2">
        <f t="shared" si="106"/>
        <v>0</v>
      </c>
      <c r="GC35" s="2">
        <f t="shared" si="107"/>
        <v>319955.78999999998</v>
      </c>
      <c r="GD35" s="3">
        <v>3</v>
      </c>
      <c r="GE35" s="2">
        <f t="shared" si="108"/>
        <v>0</v>
      </c>
      <c r="GG35" s="2">
        <f t="shared" si="109"/>
        <v>0</v>
      </c>
      <c r="GI35" s="2">
        <f t="shared" si="110"/>
        <v>0</v>
      </c>
      <c r="GK35" s="2">
        <f t="shared" si="111"/>
        <v>0</v>
      </c>
      <c r="GM35" s="2">
        <f t="shared" si="112"/>
        <v>0</v>
      </c>
      <c r="GO35" s="2">
        <f t="shared" si="113"/>
        <v>106651.93</v>
      </c>
      <c r="GP35" s="3">
        <v>1</v>
      </c>
      <c r="GQ35" s="2">
        <f t="shared" si="114"/>
        <v>0</v>
      </c>
      <c r="GS35" s="2">
        <f t="shared" si="115"/>
        <v>106651.93</v>
      </c>
      <c r="GT35" s="3">
        <v>1</v>
      </c>
      <c r="GU35" s="2">
        <f t="shared" si="116"/>
        <v>0</v>
      </c>
      <c r="GW35" s="2">
        <f t="shared" si="117"/>
        <v>0</v>
      </c>
      <c r="GY35" s="2">
        <f t="shared" si="118"/>
        <v>0</v>
      </c>
      <c r="HA35" s="2">
        <f t="shared" si="119"/>
        <v>0</v>
      </c>
      <c r="HC35" s="2">
        <f t="shared" si="120"/>
        <v>0</v>
      </c>
      <c r="HE35" s="2">
        <f t="shared" si="121"/>
        <v>0</v>
      </c>
      <c r="HG35" s="2">
        <f t="shared" si="122"/>
        <v>0</v>
      </c>
      <c r="HI35" s="2">
        <f t="shared" si="123"/>
        <v>0</v>
      </c>
      <c r="HK35" s="2">
        <f t="shared" si="124"/>
        <v>0</v>
      </c>
      <c r="HM35" s="2">
        <f t="shared" si="125"/>
        <v>0</v>
      </c>
      <c r="HO35" s="2">
        <f t="shared" si="126"/>
        <v>0</v>
      </c>
      <c r="HQ35" s="2">
        <f t="shared" si="127"/>
        <v>0</v>
      </c>
      <c r="HS35" s="2">
        <f t="shared" si="128"/>
        <v>0</v>
      </c>
      <c r="HU35" s="2">
        <f t="shared" si="129"/>
        <v>0</v>
      </c>
      <c r="HW35" s="2">
        <f t="shared" si="130"/>
        <v>0</v>
      </c>
      <c r="HY35" s="2">
        <f t="shared" si="131"/>
        <v>0</v>
      </c>
      <c r="IA35" s="2"/>
      <c r="IC35" s="2"/>
      <c r="IE35" s="2">
        <f t="shared" si="132"/>
        <v>0</v>
      </c>
      <c r="IG35" s="2">
        <f t="shared" si="133"/>
        <v>0</v>
      </c>
      <c r="II35" s="2">
        <f t="shared" si="134"/>
        <v>0</v>
      </c>
      <c r="IK35" s="2">
        <f t="shared" si="135"/>
        <v>0</v>
      </c>
      <c r="IM35" s="2">
        <f t="shared" si="136"/>
        <v>0</v>
      </c>
      <c r="IO35" s="2">
        <f t="shared" si="137"/>
        <v>0</v>
      </c>
      <c r="IQ35" s="2">
        <f t="shared" si="138"/>
        <v>106651.93</v>
      </c>
      <c r="IR35" s="3">
        <v>1</v>
      </c>
      <c r="IS35" s="2">
        <f t="shared" si="139"/>
        <v>0</v>
      </c>
      <c r="IU35" s="2">
        <f t="shared" si="140"/>
        <v>0</v>
      </c>
      <c r="IW35" s="2">
        <f t="shared" si="141"/>
        <v>0</v>
      </c>
      <c r="IY35" s="2"/>
      <c r="JA35" s="2"/>
      <c r="JC35" s="2"/>
      <c r="JE35" s="2"/>
      <c r="JG35" s="2"/>
      <c r="JI35" s="2"/>
      <c r="JK35" s="2"/>
      <c r="JM35" s="2"/>
      <c r="JO35" s="2"/>
      <c r="JQ35" s="2">
        <v>10539.97</v>
      </c>
      <c r="JR35" s="3">
        <v>0</v>
      </c>
      <c r="JS35" s="2"/>
      <c r="JU35" s="2"/>
      <c r="JW35" s="2"/>
      <c r="JY35" s="2"/>
      <c r="KA35" s="2"/>
      <c r="KC35" s="2"/>
      <c r="KE35" s="2"/>
      <c r="KG35" s="2"/>
      <c r="KI35" s="2"/>
      <c r="KK35" s="2">
        <v>94334.7</v>
      </c>
      <c r="KL35" s="3">
        <v>0</v>
      </c>
      <c r="KM35" s="2"/>
      <c r="KO35" s="2"/>
      <c r="KQ35" s="2"/>
      <c r="KS35" s="2"/>
      <c r="KU35" s="2"/>
      <c r="KW35" s="2"/>
      <c r="KY35" s="2"/>
      <c r="LA35" s="2"/>
      <c r="LC35" s="2">
        <v>12220</v>
      </c>
      <c r="LD35" s="3">
        <v>0</v>
      </c>
      <c r="LE35" s="2"/>
      <c r="LG35" s="2"/>
      <c r="LI35" s="2"/>
      <c r="LK35" s="2"/>
      <c r="LM35" s="2"/>
      <c r="LO35" s="2"/>
      <c r="LQ35" s="2"/>
      <c r="LS35" s="2"/>
      <c r="LU35" s="2"/>
      <c r="LW35" s="2"/>
      <c r="LY35" s="2"/>
      <c r="MA35" s="2"/>
      <c r="MC35" s="2"/>
      <c r="ME35" s="2"/>
      <c r="MG35" s="2"/>
      <c r="MI35" s="2"/>
      <c r="MK35" s="2"/>
      <c r="MM35" s="2"/>
      <c r="MO35" s="2">
        <v>7081313</v>
      </c>
      <c r="MP35" s="3">
        <v>0</v>
      </c>
      <c r="MQ35" s="2"/>
      <c r="MS35" s="2"/>
      <c r="MU35" s="2">
        <v>15275</v>
      </c>
      <c r="MV35" s="3">
        <v>0</v>
      </c>
      <c r="MW35" s="2"/>
      <c r="MY35" s="2"/>
      <c r="NA35" s="2"/>
      <c r="NC35" s="2">
        <v>10162441.49667</v>
      </c>
      <c r="ND35" s="3">
        <v>29.41</v>
      </c>
      <c r="NG35" s="2">
        <f t="shared" si="69"/>
        <v>10065342.377970001</v>
      </c>
      <c r="NH35" s="2">
        <f t="shared" si="70"/>
        <v>780314.58</v>
      </c>
      <c r="NI35" s="2">
        <f t="shared" si="71"/>
        <v>43727.291299999997</v>
      </c>
      <c r="NJ35" s="2">
        <f t="shared" si="72"/>
        <v>9971007.6779700015</v>
      </c>
      <c r="NK35" s="2">
        <f t="shared" si="73"/>
        <v>653397.57999999996</v>
      </c>
      <c r="NL35" s="2">
        <f t="shared" si="74"/>
        <v>43727.291299999997</v>
      </c>
      <c r="NM35" s="2">
        <f>VLOOKUP($B35,'[6]sped-ELL'!$B$3:$AB$118,26,FALSE)</f>
        <v>813386.32499999995</v>
      </c>
      <c r="NN35" s="2">
        <f>VLOOKUP($B35,'[6]sped-ELL'!$B$3:$AB$118,27,FALSE)</f>
        <v>113832</v>
      </c>
      <c r="NO35" s="52">
        <f t="shared" si="75"/>
        <v>159988.745</v>
      </c>
      <c r="NP35" s="52">
        <f t="shared" si="76"/>
        <v>70104.708700000003</v>
      </c>
      <c r="NQ35" s="2"/>
      <c r="NS35" s="2"/>
      <c r="NU35" s="2"/>
      <c r="NW35" s="2"/>
      <c r="NY35" s="2"/>
      <c r="OA35" s="2"/>
      <c r="OC35" s="2"/>
      <c r="OE35" s="2"/>
      <c r="OG35" s="2"/>
      <c r="OI35" s="2"/>
      <c r="OK35" s="2"/>
      <c r="OM35" s="2"/>
      <c r="OO35" s="2"/>
      <c r="OQ35" s="2"/>
      <c r="OS35" s="2"/>
      <c r="OU35" s="2"/>
      <c r="OW35" s="2"/>
      <c r="OY35" s="2"/>
      <c r="PA35" s="2"/>
      <c r="PC35" s="2"/>
      <c r="PE35" s="2"/>
      <c r="PG35" s="2"/>
      <c r="PI35" s="2"/>
      <c r="PK35" s="2"/>
      <c r="PM35" s="2"/>
      <c r="PO35" s="2"/>
      <c r="PQ35" s="2"/>
      <c r="PS35" s="2"/>
      <c r="PU35" s="2"/>
    </row>
    <row r="36" spans="1:437" x14ac:dyDescent="0.25">
      <c r="A36" t="s">
        <v>219</v>
      </c>
      <c r="B36" s="35">
        <v>318</v>
      </c>
      <c r="C36" s="2"/>
      <c r="E36" s="2"/>
      <c r="G36" s="2"/>
      <c r="I36" s="2"/>
      <c r="K36" s="2">
        <v>149952</v>
      </c>
      <c r="L36" s="3">
        <v>4</v>
      </c>
      <c r="M36" s="2"/>
      <c r="O36" s="2"/>
      <c r="Q36" s="2"/>
      <c r="S36" s="2">
        <v>37488</v>
      </c>
      <c r="T36" s="3">
        <v>1</v>
      </c>
      <c r="U36" s="2"/>
      <c r="W36" s="2">
        <v>149952</v>
      </c>
      <c r="X36" s="3">
        <v>4</v>
      </c>
      <c r="Y36" s="2"/>
      <c r="AA36" s="2"/>
      <c r="AC36" s="2"/>
      <c r="AE36" s="2"/>
      <c r="AG36" s="2"/>
      <c r="AI36" s="2"/>
      <c r="AK36" s="2">
        <v>313058</v>
      </c>
      <c r="AL36" s="3">
        <v>2</v>
      </c>
      <c r="AM36" s="2"/>
      <c r="AO36" s="2"/>
      <c r="AQ36" s="2"/>
      <c r="AS36" s="2"/>
      <c r="AU36" s="2">
        <v>69509</v>
      </c>
      <c r="AV36" s="3">
        <v>1</v>
      </c>
      <c r="AW36" s="2"/>
      <c r="AY36" s="2"/>
      <c r="BA36" s="2"/>
      <c r="BC36" s="2">
        <v>50639</v>
      </c>
      <c r="BD36" s="3">
        <v>1</v>
      </c>
      <c r="BE36" s="2"/>
      <c r="BG36" s="2"/>
      <c r="BI36" s="2"/>
      <c r="BK36" s="2"/>
      <c r="BM36" s="2"/>
      <c r="BO36" s="2"/>
      <c r="BQ36" s="2"/>
      <c r="BS36" s="2"/>
      <c r="BU36" s="2">
        <v>117087</v>
      </c>
      <c r="BV36" s="3">
        <v>1</v>
      </c>
      <c r="BW36" s="2"/>
      <c r="BY36" s="2"/>
      <c r="CA36" s="2"/>
      <c r="CC36" s="2">
        <v>78183</v>
      </c>
      <c r="CD36" s="3">
        <v>1</v>
      </c>
      <c r="CE36" s="2">
        <v>4113.88</v>
      </c>
      <c r="CF36" s="3">
        <v>0</v>
      </c>
      <c r="CG36" s="2">
        <v>101190</v>
      </c>
      <c r="CH36" s="3">
        <v>2</v>
      </c>
      <c r="CI36" s="2">
        <v>60194</v>
      </c>
      <c r="CJ36" s="3">
        <v>1</v>
      </c>
      <c r="CK36" s="2">
        <v>117742</v>
      </c>
      <c r="CL36" s="3">
        <v>1</v>
      </c>
      <c r="CM36" s="2"/>
      <c r="CO36" s="2"/>
      <c r="CQ36" s="2"/>
      <c r="CS36" s="2">
        <v>144306</v>
      </c>
      <c r="CT36" s="3">
        <v>1</v>
      </c>
      <c r="CU36" s="2">
        <f t="shared" si="77"/>
        <v>0</v>
      </c>
      <c r="CW36" s="2">
        <f t="shared" si="67"/>
        <v>0</v>
      </c>
      <c r="CY36" s="2">
        <f t="shared" si="78"/>
        <v>0</v>
      </c>
      <c r="DA36" s="2">
        <f t="shared" si="79"/>
        <v>0</v>
      </c>
      <c r="DC36" s="2">
        <f t="shared" si="80"/>
        <v>106651.93</v>
      </c>
      <c r="DD36" s="3">
        <v>1</v>
      </c>
      <c r="DE36" s="2">
        <f t="shared" si="81"/>
        <v>106651.93</v>
      </c>
      <c r="DF36" s="3">
        <v>1</v>
      </c>
      <c r="DG36" s="2">
        <f t="shared" si="82"/>
        <v>4847.8149515218493</v>
      </c>
      <c r="DH36" s="3">
        <v>4.5454544999999999E-2</v>
      </c>
      <c r="DI36" s="2"/>
      <c r="DK36" s="2"/>
      <c r="DM36" s="2"/>
      <c r="DO36" s="2"/>
      <c r="DQ36" s="2">
        <v>195277</v>
      </c>
      <c r="DR36" s="3">
        <v>1</v>
      </c>
      <c r="DS36" s="2">
        <f t="shared" si="83"/>
        <v>106651.93</v>
      </c>
      <c r="DT36" s="3">
        <v>1</v>
      </c>
      <c r="DU36" s="2">
        <f t="shared" si="68"/>
        <v>0</v>
      </c>
      <c r="DW36" s="2"/>
      <c r="DY36" s="2">
        <v>56854</v>
      </c>
      <c r="DZ36" s="3">
        <v>1</v>
      </c>
      <c r="EA36" s="2"/>
      <c r="EC36" s="2">
        <f t="shared" si="84"/>
        <v>106651.93</v>
      </c>
      <c r="ED36" s="3">
        <v>1</v>
      </c>
      <c r="EE36" s="2">
        <f t="shared" si="8"/>
        <v>0</v>
      </c>
      <c r="EG36" s="2">
        <f t="shared" si="9"/>
        <v>0</v>
      </c>
      <c r="EI36" s="2">
        <f t="shared" si="85"/>
        <v>106651.93</v>
      </c>
      <c r="EJ36" s="3">
        <v>1</v>
      </c>
      <c r="EK36" s="2">
        <f t="shared" si="86"/>
        <v>0</v>
      </c>
      <c r="EM36" s="2">
        <f t="shared" si="87"/>
        <v>0</v>
      </c>
      <c r="EO36" s="2">
        <f t="shared" si="88"/>
        <v>213303.86</v>
      </c>
      <c r="EP36" s="3">
        <v>2</v>
      </c>
      <c r="EQ36" s="2">
        <f t="shared" si="89"/>
        <v>0</v>
      </c>
      <c r="ES36" s="2"/>
      <c r="EU36" s="2">
        <f t="shared" si="90"/>
        <v>213303.86</v>
      </c>
      <c r="EV36" s="3">
        <v>2</v>
      </c>
      <c r="EW36" s="2">
        <f t="shared" si="91"/>
        <v>213303.86</v>
      </c>
      <c r="EX36" s="3">
        <v>2</v>
      </c>
      <c r="EY36" s="2">
        <f t="shared" si="92"/>
        <v>213303.86</v>
      </c>
      <c r="EZ36" s="3">
        <v>2</v>
      </c>
      <c r="FA36" s="2">
        <f t="shared" si="93"/>
        <v>213303.86</v>
      </c>
      <c r="FB36" s="3">
        <v>2</v>
      </c>
      <c r="FC36" s="2">
        <f t="shared" si="94"/>
        <v>213303.86</v>
      </c>
      <c r="FD36" s="3">
        <v>2</v>
      </c>
      <c r="FE36" s="2">
        <f t="shared" si="95"/>
        <v>213303.86</v>
      </c>
      <c r="FF36" s="3">
        <v>2</v>
      </c>
      <c r="FG36" s="2">
        <f t="shared" si="96"/>
        <v>106651.93</v>
      </c>
      <c r="FH36" s="3">
        <v>1</v>
      </c>
      <c r="FI36" s="2">
        <f t="shared" si="97"/>
        <v>0</v>
      </c>
      <c r="FK36" s="2">
        <f t="shared" si="98"/>
        <v>0</v>
      </c>
      <c r="FM36" s="2">
        <f t="shared" si="99"/>
        <v>0</v>
      </c>
      <c r="FO36" s="2">
        <f t="shared" si="100"/>
        <v>0</v>
      </c>
      <c r="FQ36" s="2">
        <f t="shared" si="101"/>
        <v>0</v>
      </c>
      <c r="FS36" s="2">
        <f t="shared" si="102"/>
        <v>0</v>
      </c>
      <c r="FU36" s="2">
        <f t="shared" si="103"/>
        <v>213303.86</v>
      </c>
      <c r="FV36" s="3">
        <v>2</v>
      </c>
      <c r="FW36" s="2">
        <f t="shared" si="104"/>
        <v>0</v>
      </c>
      <c r="FY36" s="2">
        <f t="shared" si="105"/>
        <v>106651.93</v>
      </c>
      <c r="FZ36" s="3">
        <v>1</v>
      </c>
      <c r="GA36" s="2">
        <f t="shared" si="106"/>
        <v>213303.86</v>
      </c>
      <c r="GB36" s="3">
        <v>2</v>
      </c>
      <c r="GC36" s="2">
        <f t="shared" si="107"/>
        <v>426607.72</v>
      </c>
      <c r="GD36" s="3">
        <v>4</v>
      </c>
      <c r="GE36" s="2">
        <f t="shared" si="108"/>
        <v>0</v>
      </c>
      <c r="GG36" s="2">
        <f t="shared" si="109"/>
        <v>0</v>
      </c>
      <c r="GI36" s="2">
        <f t="shared" si="110"/>
        <v>0</v>
      </c>
      <c r="GK36" s="2">
        <f t="shared" si="111"/>
        <v>0</v>
      </c>
      <c r="GM36" s="2">
        <f t="shared" si="112"/>
        <v>319955.78999999998</v>
      </c>
      <c r="GN36" s="3">
        <v>3</v>
      </c>
      <c r="GO36" s="2">
        <f t="shared" si="113"/>
        <v>106651.93</v>
      </c>
      <c r="GP36" s="3">
        <v>1</v>
      </c>
      <c r="GQ36" s="2">
        <f t="shared" si="114"/>
        <v>0</v>
      </c>
      <c r="GS36" s="2">
        <f t="shared" si="115"/>
        <v>106651.93</v>
      </c>
      <c r="GT36" s="3">
        <v>1</v>
      </c>
      <c r="GU36" s="2">
        <f t="shared" si="116"/>
        <v>0</v>
      </c>
      <c r="GW36" s="2">
        <f t="shared" si="117"/>
        <v>106651.93</v>
      </c>
      <c r="GX36" s="3">
        <v>1</v>
      </c>
      <c r="GY36" s="2">
        <f t="shared" si="118"/>
        <v>319955.78999999998</v>
      </c>
      <c r="GZ36" s="3">
        <v>3</v>
      </c>
      <c r="HA36" s="2">
        <f t="shared" si="119"/>
        <v>0</v>
      </c>
      <c r="HC36" s="2">
        <f t="shared" si="120"/>
        <v>319955.78999999998</v>
      </c>
      <c r="HD36" s="3">
        <v>3</v>
      </c>
      <c r="HE36" s="2">
        <f t="shared" si="121"/>
        <v>106651.93</v>
      </c>
      <c r="HF36" s="3">
        <v>1</v>
      </c>
      <c r="HG36" s="2">
        <f t="shared" si="122"/>
        <v>0</v>
      </c>
      <c r="HI36" s="2">
        <f t="shared" si="123"/>
        <v>0</v>
      </c>
      <c r="HK36" s="2">
        <f t="shared" si="124"/>
        <v>0</v>
      </c>
      <c r="HM36" s="2">
        <f t="shared" si="125"/>
        <v>0</v>
      </c>
      <c r="HO36" s="2">
        <f t="shared" si="126"/>
        <v>106651.93</v>
      </c>
      <c r="HP36" s="3">
        <v>1</v>
      </c>
      <c r="HQ36" s="2">
        <f t="shared" si="127"/>
        <v>0</v>
      </c>
      <c r="HS36" s="2">
        <f t="shared" si="128"/>
        <v>0</v>
      </c>
      <c r="HU36" s="2">
        <f t="shared" si="129"/>
        <v>106651.93</v>
      </c>
      <c r="HV36" s="3">
        <v>1</v>
      </c>
      <c r="HW36" s="2">
        <f t="shared" si="130"/>
        <v>106651.93</v>
      </c>
      <c r="HX36" s="3">
        <v>1</v>
      </c>
      <c r="HY36" s="2">
        <f t="shared" si="131"/>
        <v>0</v>
      </c>
      <c r="IA36" s="2"/>
      <c r="IC36" s="2"/>
      <c r="IE36" s="2">
        <f t="shared" si="132"/>
        <v>106651.93</v>
      </c>
      <c r="IF36" s="3">
        <v>1</v>
      </c>
      <c r="IG36" s="2">
        <f t="shared" si="133"/>
        <v>0</v>
      </c>
      <c r="II36" s="2">
        <f t="shared" si="134"/>
        <v>0</v>
      </c>
      <c r="IK36" s="2">
        <f t="shared" si="135"/>
        <v>0</v>
      </c>
      <c r="IM36" s="2">
        <f t="shared" si="136"/>
        <v>0</v>
      </c>
      <c r="IO36" s="2">
        <f t="shared" si="137"/>
        <v>0</v>
      </c>
      <c r="IQ36" s="2">
        <f t="shared" si="138"/>
        <v>0</v>
      </c>
      <c r="IS36" s="2">
        <f t="shared" si="139"/>
        <v>0</v>
      </c>
      <c r="IU36" s="2">
        <f t="shared" si="140"/>
        <v>0</v>
      </c>
      <c r="IW36" s="2">
        <f t="shared" si="141"/>
        <v>106651.93</v>
      </c>
      <c r="IX36" s="3">
        <v>1</v>
      </c>
      <c r="IY36" s="2">
        <v>140612</v>
      </c>
      <c r="IZ36" s="3">
        <v>4</v>
      </c>
      <c r="JA36" s="2"/>
      <c r="JC36" s="2">
        <v>54400</v>
      </c>
      <c r="JD36" s="3">
        <v>0</v>
      </c>
      <c r="JE36" s="2">
        <v>10200</v>
      </c>
      <c r="JF36" s="3">
        <v>0</v>
      </c>
      <c r="JG36" s="2">
        <v>54400</v>
      </c>
      <c r="JH36" s="3">
        <v>0</v>
      </c>
      <c r="JI36" s="2"/>
      <c r="JK36" s="2"/>
      <c r="JM36" s="2"/>
      <c r="JO36" s="2">
        <v>13859</v>
      </c>
      <c r="JP36" s="3">
        <v>0</v>
      </c>
      <c r="JQ36" s="2">
        <v>54830.96</v>
      </c>
      <c r="JR36" s="3">
        <v>0</v>
      </c>
      <c r="JS36" s="2"/>
      <c r="JU36" s="2">
        <v>3598</v>
      </c>
      <c r="JV36" s="3">
        <v>0</v>
      </c>
      <c r="JW36" s="2">
        <v>3000</v>
      </c>
      <c r="JX36" s="3">
        <v>0</v>
      </c>
      <c r="JY36" s="2">
        <v>7098.91</v>
      </c>
      <c r="JZ36" s="3">
        <v>0</v>
      </c>
      <c r="KA36" s="2"/>
      <c r="KC36" s="2">
        <v>23018</v>
      </c>
      <c r="KD36" s="3">
        <v>0</v>
      </c>
      <c r="KE36" s="2">
        <v>36794</v>
      </c>
      <c r="KF36" s="3">
        <v>0</v>
      </c>
      <c r="KG36" s="2"/>
      <c r="KI36" s="2"/>
      <c r="KK36" s="2">
        <v>269421.68</v>
      </c>
      <c r="KL36" s="3">
        <v>0</v>
      </c>
      <c r="KM36" s="2"/>
      <c r="KO36" s="2"/>
      <c r="KQ36" s="2"/>
      <c r="KS36" s="2"/>
      <c r="KU36" s="2"/>
      <c r="KW36" s="2"/>
      <c r="KY36" s="2"/>
      <c r="LA36" s="2"/>
      <c r="LC36" s="2">
        <v>9120</v>
      </c>
      <c r="LD36" s="3">
        <v>0</v>
      </c>
      <c r="LE36" s="2">
        <v>15000</v>
      </c>
      <c r="LF36" s="3">
        <v>0</v>
      </c>
      <c r="LG36" s="2"/>
      <c r="LI36" s="2"/>
      <c r="LK36" s="2"/>
      <c r="LM36" s="2"/>
      <c r="LO36" s="2"/>
      <c r="LQ36" s="2"/>
      <c r="LS36" s="2"/>
      <c r="LU36" s="2"/>
      <c r="LW36" s="2"/>
      <c r="LY36" s="2"/>
      <c r="MA36" s="2"/>
      <c r="MC36" s="2"/>
      <c r="ME36" s="2"/>
      <c r="MG36" s="2"/>
      <c r="MI36" s="2">
        <v>10000</v>
      </c>
      <c r="MJ36" s="3">
        <v>0</v>
      </c>
      <c r="MK36" s="2"/>
      <c r="MM36" s="2"/>
      <c r="MO36" s="2"/>
      <c r="MQ36" s="2"/>
      <c r="MS36" s="2">
        <v>3287.61</v>
      </c>
      <c r="MT36" s="3">
        <v>0</v>
      </c>
      <c r="MU36" s="2"/>
      <c r="MW36" s="2"/>
      <c r="MY36" s="2"/>
      <c r="NA36" s="2"/>
      <c r="NC36" s="2">
        <v>7650044.8126761047</v>
      </c>
      <c r="ND36" s="3">
        <v>73.045454544999998</v>
      </c>
      <c r="NG36" s="2">
        <f t="shared" si="69"/>
        <v>7371673.5649515186</v>
      </c>
      <c r="NH36" s="2">
        <f t="shared" si="70"/>
        <v>1323123.2299999997</v>
      </c>
      <c r="NI36" s="2">
        <f t="shared" si="71"/>
        <v>4847.8149515218493</v>
      </c>
      <c r="NJ36" s="2">
        <f t="shared" si="72"/>
        <v>7102251.8849515188</v>
      </c>
      <c r="NK36" s="2">
        <f t="shared" si="73"/>
        <v>1216471.2999999998</v>
      </c>
      <c r="NL36" s="2">
        <f t="shared" si="74"/>
        <v>4847.8149515218493</v>
      </c>
      <c r="NM36" s="2">
        <f>VLOOKUP($B36,'[6]sped-ELL'!$B$3:$AB$118,26,FALSE)</f>
        <v>1388798.61</v>
      </c>
      <c r="NN36" s="2">
        <f>VLOOKUP($B36,'[6]sped-ELL'!$B$3:$AB$118,27,FALSE)</f>
        <v>5422.5754999999999</v>
      </c>
      <c r="NO36" s="52">
        <f t="shared" si="75"/>
        <v>172327.31000000029</v>
      </c>
      <c r="NP36" s="52">
        <f t="shared" si="76"/>
        <v>574.76054847815067</v>
      </c>
      <c r="NQ36" s="2"/>
      <c r="NS36" s="2"/>
      <c r="NU36" s="2"/>
      <c r="NW36" s="2"/>
      <c r="NY36" s="2"/>
      <c r="OA36" s="2"/>
      <c r="OC36" s="2"/>
      <c r="OE36" s="2"/>
      <c r="OG36" s="2"/>
      <c r="OI36" s="2"/>
      <c r="OK36" s="2"/>
      <c r="OM36" s="2"/>
      <c r="OO36" s="2"/>
      <c r="OQ36" s="2"/>
      <c r="OS36" s="2"/>
      <c r="OU36" s="2"/>
      <c r="OW36" s="2"/>
      <c r="OY36" s="2"/>
      <c r="PA36" s="2"/>
      <c r="PC36" s="2"/>
      <c r="PE36" s="2"/>
      <c r="PG36" s="2"/>
      <c r="PI36" s="2"/>
      <c r="PK36" s="2"/>
      <c r="PM36" s="2"/>
      <c r="PO36" s="2"/>
      <c r="PQ36" s="2"/>
      <c r="PS36" s="2"/>
      <c r="PU36" s="2"/>
    </row>
    <row r="37" spans="1:437" x14ac:dyDescent="0.25">
      <c r="A37" t="s">
        <v>220</v>
      </c>
      <c r="B37" s="35">
        <v>238</v>
      </c>
      <c r="C37" s="2"/>
      <c r="E37" s="2"/>
      <c r="G37" s="2"/>
      <c r="I37" s="2"/>
      <c r="K37" s="2">
        <v>112464</v>
      </c>
      <c r="L37" s="3">
        <v>3</v>
      </c>
      <c r="M37" s="2"/>
      <c r="O37" s="2">
        <v>112464</v>
      </c>
      <c r="P37" s="3">
        <v>3</v>
      </c>
      <c r="Q37" s="2"/>
      <c r="S37" s="2"/>
      <c r="U37" s="2"/>
      <c r="W37" s="2">
        <v>224928</v>
      </c>
      <c r="X37" s="3">
        <v>6</v>
      </c>
      <c r="Y37" s="2"/>
      <c r="AA37" s="2"/>
      <c r="AC37" s="2"/>
      <c r="AE37" s="2"/>
      <c r="AG37" s="2"/>
      <c r="AI37" s="2"/>
      <c r="AK37" s="2"/>
      <c r="AM37" s="2"/>
      <c r="AO37" s="2"/>
      <c r="AQ37" s="2"/>
      <c r="AS37" s="2"/>
      <c r="AU37" s="2"/>
      <c r="AW37" s="2"/>
      <c r="AY37" s="2"/>
      <c r="BA37" s="2"/>
      <c r="BC37" s="2">
        <v>101278</v>
      </c>
      <c r="BD37" s="3">
        <v>2</v>
      </c>
      <c r="BE37" s="2"/>
      <c r="BG37" s="2"/>
      <c r="BI37" s="2"/>
      <c r="BK37" s="2"/>
      <c r="BM37" s="2"/>
      <c r="BO37" s="2"/>
      <c r="BQ37" s="2"/>
      <c r="BS37" s="2"/>
      <c r="BU37" s="2">
        <v>117087</v>
      </c>
      <c r="BV37" s="3">
        <v>1</v>
      </c>
      <c r="BW37" s="2"/>
      <c r="BY37" s="2"/>
      <c r="CA37" s="2"/>
      <c r="CC37" s="2">
        <v>78183</v>
      </c>
      <c r="CD37" s="3">
        <v>1</v>
      </c>
      <c r="CE37" s="2">
        <v>4947.9466670000002</v>
      </c>
      <c r="CF37" s="3">
        <v>0</v>
      </c>
      <c r="CG37" s="2">
        <v>50595</v>
      </c>
      <c r="CH37" s="3">
        <v>1</v>
      </c>
      <c r="CI37" s="2">
        <v>60194</v>
      </c>
      <c r="CJ37" s="3">
        <v>1</v>
      </c>
      <c r="CK37" s="2"/>
      <c r="CM37" s="2"/>
      <c r="CO37" s="2"/>
      <c r="CQ37" s="2"/>
      <c r="CS37" s="2"/>
      <c r="CU37" s="2">
        <f t="shared" si="77"/>
        <v>0</v>
      </c>
      <c r="CW37" s="2">
        <f t="shared" si="67"/>
        <v>0</v>
      </c>
      <c r="CY37" s="2">
        <f t="shared" si="78"/>
        <v>0</v>
      </c>
      <c r="DA37" s="2">
        <f t="shared" si="79"/>
        <v>213303.86</v>
      </c>
      <c r="DB37" s="3">
        <v>2</v>
      </c>
      <c r="DC37" s="2">
        <f t="shared" si="80"/>
        <v>159977.89499999999</v>
      </c>
      <c r="DD37" s="3">
        <v>1.5</v>
      </c>
      <c r="DE37" s="2">
        <f t="shared" si="81"/>
        <v>0</v>
      </c>
      <c r="DG37" s="2">
        <f t="shared" si="82"/>
        <v>4847.8149515218493</v>
      </c>
      <c r="DH37" s="3">
        <v>4.5454544999999999E-2</v>
      </c>
      <c r="DI37" s="2"/>
      <c r="DK37" s="2"/>
      <c r="DM37" s="2"/>
      <c r="DO37" s="2"/>
      <c r="DQ37" s="2">
        <v>195277</v>
      </c>
      <c r="DR37" s="3">
        <v>1</v>
      </c>
      <c r="DS37" s="2">
        <f t="shared" si="83"/>
        <v>106651.93</v>
      </c>
      <c r="DT37" s="3">
        <v>1</v>
      </c>
      <c r="DU37" s="2">
        <f t="shared" si="68"/>
        <v>0</v>
      </c>
      <c r="DW37" s="2"/>
      <c r="DY37" s="2"/>
      <c r="EA37" s="2"/>
      <c r="EC37" s="2">
        <f t="shared" si="84"/>
        <v>0</v>
      </c>
      <c r="EE37" s="2">
        <f t="shared" si="8"/>
        <v>0</v>
      </c>
      <c r="EG37" s="2">
        <f t="shared" si="9"/>
        <v>0</v>
      </c>
      <c r="EI37" s="2">
        <f t="shared" si="85"/>
        <v>0</v>
      </c>
      <c r="EK37" s="2">
        <f t="shared" si="86"/>
        <v>106651.93</v>
      </c>
      <c r="EL37" s="3">
        <v>1</v>
      </c>
      <c r="EM37" s="2">
        <f t="shared" si="87"/>
        <v>0</v>
      </c>
      <c r="EO37" s="2">
        <f t="shared" si="88"/>
        <v>106651.93</v>
      </c>
      <c r="EP37" s="3">
        <v>1</v>
      </c>
      <c r="EQ37" s="2">
        <f t="shared" si="89"/>
        <v>106651.93</v>
      </c>
      <c r="ER37" s="3">
        <v>1</v>
      </c>
      <c r="ES37" s="2"/>
      <c r="EU37" s="2">
        <f t="shared" si="90"/>
        <v>213303.86</v>
      </c>
      <c r="EV37" s="3">
        <v>2</v>
      </c>
      <c r="EW37" s="2">
        <f t="shared" si="91"/>
        <v>106651.93</v>
      </c>
      <c r="EX37" s="3">
        <v>1</v>
      </c>
      <c r="EY37" s="2">
        <f t="shared" si="92"/>
        <v>213303.86</v>
      </c>
      <c r="EZ37" s="3">
        <v>2</v>
      </c>
      <c r="FA37" s="2">
        <f t="shared" si="93"/>
        <v>213303.86</v>
      </c>
      <c r="FB37" s="3">
        <v>2</v>
      </c>
      <c r="FC37" s="2">
        <f t="shared" si="94"/>
        <v>213303.86</v>
      </c>
      <c r="FD37" s="3">
        <v>2</v>
      </c>
      <c r="FE37" s="2">
        <f t="shared" si="95"/>
        <v>0</v>
      </c>
      <c r="FG37" s="2">
        <f t="shared" si="96"/>
        <v>0</v>
      </c>
      <c r="FI37" s="2">
        <f t="shared" si="97"/>
        <v>0</v>
      </c>
      <c r="FK37" s="2">
        <f t="shared" si="98"/>
        <v>0</v>
      </c>
      <c r="FM37" s="2">
        <f t="shared" si="99"/>
        <v>0</v>
      </c>
      <c r="FO37" s="2">
        <f t="shared" si="100"/>
        <v>213303.86</v>
      </c>
      <c r="FP37" s="3">
        <v>2</v>
      </c>
      <c r="FQ37" s="2">
        <f t="shared" si="101"/>
        <v>106651.93</v>
      </c>
      <c r="FR37" s="3">
        <v>1</v>
      </c>
      <c r="FS37" s="2">
        <f t="shared" si="102"/>
        <v>106651.93</v>
      </c>
      <c r="FT37" s="3">
        <v>1</v>
      </c>
      <c r="FU37" s="2">
        <f t="shared" si="103"/>
        <v>0</v>
      </c>
      <c r="FW37" s="2">
        <f t="shared" si="104"/>
        <v>0</v>
      </c>
      <c r="FY37" s="2">
        <f t="shared" si="105"/>
        <v>0</v>
      </c>
      <c r="GA37" s="2">
        <f t="shared" si="106"/>
        <v>106651.93</v>
      </c>
      <c r="GB37" s="3">
        <v>1</v>
      </c>
      <c r="GC37" s="2">
        <f t="shared" si="107"/>
        <v>319955.78999999998</v>
      </c>
      <c r="GD37" s="3">
        <v>3</v>
      </c>
      <c r="GE37" s="2">
        <f t="shared" si="108"/>
        <v>0</v>
      </c>
      <c r="GG37" s="2">
        <f t="shared" si="109"/>
        <v>0</v>
      </c>
      <c r="GI37" s="2">
        <f t="shared" si="110"/>
        <v>0</v>
      </c>
      <c r="GK37" s="2">
        <f t="shared" si="111"/>
        <v>0</v>
      </c>
      <c r="GM37" s="2">
        <f t="shared" si="112"/>
        <v>213303.86</v>
      </c>
      <c r="GN37" s="3">
        <v>2</v>
      </c>
      <c r="GO37" s="2">
        <f t="shared" si="113"/>
        <v>0</v>
      </c>
      <c r="GQ37" s="2">
        <f t="shared" si="114"/>
        <v>0</v>
      </c>
      <c r="GS37" s="2">
        <f t="shared" si="115"/>
        <v>53325.964999999997</v>
      </c>
      <c r="GT37" s="3">
        <v>0.5</v>
      </c>
      <c r="GU37" s="2">
        <f t="shared" si="116"/>
        <v>0</v>
      </c>
      <c r="GW37" s="2">
        <f t="shared" si="117"/>
        <v>0</v>
      </c>
      <c r="GY37" s="2">
        <f t="shared" si="118"/>
        <v>106651.93</v>
      </c>
      <c r="GZ37" s="3">
        <v>1</v>
      </c>
      <c r="HA37" s="2">
        <f t="shared" si="119"/>
        <v>106651.93</v>
      </c>
      <c r="HB37" s="3">
        <v>1</v>
      </c>
      <c r="HC37" s="2">
        <f t="shared" si="120"/>
        <v>106651.93</v>
      </c>
      <c r="HD37" s="3">
        <v>1</v>
      </c>
      <c r="HE37" s="2">
        <f t="shared" si="121"/>
        <v>0</v>
      </c>
      <c r="HG37" s="2">
        <f t="shared" si="122"/>
        <v>0</v>
      </c>
      <c r="HI37" s="2">
        <f t="shared" si="123"/>
        <v>0</v>
      </c>
      <c r="HK37" s="2">
        <f t="shared" si="124"/>
        <v>0</v>
      </c>
      <c r="HM37" s="2">
        <f t="shared" si="125"/>
        <v>0</v>
      </c>
      <c r="HO37" s="2">
        <f t="shared" si="126"/>
        <v>53325.964999999997</v>
      </c>
      <c r="HP37" s="3">
        <v>0.5</v>
      </c>
      <c r="HQ37" s="2">
        <f t="shared" si="127"/>
        <v>0</v>
      </c>
      <c r="HS37" s="2">
        <f t="shared" si="128"/>
        <v>0</v>
      </c>
      <c r="HU37" s="2">
        <f t="shared" si="129"/>
        <v>0</v>
      </c>
      <c r="HW37" s="2">
        <f t="shared" si="130"/>
        <v>0</v>
      </c>
      <c r="HY37" s="2">
        <f t="shared" si="131"/>
        <v>0</v>
      </c>
      <c r="IA37" s="2"/>
      <c r="IC37" s="2"/>
      <c r="IE37" s="2">
        <f t="shared" si="132"/>
        <v>53325.964999999997</v>
      </c>
      <c r="IF37" s="3">
        <v>0.5</v>
      </c>
      <c r="IG37" s="2">
        <f t="shared" si="133"/>
        <v>0</v>
      </c>
      <c r="II37" s="2">
        <f t="shared" si="134"/>
        <v>0</v>
      </c>
      <c r="IK37" s="2">
        <f t="shared" si="135"/>
        <v>0</v>
      </c>
      <c r="IM37" s="2">
        <f t="shared" si="136"/>
        <v>0</v>
      </c>
      <c r="IO37" s="2">
        <f t="shared" si="137"/>
        <v>0</v>
      </c>
      <c r="IQ37" s="2">
        <f t="shared" si="138"/>
        <v>0</v>
      </c>
      <c r="IS37" s="2">
        <f t="shared" si="139"/>
        <v>0</v>
      </c>
      <c r="IU37" s="2">
        <f t="shared" si="140"/>
        <v>0</v>
      </c>
      <c r="IW37" s="2">
        <f t="shared" si="141"/>
        <v>0</v>
      </c>
      <c r="IY37" s="2"/>
      <c r="JA37" s="2"/>
      <c r="JC37" s="2">
        <v>34000</v>
      </c>
      <c r="JD37" s="3">
        <v>0</v>
      </c>
      <c r="JE37" s="2">
        <v>10200</v>
      </c>
      <c r="JF37" s="3">
        <v>0</v>
      </c>
      <c r="JG37" s="2">
        <v>34000</v>
      </c>
      <c r="JH37" s="3">
        <v>0</v>
      </c>
      <c r="JI37" s="2"/>
      <c r="JK37" s="2">
        <v>638</v>
      </c>
      <c r="JL37" s="3">
        <v>0</v>
      </c>
      <c r="JM37" s="2"/>
      <c r="JO37" s="2">
        <v>13859</v>
      </c>
      <c r="JP37" s="3">
        <v>0</v>
      </c>
      <c r="JQ37" s="2"/>
      <c r="JS37" s="2"/>
      <c r="JU37" s="2">
        <v>10000</v>
      </c>
      <c r="JV37" s="3">
        <v>0</v>
      </c>
      <c r="JW37" s="2">
        <v>750</v>
      </c>
      <c r="JX37" s="3">
        <v>0</v>
      </c>
      <c r="JY37" s="2">
        <v>9999.64</v>
      </c>
      <c r="JZ37" s="3">
        <v>0</v>
      </c>
      <c r="KA37" s="2"/>
      <c r="KC37" s="2">
        <v>24602</v>
      </c>
      <c r="KD37" s="3">
        <v>0</v>
      </c>
      <c r="KE37" s="2">
        <v>16325</v>
      </c>
      <c r="KF37" s="3">
        <v>0</v>
      </c>
      <c r="KG37" s="2"/>
      <c r="KI37" s="2">
        <v>20625</v>
      </c>
      <c r="KJ37" s="3">
        <v>0</v>
      </c>
      <c r="KK37" s="2">
        <v>151027.20000000001</v>
      </c>
      <c r="KL37" s="3">
        <v>0</v>
      </c>
      <c r="KM37" s="2">
        <v>329656</v>
      </c>
      <c r="KN37" s="3">
        <v>0</v>
      </c>
      <c r="KO37" s="2"/>
      <c r="KQ37" s="2"/>
      <c r="KS37" s="2">
        <v>6000</v>
      </c>
      <c r="KT37" s="3">
        <v>0</v>
      </c>
      <c r="KU37" s="2">
        <v>5000</v>
      </c>
      <c r="KV37" s="3">
        <v>0</v>
      </c>
      <c r="KW37" s="2">
        <v>500</v>
      </c>
      <c r="KX37" s="3">
        <v>0</v>
      </c>
      <c r="KY37" s="2">
        <v>20000</v>
      </c>
      <c r="KZ37" s="3">
        <v>0</v>
      </c>
      <c r="LA37" s="2">
        <v>8000</v>
      </c>
      <c r="LB37" s="3">
        <v>0</v>
      </c>
      <c r="LC37" s="2">
        <v>4780</v>
      </c>
      <c r="LD37" s="3">
        <v>0</v>
      </c>
      <c r="LE37" s="2">
        <v>10000</v>
      </c>
      <c r="LF37" s="3">
        <v>0</v>
      </c>
      <c r="LG37" s="2"/>
      <c r="LI37" s="2"/>
      <c r="LK37" s="2"/>
      <c r="LM37" s="2"/>
      <c r="LO37" s="2"/>
      <c r="LQ37" s="2"/>
      <c r="LS37" s="2">
        <v>5000</v>
      </c>
      <c r="LT37" s="3">
        <v>0</v>
      </c>
      <c r="LU37" s="2"/>
      <c r="LW37" s="2"/>
      <c r="LY37" s="2"/>
      <c r="MA37" s="2"/>
      <c r="MC37" s="2"/>
      <c r="ME37" s="2"/>
      <c r="MG37" s="2"/>
      <c r="MI37" s="2">
        <v>8000</v>
      </c>
      <c r="MJ37" s="3">
        <v>0</v>
      </c>
      <c r="MK37" s="2">
        <v>9000</v>
      </c>
      <c r="ML37" s="3">
        <v>0</v>
      </c>
      <c r="MM37" s="2"/>
      <c r="MO37" s="2"/>
      <c r="MQ37" s="2"/>
      <c r="MS37" s="2">
        <v>1723.09</v>
      </c>
      <c r="MT37" s="3">
        <v>0</v>
      </c>
      <c r="MU37" s="2"/>
      <c r="MW37" s="2"/>
      <c r="MY37" s="2"/>
      <c r="NA37" s="2"/>
      <c r="NC37" s="2">
        <v>5285858.649343105</v>
      </c>
      <c r="ND37" s="3">
        <v>50.045454544999998</v>
      </c>
      <c r="NE37" s="2">
        <v>53326</v>
      </c>
      <c r="NF37" s="3">
        <v>0.5</v>
      </c>
      <c r="NG37" s="2">
        <f t="shared" si="69"/>
        <v>5155486.5216185208</v>
      </c>
      <c r="NH37" s="2">
        <f t="shared" si="70"/>
        <v>1078781.4399999999</v>
      </c>
      <c r="NI37" s="2">
        <f t="shared" si="71"/>
        <v>4847.8149515218493</v>
      </c>
      <c r="NJ37" s="2">
        <f t="shared" si="72"/>
        <v>4674803.3216185207</v>
      </c>
      <c r="NK37" s="2">
        <f t="shared" si="73"/>
        <v>1078143.44</v>
      </c>
      <c r="NL37" s="2">
        <f t="shared" si="74"/>
        <v>4847.8149515218493</v>
      </c>
      <c r="NM37" s="2">
        <f>VLOOKUP($B37,'[6]sped-ELL'!$B$3:$AB$118,26,FALSE)</f>
        <v>1102611.08</v>
      </c>
      <c r="NN37" s="2">
        <f>VLOOKUP($B37,'[6]sped-ELL'!$B$3:$AB$118,27,FALSE)</f>
        <v>5422.5754999999999</v>
      </c>
      <c r="NO37" s="52">
        <f t="shared" si="75"/>
        <v>24467.64000000013</v>
      </c>
      <c r="NP37" s="52">
        <f t="shared" si="76"/>
        <v>574.76054847815067</v>
      </c>
      <c r="NQ37" s="2"/>
      <c r="NS37" s="2"/>
      <c r="NU37" s="2"/>
      <c r="NW37" s="2"/>
      <c r="NY37" s="2"/>
      <c r="OA37" s="2"/>
      <c r="OC37" s="2"/>
      <c r="OE37" s="2"/>
      <c r="OG37" s="2"/>
      <c r="OI37" s="2"/>
      <c r="OK37" s="2"/>
      <c r="OM37" s="2"/>
      <c r="OO37" s="2"/>
      <c r="OQ37" s="2"/>
      <c r="OS37" s="2"/>
      <c r="OU37" s="2"/>
      <c r="OW37" s="2"/>
      <c r="OY37" s="2"/>
      <c r="PA37" s="2"/>
      <c r="PC37" s="2"/>
      <c r="PE37" s="2"/>
      <c r="PG37" s="2"/>
      <c r="PI37" s="2"/>
      <c r="PK37" s="2"/>
      <c r="PM37" s="2"/>
      <c r="PO37" s="2"/>
      <c r="PQ37" s="2"/>
      <c r="PS37" s="2"/>
      <c r="PU37" s="2"/>
    </row>
    <row r="38" spans="1:437" x14ac:dyDescent="0.25">
      <c r="A38" t="s">
        <v>221</v>
      </c>
      <c r="B38" s="35">
        <v>239</v>
      </c>
      <c r="C38" s="2"/>
      <c r="E38" s="2"/>
      <c r="G38" s="2">
        <v>135752</v>
      </c>
      <c r="H38" s="3">
        <v>2</v>
      </c>
      <c r="I38" s="2"/>
      <c r="K38" s="2">
        <v>187440</v>
      </c>
      <c r="L38" s="3">
        <v>5</v>
      </c>
      <c r="M38" s="2"/>
      <c r="O38" s="2"/>
      <c r="Q38" s="2"/>
      <c r="S38" s="2">
        <v>112464</v>
      </c>
      <c r="T38" s="3">
        <v>3</v>
      </c>
      <c r="U38" s="2"/>
      <c r="W38" s="2">
        <v>224928</v>
      </c>
      <c r="X38" s="3">
        <v>6</v>
      </c>
      <c r="Y38" s="2"/>
      <c r="AA38" s="2"/>
      <c r="AC38" s="2"/>
      <c r="AE38" s="2"/>
      <c r="AG38" s="2"/>
      <c r="AI38" s="2"/>
      <c r="AK38" s="2">
        <v>156529</v>
      </c>
      <c r="AL38" s="3">
        <v>1</v>
      </c>
      <c r="AM38" s="2"/>
      <c r="AO38" s="2"/>
      <c r="AQ38" s="2"/>
      <c r="AS38" s="2"/>
      <c r="AU38" s="2"/>
      <c r="AW38" s="2">
        <v>55015</v>
      </c>
      <c r="AX38" s="3">
        <v>1</v>
      </c>
      <c r="AY38" s="2"/>
      <c r="BA38" s="2"/>
      <c r="BC38" s="2"/>
      <c r="BE38" s="2"/>
      <c r="BG38" s="2"/>
      <c r="BI38" s="2"/>
      <c r="BK38" s="2"/>
      <c r="BM38" s="2"/>
      <c r="BO38" s="2"/>
      <c r="BQ38" s="2"/>
      <c r="BS38" s="2"/>
      <c r="BU38" s="2"/>
      <c r="BW38" s="2"/>
      <c r="BY38" s="2"/>
      <c r="CA38" s="2"/>
      <c r="CC38" s="2">
        <v>78183</v>
      </c>
      <c r="CD38" s="3">
        <v>1</v>
      </c>
      <c r="CE38" s="2">
        <v>8597.2800000000007</v>
      </c>
      <c r="CF38" s="3">
        <v>0</v>
      </c>
      <c r="CG38" s="2">
        <v>101190</v>
      </c>
      <c r="CH38" s="3">
        <v>2</v>
      </c>
      <c r="CI38" s="2">
        <v>60194</v>
      </c>
      <c r="CJ38" s="3">
        <v>1</v>
      </c>
      <c r="CK38" s="2"/>
      <c r="CM38" s="2"/>
      <c r="CO38" s="2"/>
      <c r="CQ38" s="2"/>
      <c r="CS38" s="2"/>
      <c r="CU38" s="2">
        <f t="shared" si="77"/>
        <v>0</v>
      </c>
      <c r="CW38" s="2">
        <f t="shared" si="67"/>
        <v>0</v>
      </c>
      <c r="CY38" s="2">
        <f t="shared" si="78"/>
        <v>0</v>
      </c>
      <c r="DA38" s="2">
        <f t="shared" si="79"/>
        <v>106651.93</v>
      </c>
      <c r="DB38" s="3">
        <v>1</v>
      </c>
      <c r="DC38" s="2">
        <f t="shared" si="80"/>
        <v>106651.93</v>
      </c>
      <c r="DD38" s="3">
        <v>1</v>
      </c>
      <c r="DE38" s="2">
        <f t="shared" si="81"/>
        <v>0</v>
      </c>
      <c r="DG38" s="2">
        <f t="shared" si="82"/>
        <v>0</v>
      </c>
      <c r="DI38" s="2"/>
      <c r="DK38" s="2"/>
      <c r="DM38" s="2"/>
      <c r="DO38" s="2"/>
      <c r="DQ38" s="2">
        <v>195277</v>
      </c>
      <c r="DR38" s="3">
        <v>1</v>
      </c>
      <c r="DS38" s="2">
        <f t="shared" si="83"/>
        <v>106651.93</v>
      </c>
      <c r="DT38" s="3">
        <v>1</v>
      </c>
      <c r="DU38" s="2">
        <f t="shared" si="68"/>
        <v>0</v>
      </c>
      <c r="DW38" s="2"/>
      <c r="DY38" s="2"/>
      <c r="EA38" s="2"/>
      <c r="EC38" s="2">
        <f t="shared" si="84"/>
        <v>0</v>
      </c>
      <c r="EE38" s="2">
        <f t="shared" si="8"/>
        <v>0</v>
      </c>
      <c r="EG38" s="2">
        <f t="shared" si="9"/>
        <v>0</v>
      </c>
      <c r="EI38" s="2">
        <f t="shared" si="85"/>
        <v>0</v>
      </c>
      <c r="EK38" s="2">
        <f t="shared" si="86"/>
        <v>106651.93</v>
      </c>
      <c r="EL38" s="3">
        <v>1</v>
      </c>
      <c r="EM38" s="2">
        <f t="shared" si="87"/>
        <v>0</v>
      </c>
      <c r="EO38" s="2">
        <f t="shared" si="88"/>
        <v>106651.93</v>
      </c>
      <c r="EP38" s="3">
        <v>1</v>
      </c>
      <c r="EQ38" s="2">
        <f t="shared" si="89"/>
        <v>0</v>
      </c>
      <c r="ES38" s="2"/>
      <c r="EU38" s="2">
        <f t="shared" si="90"/>
        <v>213303.86</v>
      </c>
      <c r="EV38" s="3">
        <v>2</v>
      </c>
      <c r="EW38" s="2">
        <f t="shared" si="91"/>
        <v>213303.86</v>
      </c>
      <c r="EX38" s="3">
        <v>2</v>
      </c>
      <c r="EY38" s="2">
        <f t="shared" si="92"/>
        <v>213303.86</v>
      </c>
      <c r="EZ38" s="3">
        <v>2</v>
      </c>
      <c r="FA38" s="2">
        <f t="shared" si="93"/>
        <v>213303.86</v>
      </c>
      <c r="FB38" s="3">
        <v>2</v>
      </c>
      <c r="FC38" s="2">
        <f t="shared" si="94"/>
        <v>213303.86</v>
      </c>
      <c r="FD38" s="3">
        <v>2</v>
      </c>
      <c r="FE38" s="2">
        <f t="shared" si="95"/>
        <v>0</v>
      </c>
      <c r="FG38" s="2">
        <f t="shared" si="96"/>
        <v>106651.93</v>
      </c>
      <c r="FH38" s="3">
        <v>1</v>
      </c>
      <c r="FI38" s="2">
        <f t="shared" si="97"/>
        <v>0</v>
      </c>
      <c r="FK38" s="2">
        <f t="shared" si="98"/>
        <v>0</v>
      </c>
      <c r="FM38" s="2">
        <f t="shared" si="99"/>
        <v>0</v>
      </c>
      <c r="FO38" s="2">
        <f t="shared" si="100"/>
        <v>213303.86</v>
      </c>
      <c r="FP38" s="3">
        <v>2</v>
      </c>
      <c r="FQ38" s="2">
        <f t="shared" si="101"/>
        <v>0</v>
      </c>
      <c r="FS38" s="2">
        <f t="shared" si="102"/>
        <v>106651.93</v>
      </c>
      <c r="FT38" s="3">
        <v>1</v>
      </c>
      <c r="FU38" s="2">
        <f t="shared" si="103"/>
        <v>0</v>
      </c>
      <c r="FW38" s="2">
        <f t="shared" si="104"/>
        <v>426607.72</v>
      </c>
      <c r="FX38" s="3">
        <v>4</v>
      </c>
      <c r="FY38" s="2">
        <f t="shared" si="105"/>
        <v>0</v>
      </c>
      <c r="GA38" s="2">
        <f t="shared" si="106"/>
        <v>106651.93</v>
      </c>
      <c r="GB38" s="3">
        <v>1</v>
      </c>
      <c r="GC38" s="2">
        <f t="shared" si="107"/>
        <v>426607.72</v>
      </c>
      <c r="GD38" s="3">
        <v>4</v>
      </c>
      <c r="GE38" s="2">
        <f t="shared" si="108"/>
        <v>106651.93</v>
      </c>
      <c r="GF38" s="3">
        <v>1</v>
      </c>
      <c r="GG38" s="2">
        <f t="shared" si="109"/>
        <v>0</v>
      </c>
      <c r="GI38" s="2">
        <f t="shared" si="110"/>
        <v>0</v>
      </c>
      <c r="GK38" s="2">
        <f t="shared" si="111"/>
        <v>0</v>
      </c>
      <c r="GM38" s="2">
        <f t="shared" si="112"/>
        <v>319955.78999999998</v>
      </c>
      <c r="GN38" s="3">
        <v>3</v>
      </c>
      <c r="GO38" s="2">
        <f t="shared" si="113"/>
        <v>0</v>
      </c>
      <c r="GQ38" s="2">
        <f t="shared" si="114"/>
        <v>0</v>
      </c>
      <c r="GS38" s="2">
        <f t="shared" si="115"/>
        <v>106651.93</v>
      </c>
      <c r="GT38" s="3">
        <v>1</v>
      </c>
      <c r="GU38" s="2">
        <f t="shared" si="116"/>
        <v>0</v>
      </c>
      <c r="GW38" s="2">
        <f t="shared" si="117"/>
        <v>0</v>
      </c>
      <c r="GY38" s="2">
        <f t="shared" si="118"/>
        <v>213303.86</v>
      </c>
      <c r="GZ38" s="3">
        <v>2</v>
      </c>
      <c r="HA38" s="2">
        <f t="shared" si="119"/>
        <v>106651.93</v>
      </c>
      <c r="HB38" s="3">
        <v>1</v>
      </c>
      <c r="HC38" s="2">
        <f t="shared" si="120"/>
        <v>213303.86</v>
      </c>
      <c r="HD38" s="3">
        <v>2</v>
      </c>
      <c r="HE38" s="2">
        <f t="shared" si="121"/>
        <v>0</v>
      </c>
      <c r="HG38" s="2">
        <f t="shared" si="122"/>
        <v>0</v>
      </c>
      <c r="HI38" s="2">
        <f t="shared" si="123"/>
        <v>0</v>
      </c>
      <c r="HK38" s="2">
        <f t="shared" si="124"/>
        <v>0</v>
      </c>
      <c r="HM38" s="2">
        <f t="shared" si="125"/>
        <v>0</v>
      </c>
      <c r="HO38" s="2">
        <f t="shared" si="126"/>
        <v>0</v>
      </c>
      <c r="HQ38" s="2">
        <f t="shared" si="127"/>
        <v>0</v>
      </c>
      <c r="HS38" s="2">
        <f t="shared" si="128"/>
        <v>0</v>
      </c>
      <c r="HU38" s="2">
        <f t="shared" si="129"/>
        <v>0</v>
      </c>
      <c r="HW38" s="2">
        <f t="shared" si="130"/>
        <v>0</v>
      </c>
      <c r="HY38" s="2">
        <f t="shared" si="131"/>
        <v>0</v>
      </c>
      <c r="IA38" s="2"/>
      <c r="IC38" s="2"/>
      <c r="IE38" s="2">
        <f t="shared" si="132"/>
        <v>0</v>
      </c>
      <c r="IG38" s="2">
        <f t="shared" si="133"/>
        <v>0</v>
      </c>
      <c r="II38" s="2">
        <f t="shared" si="134"/>
        <v>0</v>
      </c>
      <c r="IK38" s="2">
        <f t="shared" si="135"/>
        <v>0</v>
      </c>
      <c r="IM38" s="2">
        <f t="shared" si="136"/>
        <v>0</v>
      </c>
      <c r="IO38" s="2">
        <f t="shared" si="137"/>
        <v>0</v>
      </c>
      <c r="IQ38" s="2">
        <f t="shared" si="138"/>
        <v>0</v>
      </c>
      <c r="IS38" s="2">
        <f t="shared" si="139"/>
        <v>0</v>
      </c>
      <c r="IU38" s="2">
        <f t="shared" si="140"/>
        <v>0</v>
      </c>
      <c r="IW38" s="2">
        <f t="shared" si="141"/>
        <v>0</v>
      </c>
      <c r="IY38" s="2"/>
      <c r="JA38" s="2"/>
      <c r="JC38" s="2">
        <v>40800</v>
      </c>
      <c r="JD38" s="3">
        <v>0</v>
      </c>
      <c r="JE38" s="2">
        <v>10200</v>
      </c>
      <c r="JF38" s="3">
        <v>0</v>
      </c>
      <c r="JG38" s="2">
        <v>27200</v>
      </c>
      <c r="JH38" s="3">
        <v>0</v>
      </c>
      <c r="JI38" s="2"/>
      <c r="JK38" s="2"/>
      <c r="JM38" s="2"/>
      <c r="JO38" s="2"/>
      <c r="JQ38" s="2">
        <v>56885.19</v>
      </c>
      <c r="JR38" s="3">
        <v>0</v>
      </c>
      <c r="JS38" s="2"/>
      <c r="JU38" s="2"/>
      <c r="JW38" s="2">
        <v>81800</v>
      </c>
      <c r="JX38" s="3">
        <v>0</v>
      </c>
      <c r="JY38" s="2">
        <v>5296.9</v>
      </c>
      <c r="JZ38" s="3">
        <v>0</v>
      </c>
      <c r="KA38" s="2"/>
      <c r="KC38" s="2">
        <v>12994</v>
      </c>
      <c r="KD38" s="3">
        <v>0</v>
      </c>
      <c r="KE38" s="2">
        <v>1000</v>
      </c>
      <c r="KF38" s="3">
        <v>0</v>
      </c>
      <c r="KG38" s="2"/>
      <c r="KI38" s="2"/>
      <c r="KK38" s="2">
        <v>151292.96</v>
      </c>
      <c r="KL38" s="3">
        <v>0</v>
      </c>
      <c r="KM38" s="2">
        <v>50000</v>
      </c>
      <c r="KN38" s="3">
        <v>0</v>
      </c>
      <c r="KO38" s="2"/>
      <c r="KQ38" s="2"/>
      <c r="KS38" s="2"/>
      <c r="KU38" s="2"/>
      <c r="KW38" s="2"/>
      <c r="KY38" s="2"/>
      <c r="LA38" s="2"/>
      <c r="LC38" s="2">
        <v>6720</v>
      </c>
      <c r="LD38" s="3">
        <v>0</v>
      </c>
      <c r="LE38" s="2"/>
      <c r="LG38" s="2"/>
      <c r="LI38" s="2"/>
      <c r="LK38" s="2"/>
      <c r="LM38" s="2"/>
      <c r="LO38" s="2"/>
      <c r="LQ38" s="2"/>
      <c r="LS38" s="2">
        <v>2000</v>
      </c>
      <c r="LT38" s="3">
        <v>0</v>
      </c>
      <c r="LU38" s="2"/>
      <c r="LW38" s="2"/>
      <c r="LY38" s="2"/>
      <c r="MA38" s="2"/>
      <c r="MC38" s="2"/>
      <c r="ME38" s="2"/>
      <c r="MG38" s="2"/>
      <c r="MI38" s="2"/>
      <c r="MK38" s="2"/>
      <c r="MM38" s="2"/>
      <c r="MO38" s="2"/>
      <c r="MQ38" s="2"/>
      <c r="MS38" s="2">
        <v>2422.42</v>
      </c>
      <c r="MT38" s="3">
        <v>0</v>
      </c>
      <c r="MU38" s="2"/>
      <c r="MW38" s="2"/>
      <c r="MY38" s="2"/>
      <c r="NA38" s="2"/>
      <c r="NC38" s="2">
        <v>6041802.75</v>
      </c>
      <c r="ND38" s="3">
        <v>61</v>
      </c>
      <c r="NE38" s="2">
        <v>53326</v>
      </c>
      <c r="NF38" s="3">
        <v>0.5</v>
      </c>
      <c r="NG38" s="2">
        <f t="shared" si="69"/>
        <v>5870280.0899999999</v>
      </c>
      <c r="NH38" s="2">
        <f t="shared" si="70"/>
        <v>1346462.2999999998</v>
      </c>
      <c r="NI38" s="2">
        <f t="shared" si="71"/>
        <v>426607.72</v>
      </c>
      <c r="NJ38" s="2">
        <f t="shared" si="72"/>
        <v>5668987.1299999999</v>
      </c>
      <c r="NK38" s="2">
        <f t="shared" si="73"/>
        <v>1346462.2999999998</v>
      </c>
      <c r="NL38" s="2">
        <f t="shared" si="74"/>
        <v>426607.72</v>
      </c>
      <c r="NM38" s="2">
        <f>VLOOKUP($B38,'[6]sped-ELL'!$B$3:$AB$118,26,FALSE)</f>
        <v>1377072.1</v>
      </c>
      <c r="NN38" s="2">
        <f>VLOOKUP($B38,'[6]sped-ELL'!$B$3:$AB$118,27,FALSE)</f>
        <v>569162</v>
      </c>
      <c r="NO38" s="52">
        <f t="shared" si="75"/>
        <v>30609.800000000279</v>
      </c>
      <c r="NP38" s="52">
        <f t="shared" si="76"/>
        <v>142554.28000000003</v>
      </c>
      <c r="NQ38" s="2"/>
      <c r="NS38" s="2"/>
      <c r="NU38" s="2"/>
      <c r="NW38" s="2"/>
      <c r="NY38" s="2"/>
      <c r="OA38" s="2"/>
      <c r="OC38" s="2"/>
      <c r="OE38" s="2"/>
      <c r="OG38" s="2"/>
      <c r="OI38" s="2"/>
      <c r="OK38" s="2"/>
      <c r="OM38" s="2"/>
      <c r="OO38" s="2"/>
      <c r="OQ38" s="2"/>
      <c r="OS38" s="2"/>
      <c r="OU38" s="2"/>
      <c r="OW38" s="2"/>
      <c r="OY38" s="2"/>
      <c r="PA38" s="2"/>
      <c r="PC38" s="2"/>
      <c r="PE38" s="2"/>
      <c r="PG38" s="2"/>
      <c r="PI38" s="2"/>
      <c r="PK38" s="2"/>
      <c r="PM38" s="2"/>
      <c r="PO38" s="2"/>
      <c r="PQ38" s="2"/>
      <c r="PS38" s="2"/>
      <c r="PU38" s="2"/>
    </row>
    <row r="39" spans="1:437" x14ac:dyDescent="0.25">
      <c r="A39" t="s">
        <v>222</v>
      </c>
      <c r="B39" s="35">
        <v>227</v>
      </c>
      <c r="C39" s="2"/>
      <c r="E39" s="2">
        <v>104158</v>
      </c>
      <c r="F39" s="3">
        <v>1</v>
      </c>
      <c r="G39" s="2">
        <v>67876</v>
      </c>
      <c r="H39" s="3">
        <v>1</v>
      </c>
      <c r="I39" s="2"/>
      <c r="K39" s="2">
        <v>187440</v>
      </c>
      <c r="L39" s="3">
        <v>5</v>
      </c>
      <c r="M39" s="2"/>
      <c r="O39" s="2"/>
      <c r="Q39" s="2"/>
      <c r="S39" s="2">
        <v>112464</v>
      </c>
      <c r="T39" s="3">
        <v>3</v>
      </c>
      <c r="U39" s="2"/>
      <c r="W39" s="2">
        <v>149952</v>
      </c>
      <c r="X39" s="3">
        <v>4</v>
      </c>
      <c r="Y39" s="2"/>
      <c r="AA39" s="2">
        <v>156529</v>
      </c>
      <c r="AB39" s="3">
        <v>1</v>
      </c>
      <c r="AC39" s="2"/>
      <c r="AE39" s="2"/>
      <c r="AG39" s="2"/>
      <c r="AI39" s="2"/>
      <c r="AK39" s="2">
        <v>156529</v>
      </c>
      <c r="AL39" s="3">
        <v>1</v>
      </c>
      <c r="AM39" s="2"/>
      <c r="AO39" s="2"/>
      <c r="AQ39" s="2"/>
      <c r="AS39" s="2"/>
      <c r="AU39" s="2"/>
      <c r="AW39" s="2">
        <v>110030</v>
      </c>
      <c r="AX39" s="3">
        <v>2</v>
      </c>
      <c r="AY39" s="2"/>
      <c r="BA39" s="2"/>
      <c r="BC39" s="2"/>
      <c r="BE39" s="2"/>
      <c r="BG39" s="2"/>
      <c r="BI39" s="2"/>
      <c r="BK39" s="2"/>
      <c r="BM39" s="2"/>
      <c r="BO39" s="2"/>
      <c r="BQ39" s="2"/>
      <c r="BS39" s="2"/>
      <c r="BU39" s="2"/>
      <c r="BW39" s="2">
        <v>58543.5</v>
      </c>
      <c r="BX39" s="3">
        <v>0.5</v>
      </c>
      <c r="BY39" s="2"/>
      <c r="CA39" s="2"/>
      <c r="CC39" s="2">
        <v>78183</v>
      </c>
      <c r="CD39" s="3">
        <v>1</v>
      </c>
      <c r="CE39" s="2">
        <v>20293.413329999999</v>
      </c>
      <c r="CF39" s="3">
        <v>0</v>
      </c>
      <c r="CG39" s="2"/>
      <c r="CI39" s="2">
        <v>120388</v>
      </c>
      <c r="CJ39" s="3">
        <v>2</v>
      </c>
      <c r="CK39" s="2"/>
      <c r="CM39" s="2"/>
      <c r="CO39" s="2"/>
      <c r="CQ39" s="2"/>
      <c r="CS39" s="2">
        <v>144306</v>
      </c>
      <c r="CT39" s="3">
        <v>1</v>
      </c>
      <c r="CU39" s="2">
        <f t="shared" si="77"/>
        <v>106651.93</v>
      </c>
      <c r="CV39" s="3">
        <v>1</v>
      </c>
      <c r="CW39" s="2">
        <f t="shared" si="67"/>
        <v>0</v>
      </c>
      <c r="CY39" s="2">
        <f t="shared" si="78"/>
        <v>0</v>
      </c>
      <c r="DA39" s="2">
        <f t="shared" si="79"/>
        <v>0</v>
      </c>
      <c r="DC39" s="2">
        <f t="shared" si="80"/>
        <v>106651.93</v>
      </c>
      <c r="DD39" s="3">
        <v>1</v>
      </c>
      <c r="DE39" s="2">
        <f t="shared" si="81"/>
        <v>0</v>
      </c>
      <c r="DG39" s="2">
        <f t="shared" si="82"/>
        <v>0</v>
      </c>
      <c r="DI39" s="2"/>
      <c r="DK39" s="2"/>
      <c r="DM39" s="2"/>
      <c r="DO39" s="2"/>
      <c r="DQ39" s="2">
        <v>195277</v>
      </c>
      <c r="DR39" s="3">
        <v>1</v>
      </c>
      <c r="DS39" s="2">
        <f t="shared" si="83"/>
        <v>106651.93</v>
      </c>
      <c r="DT39" s="3">
        <v>1</v>
      </c>
      <c r="DU39" s="2">
        <f t="shared" si="68"/>
        <v>0</v>
      </c>
      <c r="DW39" s="2"/>
      <c r="DY39" s="2"/>
      <c r="EA39" s="2"/>
      <c r="EC39" s="2">
        <f t="shared" si="84"/>
        <v>0</v>
      </c>
      <c r="EE39" s="2">
        <f t="shared" si="8"/>
        <v>0</v>
      </c>
      <c r="EG39" s="2">
        <f t="shared" si="9"/>
        <v>0</v>
      </c>
      <c r="EI39" s="2">
        <f t="shared" si="85"/>
        <v>106651.93</v>
      </c>
      <c r="EJ39" s="3">
        <v>1</v>
      </c>
      <c r="EK39" s="2">
        <f t="shared" si="86"/>
        <v>0</v>
      </c>
      <c r="EM39" s="2">
        <f t="shared" si="87"/>
        <v>0</v>
      </c>
      <c r="EO39" s="2">
        <f t="shared" si="88"/>
        <v>213303.86</v>
      </c>
      <c r="EP39" s="3">
        <v>2</v>
      </c>
      <c r="EQ39" s="2">
        <f t="shared" si="89"/>
        <v>106651.93</v>
      </c>
      <c r="ER39" s="3">
        <v>1</v>
      </c>
      <c r="ES39" s="2"/>
      <c r="EU39" s="2">
        <f t="shared" si="90"/>
        <v>319955.78999999998</v>
      </c>
      <c r="EV39" s="3">
        <v>3</v>
      </c>
      <c r="EW39" s="2">
        <f t="shared" si="91"/>
        <v>319955.78999999998</v>
      </c>
      <c r="EX39" s="3">
        <v>3</v>
      </c>
      <c r="EY39" s="2">
        <f t="shared" si="92"/>
        <v>319955.78999999998</v>
      </c>
      <c r="EZ39" s="3">
        <v>3</v>
      </c>
      <c r="FA39" s="2">
        <f t="shared" si="93"/>
        <v>319955.78999999998</v>
      </c>
      <c r="FB39" s="3">
        <v>3</v>
      </c>
      <c r="FC39" s="2">
        <f t="shared" si="94"/>
        <v>213303.86</v>
      </c>
      <c r="FD39" s="3">
        <v>2</v>
      </c>
      <c r="FE39" s="2">
        <f t="shared" si="95"/>
        <v>0</v>
      </c>
      <c r="FG39" s="2">
        <f t="shared" si="96"/>
        <v>106651.93</v>
      </c>
      <c r="FH39" s="3">
        <v>1</v>
      </c>
      <c r="FI39" s="2">
        <f t="shared" si="97"/>
        <v>0</v>
      </c>
      <c r="FK39" s="2">
        <f t="shared" si="98"/>
        <v>0</v>
      </c>
      <c r="FM39" s="2">
        <f t="shared" si="99"/>
        <v>0</v>
      </c>
      <c r="FO39" s="2">
        <f t="shared" si="100"/>
        <v>0</v>
      </c>
      <c r="FQ39" s="2">
        <f t="shared" si="101"/>
        <v>0</v>
      </c>
      <c r="FS39" s="2">
        <f t="shared" si="102"/>
        <v>0</v>
      </c>
      <c r="FU39" s="2">
        <f t="shared" si="103"/>
        <v>213303.86</v>
      </c>
      <c r="FV39" s="3">
        <v>2</v>
      </c>
      <c r="FW39" s="2">
        <f t="shared" si="104"/>
        <v>959867.36999999988</v>
      </c>
      <c r="FX39" s="3">
        <v>9</v>
      </c>
      <c r="FY39" s="2">
        <f t="shared" si="105"/>
        <v>0</v>
      </c>
      <c r="GA39" s="2">
        <f t="shared" si="106"/>
        <v>213303.86</v>
      </c>
      <c r="GB39" s="3">
        <v>2</v>
      </c>
      <c r="GC39" s="2">
        <f t="shared" si="107"/>
        <v>426607.72</v>
      </c>
      <c r="GD39" s="3">
        <v>4</v>
      </c>
      <c r="GE39" s="2">
        <f t="shared" si="108"/>
        <v>0</v>
      </c>
      <c r="GG39" s="2">
        <f t="shared" si="109"/>
        <v>0</v>
      </c>
      <c r="GI39" s="2">
        <f t="shared" si="110"/>
        <v>0</v>
      </c>
      <c r="GK39" s="2">
        <f t="shared" si="111"/>
        <v>0</v>
      </c>
      <c r="GM39" s="2">
        <f t="shared" si="112"/>
        <v>319955.78999999998</v>
      </c>
      <c r="GN39" s="3">
        <v>3</v>
      </c>
      <c r="GO39" s="2">
        <f t="shared" si="113"/>
        <v>0</v>
      </c>
      <c r="GQ39" s="2">
        <f t="shared" si="114"/>
        <v>0</v>
      </c>
      <c r="GS39" s="2">
        <f t="shared" si="115"/>
        <v>106651.93</v>
      </c>
      <c r="GT39" s="3">
        <v>1</v>
      </c>
      <c r="GU39" s="2">
        <f t="shared" si="116"/>
        <v>0</v>
      </c>
      <c r="GW39" s="2">
        <f t="shared" si="117"/>
        <v>0</v>
      </c>
      <c r="GY39" s="2">
        <f t="shared" si="118"/>
        <v>213303.86</v>
      </c>
      <c r="GZ39" s="3">
        <v>2</v>
      </c>
      <c r="HA39" s="2">
        <f t="shared" si="119"/>
        <v>0</v>
      </c>
      <c r="HC39" s="2">
        <f t="shared" si="120"/>
        <v>319955.78999999998</v>
      </c>
      <c r="HD39" s="3">
        <v>3</v>
      </c>
      <c r="HE39" s="2">
        <f t="shared" si="121"/>
        <v>0</v>
      </c>
      <c r="HG39" s="2">
        <f t="shared" si="122"/>
        <v>0</v>
      </c>
      <c r="HI39" s="2">
        <f t="shared" si="123"/>
        <v>0</v>
      </c>
      <c r="HK39" s="2">
        <f t="shared" si="124"/>
        <v>0</v>
      </c>
      <c r="HM39" s="2">
        <f t="shared" si="125"/>
        <v>0</v>
      </c>
      <c r="HO39" s="2">
        <f t="shared" si="126"/>
        <v>0</v>
      </c>
      <c r="HQ39" s="2">
        <f t="shared" si="127"/>
        <v>0</v>
      </c>
      <c r="HS39" s="2">
        <f t="shared" si="128"/>
        <v>0</v>
      </c>
      <c r="HU39" s="2">
        <f t="shared" si="129"/>
        <v>0</v>
      </c>
      <c r="HW39" s="2">
        <f t="shared" si="130"/>
        <v>106651.93</v>
      </c>
      <c r="HX39" s="3">
        <v>1</v>
      </c>
      <c r="HY39" s="2">
        <f t="shared" si="131"/>
        <v>0</v>
      </c>
      <c r="IA39" s="2"/>
      <c r="IC39" s="2"/>
      <c r="IE39" s="2">
        <f t="shared" si="132"/>
        <v>106651.93</v>
      </c>
      <c r="IF39" s="3">
        <v>1</v>
      </c>
      <c r="IG39" s="2">
        <f t="shared" si="133"/>
        <v>0</v>
      </c>
      <c r="II39" s="2">
        <f t="shared" si="134"/>
        <v>0</v>
      </c>
      <c r="IK39" s="2">
        <f t="shared" si="135"/>
        <v>0</v>
      </c>
      <c r="IM39" s="2">
        <f t="shared" si="136"/>
        <v>0</v>
      </c>
      <c r="IO39" s="2">
        <f t="shared" si="137"/>
        <v>0</v>
      </c>
      <c r="IQ39" s="2">
        <f t="shared" si="138"/>
        <v>0</v>
      </c>
      <c r="IS39" s="2">
        <f t="shared" si="139"/>
        <v>0</v>
      </c>
      <c r="IU39" s="2">
        <f t="shared" si="140"/>
        <v>0</v>
      </c>
      <c r="IW39" s="2">
        <f t="shared" si="141"/>
        <v>0</v>
      </c>
      <c r="IY39" s="2"/>
      <c r="JA39" s="2"/>
      <c r="JC39" s="2"/>
      <c r="JE39" s="2"/>
      <c r="JG39" s="2"/>
      <c r="JI39" s="2"/>
      <c r="JK39" s="2"/>
      <c r="JM39" s="2"/>
      <c r="JO39" s="2"/>
      <c r="JQ39" s="2">
        <v>27380</v>
      </c>
      <c r="JR39" s="3">
        <v>0</v>
      </c>
      <c r="JS39" s="2"/>
      <c r="JU39" s="2"/>
      <c r="JW39" s="2">
        <v>10000</v>
      </c>
      <c r="JX39" s="3">
        <v>0</v>
      </c>
      <c r="JY39" s="2">
        <v>16440.16</v>
      </c>
      <c r="JZ39" s="3">
        <v>0</v>
      </c>
      <c r="KA39" s="2"/>
      <c r="KC39" s="2">
        <v>21116</v>
      </c>
      <c r="KD39" s="3">
        <v>0</v>
      </c>
      <c r="KE39" s="2">
        <v>10192</v>
      </c>
      <c r="KF39" s="3">
        <v>0</v>
      </c>
      <c r="KG39" s="2"/>
      <c r="KI39" s="2"/>
      <c r="KK39" s="2">
        <v>177307.99</v>
      </c>
      <c r="KL39" s="3">
        <v>0</v>
      </c>
      <c r="KM39" s="2"/>
      <c r="KO39" s="2"/>
      <c r="KQ39" s="2"/>
      <c r="KS39" s="2"/>
      <c r="KU39" s="2"/>
      <c r="KW39" s="2"/>
      <c r="KY39" s="2"/>
      <c r="LA39" s="2"/>
      <c r="LC39" s="2">
        <v>8200</v>
      </c>
      <c r="LD39" s="3">
        <v>0</v>
      </c>
      <c r="LE39" s="2"/>
      <c r="LG39" s="2"/>
      <c r="LI39" s="2">
        <v>5000</v>
      </c>
      <c r="LJ39" s="3">
        <v>0</v>
      </c>
      <c r="LK39" s="2"/>
      <c r="LM39" s="2"/>
      <c r="LO39" s="2"/>
      <c r="LQ39" s="2"/>
      <c r="LS39" s="2"/>
      <c r="LU39" s="2"/>
      <c r="LW39" s="2"/>
      <c r="LY39" s="2"/>
      <c r="MA39" s="2"/>
      <c r="MC39" s="2"/>
      <c r="ME39" s="2"/>
      <c r="MG39" s="2"/>
      <c r="MI39" s="2">
        <v>20000</v>
      </c>
      <c r="MJ39" s="3">
        <v>0</v>
      </c>
      <c r="MK39" s="2"/>
      <c r="MM39" s="2">
        <v>2500</v>
      </c>
      <c r="MN39" s="3">
        <v>0</v>
      </c>
      <c r="MO39" s="2"/>
      <c r="MQ39" s="2"/>
      <c r="MS39" s="2">
        <v>2955.93</v>
      </c>
      <c r="MT39" s="3">
        <v>0</v>
      </c>
      <c r="MU39" s="2"/>
      <c r="MW39" s="2"/>
      <c r="MY39" s="2"/>
      <c r="NA39" s="2"/>
      <c r="NC39" s="2">
        <v>7591510.99333</v>
      </c>
      <c r="ND39" s="3">
        <v>73.5</v>
      </c>
      <c r="NG39" s="2">
        <f t="shared" si="69"/>
        <v>7295657.49333</v>
      </c>
      <c r="NH39" s="2">
        <f t="shared" si="70"/>
        <v>1385044.8</v>
      </c>
      <c r="NI39" s="2">
        <f t="shared" si="71"/>
        <v>1066519.2999999998</v>
      </c>
      <c r="NJ39" s="2">
        <f t="shared" si="72"/>
        <v>7118349.5033299997</v>
      </c>
      <c r="NK39" s="2">
        <f t="shared" si="73"/>
        <v>1326501.3</v>
      </c>
      <c r="NL39" s="2">
        <f t="shared" si="74"/>
        <v>959867.36999999988</v>
      </c>
      <c r="NM39" s="2">
        <f>VLOOKUP($B39,'[6]sped-ELL'!$B$3:$AB$118,26,FALSE)</f>
        <v>1171895.5900000001</v>
      </c>
      <c r="NN39" s="2">
        <f>VLOOKUP($B39,'[6]sped-ELL'!$B$3:$AB$118,27,FALSE)</f>
        <v>1024492</v>
      </c>
      <c r="NO39" s="52">
        <f t="shared" si="75"/>
        <v>-154605.70999999996</v>
      </c>
      <c r="NP39" s="52">
        <f t="shared" si="76"/>
        <v>64624.630000000121</v>
      </c>
      <c r="NQ39" s="2"/>
      <c r="NS39" s="2"/>
      <c r="NU39" s="2"/>
      <c r="NW39" s="2"/>
      <c r="NY39" s="2"/>
      <c r="OA39" s="2"/>
      <c r="OC39" s="2"/>
      <c r="OE39" s="2"/>
      <c r="OG39" s="2"/>
      <c r="OI39" s="2"/>
      <c r="OK39" s="2"/>
      <c r="OM39" s="2"/>
      <c r="OO39" s="2"/>
      <c r="OQ39" s="2"/>
      <c r="OS39" s="2"/>
      <c r="OU39" s="2"/>
      <c r="OW39" s="2"/>
      <c r="OY39" s="2"/>
      <c r="PA39" s="2"/>
      <c r="PC39" s="2"/>
      <c r="PE39" s="2"/>
      <c r="PG39" s="2"/>
      <c r="PI39" s="2"/>
      <c r="PK39" s="2"/>
      <c r="PM39" s="2"/>
      <c r="PO39" s="2"/>
      <c r="PQ39" s="2"/>
      <c r="PS39" s="2"/>
      <c r="PU39" s="2"/>
    </row>
    <row r="40" spans="1:437" x14ac:dyDescent="0.25">
      <c r="A40" t="s">
        <v>223</v>
      </c>
      <c r="B40" s="35">
        <v>246</v>
      </c>
      <c r="C40" s="2"/>
      <c r="E40" s="2"/>
      <c r="G40" s="2"/>
      <c r="I40" s="2"/>
      <c r="K40" s="2"/>
      <c r="M40" s="2"/>
      <c r="O40" s="2"/>
      <c r="Q40" s="2"/>
      <c r="S40" s="2"/>
      <c r="U40" s="2"/>
      <c r="W40" s="2">
        <v>149952</v>
      </c>
      <c r="X40" s="3">
        <v>4</v>
      </c>
      <c r="Y40" s="2"/>
      <c r="AA40" s="2"/>
      <c r="AC40" s="2"/>
      <c r="AE40" s="2"/>
      <c r="AG40" s="2"/>
      <c r="AI40" s="2"/>
      <c r="AK40" s="2">
        <v>313058</v>
      </c>
      <c r="AL40" s="3">
        <v>2</v>
      </c>
      <c r="AM40" s="2"/>
      <c r="AO40" s="2"/>
      <c r="AQ40" s="2"/>
      <c r="AS40" s="2"/>
      <c r="AU40" s="2">
        <v>69509</v>
      </c>
      <c r="AV40" s="3">
        <v>1</v>
      </c>
      <c r="AW40" s="2">
        <v>55015</v>
      </c>
      <c r="AX40" s="3">
        <v>1</v>
      </c>
      <c r="AY40" s="2"/>
      <c r="BA40" s="2"/>
      <c r="BC40" s="2">
        <v>50639</v>
      </c>
      <c r="BD40" s="3">
        <v>1</v>
      </c>
      <c r="BE40" s="2"/>
      <c r="BG40" s="2"/>
      <c r="BI40" s="2">
        <v>29448</v>
      </c>
      <c r="BJ40" s="3">
        <v>0.5</v>
      </c>
      <c r="BK40" s="2"/>
      <c r="BM40" s="2"/>
      <c r="BO40" s="2"/>
      <c r="BQ40" s="2"/>
      <c r="BS40" s="2"/>
      <c r="BU40" s="2"/>
      <c r="BW40" s="2"/>
      <c r="BY40" s="2"/>
      <c r="CA40" s="2"/>
      <c r="CC40" s="2">
        <v>78183</v>
      </c>
      <c r="CD40" s="3">
        <v>1</v>
      </c>
      <c r="CE40" s="2">
        <v>17215.036670000001</v>
      </c>
      <c r="CF40" s="3">
        <v>0</v>
      </c>
      <c r="CG40" s="2">
        <v>50595</v>
      </c>
      <c r="CH40" s="3">
        <v>1</v>
      </c>
      <c r="CI40" s="2">
        <v>120388</v>
      </c>
      <c r="CJ40" s="3">
        <v>2</v>
      </c>
      <c r="CK40" s="2"/>
      <c r="CM40" s="2"/>
      <c r="CO40" s="2"/>
      <c r="CQ40" s="2"/>
      <c r="CS40" s="2"/>
      <c r="CU40" s="2">
        <f t="shared" si="77"/>
        <v>0</v>
      </c>
      <c r="CW40" s="2">
        <f t="shared" si="67"/>
        <v>0</v>
      </c>
      <c r="CY40" s="2">
        <f t="shared" si="78"/>
        <v>0</v>
      </c>
      <c r="DA40" s="2">
        <f t="shared" si="79"/>
        <v>106651.93</v>
      </c>
      <c r="DB40" s="3">
        <v>1</v>
      </c>
      <c r="DC40" s="2">
        <f t="shared" si="80"/>
        <v>0</v>
      </c>
      <c r="DE40" s="2">
        <f t="shared" si="81"/>
        <v>0</v>
      </c>
      <c r="DG40" s="2">
        <f t="shared" si="82"/>
        <v>0</v>
      </c>
      <c r="DI40" s="2"/>
      <c r="DK40" s="2"/>
      <c r="DM40" s="2"/>
      <c r="DO40" s="2">
        <v>116130</v>
      </c>
      <c r="DP40" s="3">
        <v>1</v>
      </c>
      <c r="DQ40" s="2">
        <v>195277</v>
      </c>
      <c r="DR40" s="3">
        <v>1</v>
      </c>
      <c r="DS40" s="2">
        <f t="shared" si="83"/>
        <v>106651.93</v>
      </c>
      <c r="DT40" s="3">
        <v>1</v>
      </c>
      <c r="DU40" s="2">
        <f t="shared" si="68"/>
        <v>0</v>
      </c>
      <c r="DW40" s="2"/>
      <c r="DY40" s="2"/>
      <c r="EA40" s="2">
        <v>104158</v>
      </c>
      <c r="EB40" s="3">
        <v>1</v>
      </c>
      <c r="EC40" s="2">
        <f t="shared" si="84"/>
        <v>106651.93</v>
      </c>
      <c r="ED40" s="3">
        <v>1</v>
      </c>
      <c r="EE40" s="2">
        <f t="shared" si="8"/>
        <v>0</v>
      </c>
      <c r="EG40" s="2">
        <f t="shared" si="9"/>
        <v>0</v>
      </c>
      <c r="EI40" s="2">
        <f t="shared" si="85"/>
        <v>106651.93</v>
      </c>
      <c r="EJ40" s="3">
        <v>1</v>
      </c>
      <c r="EK40" s="2">
        <f t="shared" si="86"/>
        <v>0</v>
      </c>
      <c r="EM40" s="2">
        <f t="shared" si="87"/>
        <v>0</v>
      </c>
      <c r="EO40" s="2">
        <f t="shared" si="88"/>
        <v>213303.86</v>
      </c>
      <c r="EP40" s="3">
        <v>2</v>
      </c>
      <c r="EQ40" s="2">
        <f t="shared" si="89"/>
        <v>0</v>
      </c>
      <c r="ES40" s="2"/>
      <c r="EU40" s="2">
        <f t="shared" si="90"/>
        <v>0</v>
      </c>
      <c r="EW40" s="2">
        <f t="shared" si="91"/>
        <v>0</v>
      </c>
      <c r="EY40" s="2">
        <f t="shared" si="92"/>
        <v>0</v>
      </c>
      <c r="FA40" s="2">
        <f t="shared" si="93"/>
        <v>0</v>
      </c>
      <c r="FC40" s="2">
        <f t="shared" si="94"/>
        <v>0</v>
      </c>
      <c r="FE40" s="2">
        <f t="shared" si="95"/>
        <v>319955.78999999998</v>
      </c>
      <c r="FF40" s="3">
        <v>3</v>
      </c>
      <c r="FG40" s="2">
        <f t="shared" si="96"/>
        <v>106651.93</v>
      </c>
      <c r="FH40" s="3">
        <v>1</v>
      </c>
      <c r="FI40" s="2">
        <f t="shared" si="97"/>
        <v>0</v>
      </c>
      <c r="FK40" s="2">
        <f t="shared" si="98"/>
        <v>0</v>
      </c>
      <c r="FM40" s="2">
        <f t="shared" si="99"/>
        <v>0</v>
      </c>
      <c r="FO40" s="2">
        <f t="shared" si="100"/>
        <v>106651.93</v>
      </c>
      <c r="FP40" s="3">
        <v>1</v>
      </c>
      <c r="FQ40" s="2">
        <f t="shared" si="101"/>
        <v>106651.93</v>
      </c>
      <c r="FR40" s="3">
        <v>1</v>
      </c>
      <c r="FS40" s="2">
        <f t="shared" si="102"/>
        <v>0</v>
      </c>
      <c r="FU40" s="2">
        <f t="shared" si="103"/>
        <v>0</v>
      </c>
      <c r="FW40" s="2">
        <f t="shared" si="104"/>
        <v>159977.89499999999</v>
      </c>
      <c r="FX40" s="3">
        <v>1.5</v>
      </c>
      <c r="FY40" s="2">
        <f t="shared" si="105"/>
        <v>426607.72</v>
      </c>
      <c r="FZ40" s="3">
        <v>4</v>
      </c>
      <c r="GA40" s="2">
        <f t="shared" si="106"/>
        <v>213303.86</v>
      </c>
      <c r="GB40" s="3">
        <v>2</v>
      </c>
      <c r="GC40" s="2">
        <f t="shared" si="107"/>
        <v>639911.57999999996</v>
      </c>
      <c r="GD40" s="3">
        <v>6</v>
      </c>
      <c r="GE40" s="2">
        <f t="shared" si="108"/>
        <v>0</v>
      </c>
      <c r="GG40" s="2">
        <f t="shared" si="109"/>
        <v>106651.93</v>
      </c>
      <c r="GH40" s="3">
        <v>1</v>
      </c>
      <c r="GI40" s="2">
        <f t="shared" si="110"/>
        <v>0</v>
      </c>
      <c r="GK40" s="2">
        <f t="shared" si="111"/>
        <v>0</v>
      </c>
      <c r="GM40" s="2">
        <f t="shared" si="112"/>
        <v>0</v>
      </c>
      <c r="GO40" s="2">
        <f t="shared" si="113"/>
        <v>426607.72</v>
      </c>
      <c r="GP40" s="3">
        <v>4</v>
      </c>
      <c r="GQ40" s="2">
        <f t="shared" si="114"/>
        <v>0</v>
      </c>
      <c r="GS40" s="2">
        <f t="shared" si="115"/>
        <v>159977.89499999999</v>
      </c>
      <c r="GT40" s="3">
        <v>1.5</v>
      </c>
      <c r="GU40" s="2">
        <f t="shared" si="116"/>
        <v>0</v>
      </c>
      <c r="GW40" s="2">
        <f t="shared" si="117"/>
        <v>106651.93</v>
      </c>
      <c r="GX40" s="3">
        <v>1</v>
      </c>
      <c r="GY40" s="2">
        <f t="shared" si="118"/>
        <v>0</v>
      </c>
      <c r="HA40" s="2">
        <f t="shared" si="119"/>
        <v>0</v>
      </c>
      <c r="HC40" s="2">
        <f t="shared" si="120"/>
        <v>0</v>
      </c>
      <c r="HE40" s="2">
        <f t="shared" si="121"/>
        <v>0</v>
      </c>
      <c r="HG40" s="2">
        <f t="shared" si="122"/>
        <v>0</v>
      </c>
      <c r="HI40" s="2">
        <f t="shared" si="123"/>
        <v>106651.93</v>
      </c>
      <c r="HJ40" s="3">
        <v>1</v>
      </c>
      <c r="HK40" s="2">
        <f t="shared" si="124"/>
        <v>0</v>
      </c>
      <c r="HM40" s="2">
        <f t="shared" si="125"/>
        <v>0</v>
      </c>
      <c r="HO40" s="2">
        <f t="shared" si="126"/>
        <v>426607.72</v>
      </c>
      <c r="HP40" s="3">
        <v>4</v>
      </c>
      <c r="HQ40" s="2">
        <f t="shared" si="127"/>
        <v>0</v>
      </c>
      <c r="HS40" s="2">
        <f t="shared" si="128"/>
        <v>106651.93</v>
      </c>
      <c r="HT40" s="3">
        <v>1</v>
      </c>
      <c r="HU40" s="2">
        <f t="shared" si="129"/>
        <v>319955.78999999998</v>
      </c>
      <c r="HV40" s="3">
        <v>3</v>
      </c>
      <c r="HW40" s="2">
        <f t="shared" si="130"/>
        <v>0</v>
      </c>
      <c r="HY40" s="2">
        <f t="shared" si="131"/>
        <v>0</v>
      </c>
      <c r="IA40" s="2"/>
      <c r="IC40" s="2"/>
      <c r="IE40" s="2">
        <f t="shared" si="132"/>
        <v>213303.86</v>
      </c>
      <c r="IF40" s="3">
        <v>2</v>
      </c>
      <c r="IG40" s="2">
        <f t="shared" si="133"/>
        <v>0</v>
      </c>
      <c r="II40" s="2">
        <f t="shared" si="134"/>
        <v>0</v>
      </c>
      <c r="IK40" s="2">
        <f t="shared" si="135"/>
        <v>0</v>
      </c>
      <c r="IM40" s="2">
        <f t="shared" si="136"/>
        <v>0</v>
      </c>
      <c r="IO40" s="2">
        <f t="shared" si="137"/>
        <v>106651.93</v>
      </c>
      <c r="IP40" s="3">
        <v>1</v>
      </c>
      <c r="IQ40" s="2">
        <f t="shared" si="138"/>
        <v>106651.93</v>
      </c>
      <c r="IR40" s="3">
        <v>1</v>
      </c>
      <c r="IS40" s="2">
        <f t="shared" si="139"/>
        <v>0</v>
      </c>
      <c r="IU40" s="2">
        <f t="shared" si="140"/>
        <v>0</v>
      </c>
      <c r="IW40" s="2">
        <f t="shared" si="141"/>
        <v>0</v>
      </c>
      <c r="IY40" s="2"/>
      <c r="JA40" s="2"/>
      <c r="JC40" s="2"/>
      <c r="JE40" s="2"/>
      <c r="JG40" s="2"/>
      <c r="JI40" s="2"/>
      <c r="JK40" s="2"/>
      <c r="JM40" s="2"/>
      <c r="JO40" s="2"/>
      <c r="JQ40" s="2">
        <v>16983.45</v>
      </c>
      <c r="JR40" s="3">
        <v>0</v>
      </c>
      <c r="JS40" s="2"/>
      <c r="JU40" s="2"/>
      <c r="JW40" s="2"/>
      <c r="JY40" s="2">
        <v>7381.26</v>
      </c>
      <c r="JZ40" s="3">
        <v>0</v>
      </c>
      <c r="KA40" s="2"/>
      <c r="KC40" s="2"/>
      <c r="KE40" s="2"/>
      <c r="KG40" s="2"/>
      <c r="KI40" s="2"/>
      <c r="KK40" s="2">
        <v>80378.039999999994</v>
      </c>
      <c r="KL40" s="3">
        <v>0</v>
      </c>
      <c r="KM40" s="2">
        <v>225138</v>
      </c>
      <c r="KN40" s="3">
        <v>0</v>
      </c>
      <c r="KO40" s="2"/>
      <c r="KQ40" s="2"/>
      <c r="KS40" s="2"/>
      <c r="KU40" s="2"/>
      <c r="KW40" s="2"/>
      <c r="KY40" s="2"/>
      <c r="LA40" s="2"/>
      <c r="LC40" s="2">
        <v>10500</v>
      </c>
      <c r="LD40" s="3">
        <v>0</v>
      </c>
      <c r="LE40" s="2"/>
      <c r="LG40" s="2"/>
      <c r="LI40" s="2"/>
      <c r="LK40" s="2"/>
      <c r="LM40" s="2"/>
      <c r="LO40" s="2"/>
      <c r="LQ40" s="2"/>
      <c r="LS40" s="2"/>
      <c r="LU40" s="2"/>
      <c r="LW40" s="2"/>
      <c r="LY40" s="2"/>
      <c r="MA40" s="2"/>
      <c r="MC40" s="2"/>
      <c r="ME40" s="2"/>
      <c r="MG40" s="2"/>
      <c r="MI40" s="2"/>
      <c r="MK40" s="2"/>
      <c r="MM40" s="2"/>
      <c r="MO40" s="2"/>
      <c r="MQ40" s="2"/>
      <c r="MS40" s="2"/>
      <c r="MU40" s="2">
        <v>13125</v>
      </c>
      <c r="MV40" s="3">
        <v>0</v>
      </c>
      <c r="MW40" s="2"/>
      <c r="MY40" s="2"/>
      <c r="NA40" s="2"/>
      <c r="NC40" s="2">
        <v>6881246.7866700003</v>
      </c>
      <c r="ND40" s="3">
        <v>62.5</v>
      </c>
      <c r="NG40" s="2">
        <f t="shared" si="69"/>
        <v>6609061.5666699987</v>
      </c>
      <c r="NH40" s="2">
        <f t="shared" si="70"/>
        <v>1484790.1599999997</v>
      </c>
      <c r="NI40" s="2">
        <f t="shared" si="71"/>
        <v>159977.89499999999</v>
      </c>
      <c r="NJ40" s="2">
        <f t="shared" si="72"/>
        <v>6303545.5266699987</v>
      </c>
      <c r="NK40" s="2">
        <f t="shared" si="73"/>
        <v>1484790.1599999997</v>
      </c>
      <c r="NL40" s="2">
        <f t="shared" si="74"/>
        <v>159977.89499999999</v>
      </c>
      <c r="NM40" s="2">
        <f>VLOOKUP($B40,'[6]sped-ELL'!$B$3:$AB$118,26,FALSE)</f>
        <v>1792486.1400000001</v>
      </c>
      <c r="NN40" s="2">
        <f>VLOOKUP($B40,'[6]sped-ELL'!$B$3:$AB$118,27,FALSE)</f>
        <v>113832</v>
      </c>
      <c r="NO40" s="52">
        <f t="shared" si="75"/>
        <v>307695.98000000045</v>
      </c>
      <c r="NP40" s="52">
        <f t="shared" si="76"/>
        <v>-46145.89499999999</v>
      </c>
      <c r="NQ40" s="2"/>
      <c r="NS40" s="2"/>
      <c r="NU40" s="2"/>
      <c r="NW40" s="2"/>
      <c r="NY40" s="2"/>
      <c r="OA40" s="2"/>
      <c r="OC40" s="2"/>
      <c r="OE40" s="2"/>
      <c r="OG40" s="2"/>
      <c r="OI40" s="2"/>
      <c r="OK40" s="2"/>
      <c r="OM40" s="2"/>
      <c r="OO40" s="2"/>
      <c r="OQ40" s="2"/>
      <c r="OS40" s="2"/>
      <c r="OU40" s="2"/>
      <c r="OW40" s="2"/>
      <c r="OY40" s="2"/>
      <c r="PA40" s="2"/>
      <c r="PC40" s="2"/>
      <c r="PE40" s="2"/>
      <c r="PG40" s="2"/>
      <c r="PI40" s="2"/>
      <c r="PK40" s="2"/>
      <c r="PM40" s="2"/>
      <c r="PO40" s="2"/>
      <c r="PQ40" s="2"/>
      <c r="PS40" s="2"/>
      <c r="PU40" s="2"/>
    </row>
    <row r="41" spans="1:437" x14ac:dyDescent="0.25">
      <c r="A41" t="s">
        <v>224</v>
      </c>
      <c r="B41" s="35">
        <v>413</v>
      </c>
      <c r="C41" s="2"/>
      <c r="E41" s="2">
        <v>104158</v>
      </c>
      <c r="F41" s="3">
        <v>1</v>
      </c>
      <c r="G41" s="2">
        <v>135752</v>
      </c>
      <c r="H41" s="3">
        <v>2</v>
      </c>
      <c r="I41" s="2"/>
      <c r="K41" s="2"/>
      <c r="M41" s="2"/>
      <c r="O41" s="2">
        <v>37488</v>
      </c>
      <c r="P41" s="3">
        <v>1</v>
      </c>
      <c r="Q41" s="2"/>
      <c r="S41" s="2"/>
      <c r="U41" s="2"/>
      <c r="W41" s="2">
        <v>149952</v>
      </c>
      <c r="X41" s="3">
        <v>4</v>
      </c>
      <c r="Y41" s="2"/>
      <c r="AA41" s="2"/>
      <c r="AC41" s="2">
        <v>156529</v>
      </c>
      <c r="AD41" s="3">
        <v>1</v>
      </c>
      <c r="AE41" s="2"/>
      <c r="AG41" s="2"/>
      <c r="AI41" s="2"/>
      <c r="AK41" s="2">
        <v>156529</v>
      </c>
      <c r="AL41" s="3">
        <v>1</v>
      </c>
      <c r="AM41" s="2"/>
      <c r="AO41" s="2"/>
      <c r="AQ41" s="2"/>
      <c r="AS41" s="2"/>
      <c r="AU41" s="2">
        <v>69509</v>
      </c>
      <c r="AV41" s="3">
        <v>1</v>
      </c>
      <c r="AW41" s="2">
        <v>55015</v>
      </c>
      <c r="AX41" s="3">
        <v>1</v>
      </c>
      <c r="AY41" s="2">
        <v>110030</v>
      </c>
      <c r="AZ41" s="3">
        <v>2</v>
      </c>
      <c r="BA41" s="2">
        <v>90879</v>
      </c>
      <c r="BB41" s="3">
        <v>1</v>
      </c>
      <c r="BC41" s="2"/>
      <c r="BE41" s="2"/>
      <c r="BG41" s="2"/>
      <c r="BI41" s="2"/>
      <c r="BK41" s="2"/>
      <c r="BM41" s="2">
        <v>67580</v>
      </c>
      <c r="BN41" s="3">
        <v>1</v>
      </c>
      <c r="BO41" s="2"/>
      <c r="BQ41" s="2"/>
      <c r="BS41" s="2"/>
      <c r="BU41" s="2"/>
      <c r="BW41" s="2"/>
      <c r="BY41" s="2">
        <v>99681</v>
      </c>
      <c r="BZ41" s="3">
        <v>1</v>
      </c>
      <c r="CA41" s="2"/>
      <c r="CC41" s="2">
        <v>78183</v>
      </c>
      <c r="CD41" s="3">
        <v>1</v>
      </c>
      <c r="CE41" s="2">
        <v>12694.52</v>
      </c>
      <c r="CF41" s="3">
        <v>0</v>
      </c>
      <c r="CG41" s="2">
        <v>151785</v>
      </c>
      <c r="CH41" s="3">
        <v>3</v>
      </c>
      <c r="CI41" s="2">
        <v>120388</v>
      </c>
      <c r="CJ41" s="3">
        <v>2</v>
      </c>
      <c r="CK41" s="2">
        <v>235484</v>
      </c>
      <c r="CL41" s="3">
        <v>2</v>
      </c>
      <c r="CM41" s="2"/>
      <c r="CO41" s="2"/>
      <c r="CQ41" s="2"/>
      <c r="CS41" s="2">
        <v>144306</v>
      </c>
      <c r="CT41" s="3">
        <v>1</v>
      </c>
      <c r="CU41" s="2">
        <f t="shared" si="77"/>
        <v>0</v>
      </c>
      <c r="CW41" s="2">
        <f t="shared" si="67"/>
        <v>0</v>
      </c>
      <c r="CY41" s="2">
        <f t="shared" si="78"/>
        <v>0</v>
      </c>
      <c r="DA41" s="2">
        <f t="shared" si="79"/>
        <v>106651.93</v>
      </c>
      <c r="DB41" s="3">
        <v>1</v>
      </c>
      <c r="DC41" s="2">
        <f t="shared" si="80"/>
        <v>106651.93</v>
      </c>
      <c r="DD41" s="3">
        <v>1</v>
      </c>
      <c r="DE41" s="2">
        <f t="shared" si="81"/>
        <v>0</v>
      </c>
      <c r="DG41" s="2">
        <f t="shared" si="82"/>
        <v>29086.890029086888</v>
      </c>
      <c r="DH41" s="3">
        <v>0.27272727299999999</v>
      </c>
      <c r="DI41" s="2"/>
      <c r="DK41" s="2"/>
      <c r="DM41" s="2"/>
      <c r="DO41" s="2"/>
      <c r="DQ41" s="2">
        <v>195277</v>
      </c>
      <c r="DR41" s="3">
        <v>1</v>
      </c>
      <c r="DS41" s="2">
        <f t="shared" si="83"/>
        <v>106651.93</v>
      </c>
      <c r="DT41" s="3">
        <v>1</v>
      </c>
      <c r="DU41" s="2">
        <f t="shared" si="68"/>
        <v>0</v>
      </c>
      <c r="DW41" s="2"/>
      <c r="DY41" s="2"/>
      <c r="EA41" s="2">
        <v>104158</v>
      </c>
      <c r="EB41" s="3">
        <v>1</v>
      </c>
      <c r="EC41" s="2">
        <f t="shared" si="84"/>
        <v>106651.93</v>
      </c>
      <c r="ED41" s="3">
        <v>1</v>
      </c>
      <c r="EE41" s="2">
        <f t="shared" si="8"/>
        <v>0</v>
      </c>
      <c r="EG41" s="2">
        <f t="shared" si="9"/>
        <v>0</v>
      </c>
      <c r="EI41" s="2">
        <f t="shared" si="85"/>
        <v>106651.93</v>
      </c>
      <c r="EJ41" s="3">
        <v>1</v>
      </c>
      <c r="EK41" s="2">
        <f t="shared" si="86"/>
        <v>0</v>
      </c>
      <c r="EM41" s="2">
        <f t="shared" si="87"/>
        <v>0</v>
      </c>
      <c r="EO41" s="2">
        <f t="shared" si="88"/>
        <v>426607.72</v>
      </c>
      <c r="EP41" s="3">
        <v>4</v>
      </c>
      <c r="EQ41" s="2">
        <f t="shared" si="89"/>
        <v>0</v>
      </c>
      <c r="ES41" s="2"/>
      <c r="EU41" s="2">
        <f t="shared" si="90"/>
        <v>0</v>
      </c>
      <c r="EW41" s="2">
        <f t="shared" si="91"/>
        <v>0</v>
      </c>
      <c r="EY41" s="2">
        <f t="shared" si="92"/>
        <v>0</v>
      </c>
      <c r="FA41" s="2">
        <f t="shared" si="93"/>
        <v>0</v>
      </c>
      <c r="FC41" s="2">
        <f t="shared" si="94"/>
        <v>0</v>
      </c>
      <c r="FE41" s="2">
        <f t="shared" si="95"/>
        <v>0</v>
      </c>
      <c r="FG41" s="2">
        <f t="shared" si="96"/>
        <v>106651.93</v>
      </c>
      <c r="FH41" s="3">
        <v>1</v>
      </c>
      <c r="FI41" s="2">
        <f t="shared" si="97"/>
        <v>213303.86</v>
      </c>
      <c r="FJ41" s="3">
        <v>2</v>
      </c>
      <c r="FK41" s="2">
        <f t="shared" si="98"/>
        <v>0</v>
      </c>
      <c r="FM41" s="2">
        <f t="shared" si="99"/>
        <v>0</v>
      </c>
      <c r="FO41" s="2">
        <f t="shared" si="100"/>
        <v>0</v>
      </c>
      <c r="FQ41" s="2">
        <f t="shared" si="101"/>
        <v>0</v>
      </c>
      <c r="FS41" s="2">
        <f t="shared" si="102"/>
        <v>0</v>
      </c>
      <c r="FU41" s="2">
        <f t="shared" si="103"/>
        <v>0</v>
      </c>
      <c r="FW41" s="2">
        <f t="shared" si="104"/>
        <v>0</v>
      </c>
      <c r="FY41" s="2">
        <f t="shared" si="105"/>
        <v>426607.72</v>
      </c>
      <c r="FZ41" s="3">
        <v>4</v>
      </c>
      <c r="GA41" s="2">
        <f t="shared" si="106"/>
        <v>213303.86</v>
      </c>
      <c r="GB41" s="3">
        <v>2</v>
      </c>
      <c r="GC41" s="2">
        <f t="shared" si="107"/>
        <v>639911.57999999996</v>
      </c>
      <c r="GD41" s="3">
        <v>6</v>
      </c>
      <c r="GE41" s="2">
        <f t="shared" si="108"/>
        <v>0</v>
      </c>
      <c r="GG41" s="2">
        <f t="shared" si="109"/>
        <v>0</v>
      </c>
      <c r="GI41" s="2">
        <f t="shared" si="110"/>
        <v>0</v>
      </c>
      <c r="GK41" s="2">
        <f t="shared" si="111"/>
        <v>0</v>
      </c>
      <c r="GM41" s="2">
        <f t="shared" si="112"/>
        <v>0</v>
      </c>
      <c r="GO41" s="2">
        <f t="shared" si="113"/>
        <v>426607.72</v>
      </c>
      <c r="GP41" s="3">
        <v>4</v>
      </c>
      <c r="GQ41" s="2">
        <f t="shared" si="114"/>
        <v>0</v>
      </c>
      <c r="GS41" s="2">
        <f t="shared" si="115"/>
        <v>0</v>
      </c>
      <c r="GU41" s="2">
        <f t="shared" si="116"/>
        <v>0</v>
      </c>
      <c r="GW41" s="2">
        <f t="shared" si="117"/>
        <v>0</v>
      </c>
      <c r="GY41" s="2">
        <f t="shared" si="118"/>
        <v>0</v>
      </c>
      <c r="HA41" s="2">
        <f t="shared" si="119"/>
        <v>0</v>
      </c>
      <c r="HC41" s="2">
        <f t="shared" si="120"/>
        <v>0</v>
      </c>
      <c r="HE41" s="2">
        <f t="shared" si="121"/>
        <v>0</v>
      </c>
      <c r="HG41" s="2">
        <f t="shared" si="122"/>
        <v>106651.93</v>
      </c>
      <c r="HH41" s="3">
        <v>1</v>
      </c>
      <c r="HI41" s="2">
        <f t="shared" si="123"/>
        <v>0</v>
      </c>
      <c r="HK41" s="2">
        <f t="shared" si="124"/>
        <v>0</v>
      </c>
      <c r="HM41" s="2">
        <f t="shared" si="125"/>
        <v>0</v>
      </c>
      <c r="HO41" s="2">
        <f t="shared" si="126"/>
        <v>426607.72</v>
      </c>
      <c r="HP41" s="3">
        <v>4</v>
      </c>
      <c r="HQ41" s="2">
        <f t="shared" si="127"/>
        <v>0</v>
      </c>
      <c r="HS41" s="2">
        <f t="shared" si="128"/>
        <v>0</v>
      </c>
      <c r="HU41" s="2">
        <f t="shared" si="129"/>
        <v>426607.72</v>
      </c>
      <c r="HV41" s="3">
        <v>4</v>
      </c>
      <c r="HW41" s="2">
        <f t="shared" si="130"/>
        <v>213303.86</v>
      </c>
      <c r="HX41" s="3">
        <v>2</v>
      </c>
      <c r="HY41" s="2">
        <f t="shared" si="131"/>
        <v>0</v>
      </c>
      <c r="IA41" s="2"/>
      <c r="IC41" s="2"/>
      <c r="IE41" s="2">
        <f t="shared" si="132"/>
        <v>53325.964999999997</v>
      </c>
      <c r="IF41" s="3">
        <v>0.5</v>
      </c>
      <c r="IG41" s="2">
        <f t="shared" si="133"/>
        <v>0</v>
      </c>
      <c r="II41" s="2">
        <f t="shared" si="134"/>
        <v>0</v>
      </c>
      <c r="IK41" s="2">
        <f t="shared" si="135"/>
        <v>0</v>
      </c>
      <c r="IM41" s="2">
        <f t="shared" si="136"/>
        <v>0</v>
      </c>
      <c r="IO41" s="2">
        <f t="shared" si="137"/>
        <v>0</v>
      </c>
      <c r="IQ41" s="2">
        <f t="shared" si="138"/>
        <v>0</v>
      </c>
      <c r="IS41" s="2">
        <f t="shared" si="139"/>
        <v>106651.93</v>
      </c>
      <c r="IT41" s="3">
        <v>1</v>
      </c>
      <c r="IU41" s="2">
        <f t="shared" si="140"/>
        <v>106651.93</v>
      </c>
      <c r="IV41" s="3">
        <v>1</v>
      </c>
      <c r="IW41" s="2">
        <f t="shared" si="141"/>
        <v>0</v>
      </c>
      <c r="IY41" s="2">
        <v>35153</v>
      </c>
      <c r="IZ41" s="3">
        <v>1</v>
      </c>
      <c r="JA41" s="2"/>
      <c r="JC41" s="2">
        <v>27200</v>
      </c>
      <c r="JD41" s="3">
        <v>0</v>
      </c>
      <c r="JE41" s="2">
        <v>10200</v>
      </c>
      <c r="JF41" s="3">
        <v>0</v>
      </c>
      <c r="JG41" s="2">
        <v>27200</v>
      </c>
      <c r="JH41" s="3">
        <v>0</v>
      </c>
      <c r="JI41" s="2"/>
      <c r="JK41" s="2"/>
      <c r="JM41" s="2"/>
      <c r="JO41" s="2"/>
      <c r="JQ41" s="2">
        <v>19909.52</v>
      </c>
      <c r="JR41" s="3">
        <v>0</v>
      </c>
      <c r="JS41" s="2"/>
      <c r="JU41" s="2"/>
      <c r="JW41" s="2">
        <v>234081</v>
      </c>
      <c r="JX41" s="3">
        <v>0</v>
      </c>
      <c r="JY41" s="2">
        <v>20984.62</v>
      </c>
      <c r="JZ41" s="3">
        <v>0</v>
      </c>
      <c r="KA41" s="2"/>
      <c r="KC41" s="2">
        <v>20000</v>
      </c>
      <c r="KD41" s="3">
        <v>0</v>
      </c>
      <c r="KE41" s="2">
        <v>8950</v>
      </c>
      <c r="KF41" s="3">
        <v>0</v>
      </c>
      <c r="KG41" s="2"/>
      <c r="KI41" s="2">
        <v>25985</v>
      </c>
      <c r="KJ41" s="3">
        <v>0</v>
      </c>
      <c r="KK41" s="2">
        <v>210552.37</v>
      </c>
      <c r="KL41" s="3">
        <v>0</v>
      </c>
      <c r="KM41" s="2"/>
      <c r="KO41" s="2"/>
      <c r="KQ41" s="2"/>
      <c r="KS41" s="2"/>
      <c r="KU41" s="2">
        <v>7126</v>
      </c>
      <c r="KV41" s="3">
        <v>0</v>
      </c>
      <c r="KW41" s="2"/>
      <c r="KY41" s="2"/>
      <c r="LA41" s="2"/>
      <c r="LC41" s="2">
        <v>9500</v>
      </c>
      <c r="LD41" s="3">
        <v>0</v>
      </c>
      <c r="LE41" s="2"/>
      <c r="LG41" s="2"/>
      <c r="LI41" s="2">
        <v>15000</v>
      </c>
      <c r="LJ41" s="3">
        <v>0</v>
      </c>
      <c r="LK41" s="2"/>
      <c r="LM41" s="2"/>
      <c r="LO41" s="2"/>
      <c r="LQ41" s="2"/>
      <c r="LS41" s="2"/>
      <c r="LU41" s="2"/>
      <c r="LW41" s="2"/>
      <c r="LY41" s="2"/>
      <c r="MA41" s="2"/>
      <c r="MC41" s="2"/>
      <c r="ME41" s="2"/>
      <c r="MG41" s="2">
        <v>18000</v>
      </c>
      <c r="MH41" s="3">
        <v>0</v>
      </c>
      <c r="MI41" s="2">
        <v>10000</v>
      </c>
      <c r="MJ41" s="3">
        <v>0</v>
      </c>
      <c r="MK41" s="2"/>
      <c r="MM41" s="2"/>
      <c r="MO41" s="2"/>
      <c r="MQ41" s="2"/>
      <c r="MS41" s="2">
        <v>3424.55</v>
      </c>
      <c r="MT41" s="3">
        <v>0</v>
      </c>
      <c r="MU41" s="2"/>
      <c r="MW41" s="2"/>
      <c r="MY41" s="2"/>
      <c r="NA41" s="2"/>
      <c r="NC41" s="2">
        <v>7680957.7163943369</v>
      </c>
      <c r="ND41" s="3">
        <v>70.772727273000001</v>
      </c>
      <c r="NG41" s="2">
        <f t="shared" si="69"/>
        <v>7433785.5650290856</v>
      </c>
      <c r="NH41" s="2">
        <f t="shared" si="70"/>
        <v>2021427.88</v>
      </c>
      <c r="NI41" s="2">
        <f t="shared" si="71"/>
        <v>29086.890029086888</v>
      </c>
      <c r="NJ41" s="2">
        <f t="shared" si="72"/>
        <v>7223233.1950290855</v>
      </c>
      <c r="NK41" s="2">
        <f t="shared" si="73"/>
        <v>1914775.9499999997</v>
      </c>
      <c r="NL41" s="2">
        <f t="shared" si="74"/>
        <v>29086.890029086888</v>
      </c>
      <c r="NM41" s="2">
        <f>VLOOKUP($B41,'[6]sped-ELL'!$B$3:$AB$118,26,FALSE)</f>
        <v>1898554.65</v>
      </c>
      <c r="NN41" s="2">
        <f>VLOOKUP($B41,'[6]sped-ELL'!$B$3:$AB$118,27,FALSE)</f>
        <v>29281.9077</v>
      </c>
      <c r="NO41" s="52">
        <f t="shared" si="75"/>
        <v>-16221.299999999814</v>
      </c>
      <c r="NP41" s="52">
        <f t="shared" si="76"/>
        <v>195.01767091311194</v>
      </c>
      <c r="NQ41" s="2"/>
      <c r="NS41" s="2"/>
      <c r="NU41" s="2"/>
      <c r="NW41" s="2"/>
      <c r="NY41" s="2"/>
      <c r="OA41" s="2"/>
      <c r="OC41" s="2"/>
      <c r="OE41" s="2"/>
      <c r="OG41" s="2"/>
      <c r="OI41" s="2"/>
      <c r="OK41" s="2"/>
      <c r="OM41" s="2"/>
      <c r="OO41" s="2"/>
      <c r="OQ41" s="2"/>
      <c r="OS41" s="2"/>
      <c r="OU41" s="2"/>
      <c r="OW41" s="2"/>
      <c r="OY41" s="2"/>
      <c r="PA41" s="2"/>
      <c r="PC41" s="2"/>
      <c r="PE41" s="2"/>
      <c r="PG41" s="2"/>
      <c r="PI41" s="2"/>
      <c r="PK41" s="2"/>
      <c r="PM41" s="2"/>
      <c r="PO41" s="2"/>
      <c r="PQ41" s="2"/>
      <c r="PS41" s="2"/>
      <c r="PU41" s="2"/>
    </row>
    <row r="42" spans="1:437" x14ac:dyDescent="0.25">
      <c r="A42" t="s">
        <v>225</v>
      </c>
      <c r="B42" s="35">
        <v>258</v>
      </c>
      <c r="C42" s="2"/>
      <c r="E42" s="2"/>
      <c r="G42" s="2"/>
      <c r="I42" s="2"/>
      <c r="K42" s="2">
        <v>74976</v>
      </c>
      <c r="L42" s="3">
        <v>2</v>
      </c>
      <c r="M42" s="2"/>
      <c r="O42" s="2">
        <v>74976</v>
      </c>
      <c r="P42" s="3">
        <v>2</v>
      </c>
      <c r="Q42" s="2">
        <v>43787</v>
      </c>
      <c r="R42" s="3">
        <v>1</v>
      </c>
      <c r="S42" s="2">
        <v>112464</v>
      </c>
      <c r="T42" s="3">
        <v>3</v>
      </c>
      <c r="U42" s="2"/>
      <c r="W42" s="2">
        <v>224928</v>
      </c>
      <c r="X42" s="3">
        <v>6</v>
      </c>
      <c r="Y42" s="2"/>
      <c r="AA42" s="2"/>
      <c r="AC42" s="2"/>
      <c r="AE42" s="2"/>
      <c r="AG42" s="2"/>
      <c r="AI42" s="2"/>
      <c r="AK42" s="2">
        <v>156529</v>
      </c>
      <c r="AL42" s="3">
        <v>1</v>
      </c>
      <c r="AM42" s="2"/>
      <c r="AO42" s="2"/>
      <c r="AQ42" s="2"/>
      <c r="AS42" s="2"/>
      <c r="AU42" s="2"/>
      <c r="AW42" s="2"/>
      <c r="AY42" s="2"/>
      <c r="BA42" s="2">
        <v>90879</v>
      </c>
      <c r="BB42" s="3">
        <v>1</v>
      </c>
      <c r="BC42" s="2">
        <v>50639</v>
      </c>
      <c r="BD42" s="3">
        <v>1</v>
      </c>
      <c r="BE42" s="2"/>
      <c r="BG42" s="2"/>
      <c r="BI42" s="2"/>
      <c r="BK42" s="2"/>
      <c r="BM42" s="2"/>
      <c r="BO42" s="2"/>
      <c r="BQ42" s="2"/>
      <c r="BS42" s="2"/>
      <c r="BU42" s="2"/>
      <c r="BW42" s="2"/>
      <c r="BY42" s="2"/>
      <c r="CA42" s="2"/>
      <c r="CC42" s="2">
        <v>78183</v>
      </c>
      <c r="CD42" s="3">
        <v>1</v>
      </c>
      <c r="CE42" s="2">
        <v>2033.91</v>
      </c>
      <c r="CF42" s="3">
        <v>0</v>
      </c>
      <c r="CG42" s="2">
        <v>101190</v>
      </c>
      <c r="CH42" s="3">
        <v>2</v>
      </c>
      <c r="CI42" s="2">
        <v>60194</v>
      </c>
      <c r="CJ42" s="3">
        <v>1</v>
      </c>
      <c r="CK42" s="2"/>
      <c r="CM42" s="2"/>
      <c r="CO42" s="2"/>
      <c r="CQ42" s="2"/>
      <c r="CS42" s="2"/>
      <c r="CU42" s="2">
        <f t="shared" si="77"/>
        <v>0</v>
      </c>
      <c r="CW42" s="2">
        <f t="shared" si="67"/>
        <v>0</v>
      </c>
      <c r="CY42" s="2">
        <f t="shared" si="78"/>
        <v>0</v>
      </c>
      <c r="DA42" s="2">
        <f t="shared" si="79"/>
        <v>0</v>
      </c>
      <c r="DC42" s="2">
        <f t="shared" si="80"/>
        <v>106651.93</v>
      </c>
      <c r="DD42" s="3">
        <v>1</v>
      </c>
      <c r="DE42" s="2">
        <f t="shared" si="81"/>
        <v>0</v>
      </c>
      <c r="DG42" s="2">
        <f t="shared" si="82"/>
        <v>0</v>
      </c>
      <c r="DI42" s="2"/>
      <c r="DK42" s="2"/>
      <c r="DM42" s="2"/>
      <c r="DO42" s="2"/>
      <c r="DQ42" s="2">
        <v>195277</v>
      </c>
      <c r="DR42" s="3">
        <v>1</v>
      </c>
      <c r="DS42" s="2">
        <f t="shared" si="83"/>
        <v>106651.93</v>
      </c>
      <c r="DT42" s="3">
        <v>1</v>
      </c>
      <c r="DU42" s="2">
        <f t="shared" si="68"/>
        <v>0</v>
      </c>
      <c r="DW42" s="2"/>
      <c r="DY42" s="2"/>
      <c r="EA42" s="2"/>
      <c r="EC42" s="2">
        <f t="shared" si="84"/>
        <v>0</v>
      </c>
      <c r="EE42" s="2">
        <f t="shared" si="8"/>
        <v>0</v>
      </c>
      <c r="EG42" s="2">
        <f t="shared" si="9"/>
        <v>0</v>
      </c>
      <c r="EI42" s="2">
        <f t="shared" si="85"/>
        <v>106651.93</v>
      </c>
      <c r="EJ42" s="3">
        <v>1</v>
      </c>
      <c r="EK42" s="2">
        <f t="shared" si="86"/>
        <v>0</v>
      </c>
      <c r="EM42" s="2">
        <f t="shared" si="87"/>
        <v>0</v>
      </c>
      <c r="EO42" s="2">
        <f t="shared" si="88"/>
        <v>106651.93</v>
      </c>
      <c r="EP42" s="3">
        <v>1</v>
      </c>
      <c r="EQ42" s="2">
        <f t="shared" si="89"/>
        <v>0</v>
      </c>
      <c r="ES42" s="2"/>
      <c r="EU42" s="2">
        <f t="shared" si="90"/>
        <v>319955.78999999998</v>
      </c>
      <c r="EV42" s="3">
        <v>3</v>
      </c>
      <c r="EW42" s="2">
        <f t="shared" si="91"/>
        <v>319955.78999999998</v>
      </c>
      <c r="EX42" s="3">
        <v>3</v>
      </c>
      <c r="EY42" s="2">
        <f t="shared" si="92"/>
        <v>213303.86</v>
      </c>
      <c r="EZ42" s="3">
        <v>2</v>
      </c>
      <c r="FA42" s="2">
        <f t="shared" si="93"/>
        <v>213303.86</v>
      </c>
      <c r="FB42" s="3">
        <v>2</v>
      </c>
      <c r="FC42" s="2">
        <f t="shared" si="94"/>
        <v>213303.86</v>
      </c>
      <c r="FD42" s="3">
        <v>2</v>
      </c>
      <c r="FE42" s="2">
        <f t="shared" si="95"/>
        <v>0</v>
      </c>
      <c r="FG42" s="2">
        <f t="shared" si="96"/>
        <v>106651.93</v>
      </c>
      <c r="FH42" s="3">
        <v>1</v>
      </c>
      <c r="FI42" s="2">
        <f t="shared" si="97"/>
        <v>0</v>
      </c>
      <c r="FK42" s="2">
        <f t="shared" si="98"/>
        <v>0</v>
      </c>
      <c r="FM42" s="2">
        <f t="shared" si="99"/>
        <v>0</v>
      </c>
      <c r="FO42" s="2">
        <f t="shared" si="100"/>
        <v>213303.86</v>
      </c>
      <c r="FP42" s="3">
        <v>2</v>
      </c>
      <c r="FQ42" s="2">
        <f t="shared" si="101"/>
        <v>0</v>
      </c>
      <c r="FS42" s="2">
        <f t="shared" si="102"/>
        <v>106651.93</v>
      </c>
      <c r="FT42" s="3">
        <v>1</v>
      </c>
      <c r="FU42" s="2">
        <f t="shared" si="103"/>
        <v>0</v>
      </c>
      <c r="FW42" s="2">
        <f t="shared" si="104"/>
        <v>426607.72</v>
      </c>
      <c r="FX42" s="3">
        <v>4</v>
      </c>
      <c r="FY42" s="2">
        <f t="shared" si="105"/>
        <v>0</v>
      </c>
      <c r="GA42" s="2">
        <f t="shared" si="106"/>
        <v>106651.93</v>
      </c>
      <c r="GB42" s="3">
        <v>1</v>
      </c>
      <c r="GC42" s="2">
        <f t="shared" si="107"/>
        <v>213303.86</v>
      </c>
      <c r="GD42" s="3">
        <v>2</v>
      </c>
      <c r="GE42" s="2">
        <f t="shared" si="108"/>
        <v>0</v>
      </c>
      <c r="GG42" s="2">
        <f t="shared" si="109"/>
        <v>0</v>
      </c>
      <c r="GI42" s="2">
        <f t="shared" si="110"/>
        <v>0</v>
      </c>
      <c r="GK42" s="2">
        <f t="shared" si="111"/>
        <v>0</v>
      </c>
      <c r="GM42" s="2">
        <f t="shared" si="112"/>
        <v>319955.78999999998</v>
      </c>
      <c r="GN42" s="3">
        <v>3</v>
      </c>
      <c r="GO42" s="2">
        <f t="shared" si="113"/>
        <v>0</v>
      </c>
      <c r="GQ42" s="2">
        <f t="shared" si="114"/>
        <v>0</v>
      </c>
      <c r="GS42" s="2">
        <f t="shared" si="115"/>
        <v>106651.93</v>
      </c>
      <c r="GT42" s="3">
        <v>1</v>
      </c>
      <c r="GU42" s="2">
        <f t="shared" si="116"/>
        <v>0</v>
      </c>
      <c r="GW42" s="2">
        <f t="shared" si="117"/>
        <v>0</v>
      </c>
      <c r="GY42" s="2">
        <f t="shared" si="118"/>
        <v>0</v>
      </c>
      <c r="HA42" s="2">
        <f t="shared" si="119"/>
        <v>0</v>
      </c>
      <c r="HC42" s="2">
        <f t="shared" si="120"/>
        <v>213303.86</v>
      </c>
      <c r="HD42" s="3">
        <v>2</v>
      </c>
      <c r="HE42" s="2">
        <f t="shared" si="121"/>
        <v>106651.93</v>
      </c>
      <c r="HF42" s="3">
        <v>1</v>
      </c>
      <c r="HG42" s="2">
        <f t="shared" si="122"/>
        <v>106651.93</v>
      </c>
      <c r="HH42" s="3">
        <v>1</v>
      </c>
      <c r="HI42" s="2">
        <f t="shared" si="123"/>
        <v>0</v>
      </c>
      <c r="HK42" s="2">
        <f t="shared" si="124"/>
        <v>0</v>
      </c>
      <c r="HM42" s="2">
        <f t="shared" si="125"/>
        <v>0</v>
      </c>
      <c r="HO42" s="2">
        <f t="shared" si="126"/>
        <v>0</v>
      </c>
      <c r="HQ42" s="2">
        <f t="shared" si="127"/>
        <v>0</v>
      </c>
      <c r="HS42" s="2">
        <f t="shared" si="128"/>
        <v>0</v>
      </c>
      <c r="HU42" s="2">
        <f t="shared" si="129"/>
        <v>0</v>
      </c>
      <c r="HW42" s="2">
        <f t="shared" si="130"/>
        <v>0</v>
      </c>
      <c r="HY42" s="2">
        <f t="shared" si="131"/>
        <v>0</v>
      </c>
      <c r="IA42" s="2"/>
      <c r="IC42" s="2"/>
      <c r="IE42" s="2">
        <f t="shared" si="132"/>
        <v>0</v>
      </c>
      <c r="IG42" s="2">
        <f t="shared" si="133"/>
        <v>0</v>
      </c>
      <c r="II42" s="2">
        <f t="shared" si="134"/>
        <v>0</v>
      </c>
      <c r="IK42" s="2">
        <f t="shared" si="135"/>
        <v>0</v>
      </c>
      <c r="IM42" s="2">
        <f t="shared" si="136"/>
        <v>0</v>
      </c>
      <c r="IO42" s="2">
        <f t="shared" si="137"/>
        <v>0</v>
      </c>
      <c r="IQ42" s="2">
        <f t="shared" si="138"/>
        <v>0</v>
      </c>
      <c r="IS42" s="2">
        <f t="shared" si="139"/>
        <v>0</v>
      </c>
      <c r="IU42" s="2">
        <f t="shared" si="140"/>
        <v>0</v>
      </c>
      <c r="IW42" s="2">
        <f t="shared" si="141"/>
        <v>106651.93</v>
      </c>
      <c r="IX42" s="3">
        <v>1</v>
      </c>
      <c r="IY42" s="2"/>
      <c r="JA42" s="2"/>
      <c r="JC42" s="2"/>
      <c r="JE42" s="2"/>
      <c r="JG42" s="2"/>
      <c r="JI42" s="2"/>
      <c r="JK42" s="2"/>
      <c r="JM42" s="2"/>
      <c r="JO42" s="2"/>
      <c r="JQ42" s="2">
        <v>5705</v>
      </c>
      <c r="JR42" s="3">
        <v>0</v>
      </c>
      <c r="JS42" s="2"/>
      <c r="JU42" s="2"/>
      <c r="JW42" s="2"/>
      <c r="JY42" s="2">
        <v>3351.29</v>
      </c>
      <c r="JZ42" s="3">
        <v>0</v>
      </c>
      <c r="KA42" s="2"/>
      <c r="KC42" s="2"/>
      <c r="KE42" s="2">
        <v>2500</v>
      </c>
      <c r="KF42" s="3">
        <v>0</v>
      </c>
      <c r="KG42" s="2"/>
      <c r="KI42" s="2"/>
      <c r="KK42" s="2">
        <v>35794.639999999999</v>
      </c>
      <c r="KL42" s="3">
        <v>0</v>
      </c>
      <c r="KM42" s="2"/>
      <c r="KO42" s="2"/>
      <c r="KQ42" s="2"/>
      <c r="KS42" s="2"/>
      <c r="KU42" s="2"/>
      <c r="KW42" s="2"/>
      <c r="KY42" s="2"/>
      <c r="LA42" s="2">
        <v>825</v>
      </c>
      <c r="LB42" s="3">
        <v>0</v>
      </c>
      <c r="LC42" s="2">
        <v>7080</v>
      </c>
      <c r="LD42" s="3">
        <v>0</v>
      </c>
      <c r="LE42" s="2"/>
      <c r="LG42" s="2"/>
      <c r="LI42" s="2"/>
      <c r="LK42" s="2"/>
      <c r="LM42" s="2"/>
      <c r="LO42" s="2"/>
      <c r="LQ42" s="2"/>
      <c r="LS42" s="2"/>
      <c r="LU42" s="2"/>
      <c r="LW42" s="2"/>
      <c r="LY42" s="2"/>
      <c r="MA42" s="2"/>
      <c r="MC42" s="2"/>
      <c r="ME42" s="2"/>
      <c r="MG42" s="2"/>
      <c r="MI42" s="2"/>
      <c r="MK42" s="2"/>
      <c r="MM42" s="2"/>
      <c r="MO42" s="2"/>
      <c r="MQ42" s="2"/>
      <c r="MS42" s="2"/>
      <c r="MU42" s="2">
        <v>8850</v>
      </c>
      <c r="MV42" s="3">
        <v>0</v>
      </c>
      <c r="MW42" s="2"/>
      <c r="MY42" s="2"/>
      <c r="NA42" s="2"/>
      <c r="NC42" s="2">
        <v>5382645.8399999999</v>
      </c>
      <c r="ND42" s="3">
        <v>58</v>
      </c>
      <c r="NG42" s="2">
        <f t="shared" si="69"/>
        <v>5169631.3199999984</v>
      </c>
      <c r="NH42" s="2">
        <f t="shared" si="70"/>
        <v>1184795.3699999999</v>
      </c>
      <c r="NI42" s="2">
        <f t="shared" si="71"/>
        <v>426607.72</v>
      </c>
      <c r="NJ42" s="2">
        <f t="shared" si="72"/>
        <v>5133836.6799999988</v>
      </c>
      <c r="NK42" s="2">
        <f t="shared" si="73"/>
        <v>971491.50999999989</v>
      </c>
      <c r="NL42" s="2">
        <f t="shared" si="74"/>
        <v>426607.72</v>
      </c>
      <c r="NM42" s="2">
        <f>VLOOKUP($B42,'[6]sped-ELL'!$B$3:$AB$118,26,FALSE)</f>
        <v>1102611.08</v>
      </c>
      <c r="NN42" s="2">
        <f>VLOOKUP($B42,'[6]sped-ELL'!$B$3:$AB$118,27,FALSE)</f>
        <v>341497</v>
      </c>
      <c r="NO42" s="52">
        <f t="shared" si="75"/>
        <v>131119.57000000018</v>
      </c>
      <c r="NP42" s="52">
        <f t="shared" si="76"/>
        <v>-85110.719999999972</v>
      </c>
      <c r="NQ42" s="2"/>
      <c r="NS42" s="2"/>
      <c r="NU42" s="2"/>
      <c r="NW42" s="2"/>
      <c r="NY42" s="2"/>
      <c r="OA42" s="2"/>
      <c r="OC42" s="2"/>
      <c r="OE42" s="2"/>
      <c r="OG42" s="2"/>
      <c r="OI42" s="2"/>
      <c r="OK42" s="2"/>
      <c r="OM42" s="2"/>
      <c r="OO42" s="2"/>
      <c r="OQ42" s="2"/>
      <c r="OS42" s="2"/>
      <c r="OU42" s="2"/>
      <c r="OW42" s="2"/>
      <c r="OY42" s="2"/>
      <c r="PA42" s="2"/>
      <c r="PC42" s="2"/>
      <c r="PE42" s="2"/>
      <c r="PG42" s="2"/>
      <c r="PI42" s="2"/>
      <c r="PK42" s="2"/>
      <c r="PM42" s="2"/>
      <c r="PO42" s="2"/>
      <c r="PQ42" s="2"/>
      <c r="PS42" s="2"/>
      <c r="PU42" s="2"/>
    </row>
    <row r="43" spans="1:437" x14ac:dyDescent="0.25">
      <c r="A43" t="s">
        <v>226</v>
      </c>
      <c r="B43" s="35">
        <v>249</v>
      </c>
      <c r="C43" s="2"/>
      <c r="E43" s="2"/>
      <c r="G43" s="2">
        <v>67876</v>
      </c>
      <c r="H43" s="3">
        <v>1</v>
      </c>
      <c r="I43" s="2"/>
      <c r="K43" s="2">
        <v>149952</v>
      </c>
      <c r="L43" s="3">
        <v>4</v>
      </c>
      <c r="M43" s="2"/>
      <c r="O43" s="2">
        <v>37488</v>
      </c>
      <c r="P43" s="3">
        <v>1</v>
      </c>
      <c r="Q43" s="2"/>
      <c r="S43" s="2">
        <v>37488</v>
      </c>
      <c r="T43" s="3">
        <v>1</v>
      </c>
      <c r="U43" s="2"/>
      <c r="W43" s="2"/>
      <c r="Y43" s="2"/>
      <c r="AA43" s="2"/>
      <c r="AC43" s="2"/>
      <c r="AE43" s="2"/>
      <c r="AG43" s="2">
        <v>156529</v>
      </c>
      <c r="AH43" s="3">
        <v>1</v>
      </c>
      <c r="AI43" s="2"/>
      <c r="AK43" s="2">
        <v>156529</v>
      </c>
      <c r="AL43" s="3">
        <v>1</v>
      </c>
      <c r="AM43" s="2"/>
      <c r="AO43" s="2"/>
      <c r="AQ43" s="2"/>
      <c r="AS43" s="2"/>
      <c r="AU43" s="2"/>
      <c r="AW43" s="2">
        <v>165045</v>
      </c>
      <c r="AX43" s="3">
        <v>3</v>
      </c>
      <c r="AY43" s="2"/>
      <c r="BA43" s="2">
        <v>90879</v>
      </c>
      <c r="BB43" s="3">
        <v>1</v>
      </c>
      <c r="BC43" s="2"/>
      <c r="BE43" s="2"/>
      <c r="BG43" s="2"/>
      <c r="BI43" s="2"/>
      <c r="BK43" s="2"/>
      <c r="BM43" s="2"/>
      <c r="BO43" s="2"/>
      <c r="BQ43" s="2"/>
      <c r="BS43" s="2"/>
      <c r="BU43" s="2"/>
      <c r="BW43" s="2"/>
      <c r="BY43" s="2"/>
      <c r="CA43" s="2"/>
      <c r="CC43" s="2">
        <v>78183</v>
      </c>
      <c r="CD43" s="3">
        <v>1</v>
      </c>
      <c r="CE43" s="2">
        <v>2000.4933329999999</v>
      </c>
      <c r="CF43" s="3">
        <v>0</v>
      </c>
      <c r="CG43" s="2">
        <v>101190</v>
      </c>
      <c r="CH43" s="3">
        <v>2</v>
      </c>
      <c r="CI43" s="2">
        <v>60194</v>
      </c>
      <c r="CJ43" s="3">
        <v>1</v>
      </c>
      <c r="CK43" s="2">
        <v>117742</v>
      </c>
      <c r="CL43" s="3">
        <v>1</v>
      </c>
      <c r="CM43" s="2"/>
      <c r="CO43" s="2"/>
      <c r="CQ43" s="2"/>
      <c r="CS43" s="2"/>
      <c r="CU43" s="2">
        <f t="shared" si="77"/>
        <v>0</v>
      </c>
      <c r="CW43" s="2">
        <f t="shared" si="67"/>
        <v>0</v>
      </c>
      <c r="CY43" s="2">
        <f t="shared" si="78"/>
        <v>0</v>
      </c>
      <c r="DA43" s="2">
        <f t="shared" si="79"/>
        <v>106651.93</v>
      </c>
      <c r="DB43" s="3">
        <v>1</v>
      </c>
      <c r="DC43" s="2">
        <f t="shared" si="80"/>
        <v>0</v>
      </c>
      <c r="DE43" s="2">
        <f t="shared" si="81"/>
        <v>0</v>
      </c>
      <c r="DG43" s="2">
        <f t="shared" si="82"/>
        <v>4847.8149515218493</v>
      </c>
      <c r="DH43" s="3">
        <v>4.5454544999999999E-2</v>
      </c>
      <c r="DI43" s="2"/>
      <c r="DK43" s="2"/>
      <c r="DM43" s="2"/>
      <c r="DO43" s="2"/>
      <c r="DQ43" s="2">
        <v>195277</v>
      </c>
      <c r="DR43" s="3">
        <v>1</v>
      </c>
      <c r="DS43" s="2">
        <f t="shared" si="83"/>
        <v>106651.93</v>
      </c>
      <c r="DT43" s="3">
        <v>1</v>
      </c>
      <c r="DU43" s="2">
        <f t="shared" si="68"/>
        <v>0</v>
      </c>
      <c r="DW43" s="2"/>
      <c r="DY43" s="2"/>
      <c r="EA43" s="2">
        <v>104158</v>
      </c>
      <c r="EB43" s="3">
        <v>1</v>
      </c>
      <c r="EC43" s="2">
        <f t="shared" si="84"/>
        <v>0</v>
      </c>
      <c r="EE43" s="2">
        <f t="shared" si="8"/>
        <v>0</v>
      </c>
      <c r="EG43" s="2">
        <f t="shared" si="9"/>
        <v>0</v>
      </c>
      <c r="EI43" s="2">
        <f t="shared" si="85"/>
        <v>0</v>
      </c>
      <c r="EK43" s="2">
        <f t="shared" si="86"/>
        <v>0</v>
      </c>
      <c r="EM43" s="2">
        <f t="shared" si="87"/>
        <v>106651.93</v>
      </c>
      <c r="EN43" s="3">
        <v>1</v>
      </c>
      <c r="EO43" s="2">
        <f t="shared" si="88"/>
        <v>213303.86</v>
      </c>
      <c r="EP43" s="3">
        <v>2</v>
      </c>
      <c r="EQ43" s="2">
        <f t="shared" si="89"/>
        <v>213303.86</v>
      </c>
      <c r="ER43" s="3">
        <v>2</v>
      </c>
      <c r="ES43" s="2"/>
      <c r="EU43" s="2">
        <f t="shared" si="90"/>
        <v>319955.78999999998</v>
      </c>
      <c r="EV43" s="3">
        <v>3</v>
      </c>
      <c r="EW43" s="2">
        <f t="shared" si="91"/>
        <v>319955.78999999998</v>
      </c>
      <c r="EX43" s="3">
        <v>3</v>
      </c>
      <c r="EY43" s="2">
        <f t="shared" si="92"/>
        <v>213303.86</v>
      </c>
      <c r="EZ43" s="3">
        <v>2</v>
      </c>
      <c r="FA43" s="2">
        <f t="shared" si="93"/>
        <v>319955.78999999998</v>
      </c>
      <c r="FB43" s="3">
        <v>3</v>
      </c>
      <c r="FC43" s="2">
        <f t="shared" si="94"/>
        <v>213303.86</v>
      </c>
      <c r="FD43" s="3">
        <v>2</v>
      </c>
      <c r="FE43" s="2">
        <f t="shared" si="95"/>
        <v>0</v>
      </c>
      <c r="FG43" s="2">
        <f t="shared" si="96"/>
        <v>106651.93</v>
      </c>
      <c r="FH43" s="3">
        <v>1</v>
      </c>
      <c r="FI43" s="2">
        <f t="shared" si="97"/>
        <v>0</v>
      </c>
      <c r="FK43" s="2">
        <f t="shared" si="98"/>
        <v>0</v>
      </c>
      <c r="FM43" s="2">
        <f t="shared" si="99"/>
        <v>0</v>
      </c>
      <c r="FO43" s="2">
        <f t="shared" si="100"/>
        <v>0</v>
      </c>
      <c r="FQ43" s="2">
        <f t="shared" si="101"/>
        <v>0</v>
      </c>
      <c r="FS43" s="2">
        <f t="shared" si="102"/>
        <v>0</v>
      </c>
      <c r="FU43" s="2">
        <f t="shared" si="103"/>
        <v>0</v>
      </c>
      <c r="FW43" s="2">
        <f t="shared" si="104"/>
        <v>0</v>
      </c>
      <c r="FY43" s="2">
        <f t="shared" si="105"/>
        <v>0</v>
      </c>
      <c r="GA43" s="2">
        <f t="shared" si="106"/>
        <v>159977.89499999999</v>
      </c>
      <c r="GB43" s="3">
        <v>1.5</v>
      </c>
      <c r="GC43" s="2">
        <f t="shared" si="107"/>
        <v>426607.72</v>
      </c>
      <c r="GD43" s="3">
        <v>4</v>
      </c>
      <c r="GE43" s="2">
        <f t="shared" si="108"/>
        <v>0</v>
      </c>
      <c r="GG43" s="2">
        <f t="shared" si="109"/>
        <v>0</v>
      </c>
      <c r="GI43" s="2">
        <f t="shared" si="110"/>
        <v>0</v>
      </c>
      <c r="GK43" s="2">
        <f t="shared" si="111"/>
        <v>0</v>
      </c>
      <c r="GM43" s="2">
        <f t="shared" si="112"/>
        <v>319955.78999999998</v>
      </c>
      <c r="GN43" s="3">
        <v>3</v>
      </c>
      <c r="GO43" s="2">
        <f t="shared" si="113"/>
        <v>0</v>
      </c>
      <c r="GQ43" s="2">
        <f t="shared" si="114"/>
        <v>0</v>
      </c>
      <c r="GS43" s="2">
        <f t="shared" si="115"/>
        <v>106651.93</v>
      </c>
      <c r="GT43" s="3">
        <v>1</v>
      </c>
      <c r="GU43" s="2">
        <f t="shared" si="116"/>
        <v>0</v>
      </c>
      <c r="GW43" s="2">
        <f t="shared" si="117"/>
        <v>0</v>
      </c>
      <c r="GY43" s="2">
        <f t="shared" si="118"/>
        <v>213303.86</v>
      </c>
      <c r="GZ43" s="3">
        <v>2</v>
      </c>
      <c r="HA43" s="2">
        <f t="shared" si="119"/>
        <v>0</v>
      </c>
      <c r="HC43" s="2">
        <f t="shared" si="120"/>
        <v>213303.86</v>
      </c>
      <c r="HD43" s="3">
        <v>2</v>
      </c>
      <c r="HE43" s="2">
        <f t="shared" si="121"/>
        <v>0</v>
      </c>
      <c r="HG43" s="2">
        <f t="shared" si="122"/>
        <v>0</v>
      </c>
      <c r="HI43" s="2">
        <f t="shared" si="123"/>
        <v>0</v>
      </c>
      <c r="HK43" s="2">
        <f t="shared" si="124"/>
        <v>0</v>
      </c>
      <c r="HM43" s="2">
        <f t="shared" si="125"/>
        <v>0</v>
      </c>
      <c r="HO43" s="2">
        <f t="shared" si="126"/>
        <v>0</v>
      </c>
      <c r="HQ43" s="2">
        <f t="shared" si="127"/>
        <v>0</v>
      </c>
      <c r="HS43" s="2">
        <f t="shared" si="128"/>
        <v>0</v>
      </c>
      <c r="HU43" s="2">
        <f t="shared" si="129"/>
        <v>0</v>
      </c>
      <c r="HW43" s="2">
        <f t="shared" si="130"/>
        <v>0</v>
      </c>
      <c r="HY43" s="2">
        <f t="shared" si="131"/>
        <v>106651.93</v>
      </c>
      <c r="HZ43" s="3">
        <v>1</v>
      </c>
      <c r="IA43" s="2"/>
      <c r="IC43" s="2"/>
      <c r="IE43" s="2">
        <f t="shared" si="132"/>
        <v>0</v>
      </c>
      <c r="IG43" s="2">
        <f t="shared" si="133"/>
        <v>0</v>
      </c>
      <c r="II43" s="2">
        <f t="shared" si="134"/>
        <v>0</v>
      </c>
      <c r="IK43" s="2">
        <f t="shared" si="135"/>
        <v>0</v>
      </c>
      <c r="IM43" s="2">
        <f t="shared" si="136"/>
        <v>0</v>
      </c>
      <c r="IO43" s="2">
        <f t="shared" si="137"/>
        <v>0</v>
      </c>
      <c r="IQ43" s="2">
        <f t="shared" si="138"/>
        <v>0</v>
      </c>
      <c r="IS43" s="2">
        <f t="shared" si="139"/>
        <v>0</v>
      </c>
      <c r="IU43" s="2">
        <f t="shared" si="140"/>
        <v>0</v>
      </c>
      <c r="IW43" s="2">
        <f t="shared" si="141"/>
        <v>0</v>
      </c>
      <c r="IY43" s="2">
        <v>70306</v>
      </c>
      <c r="IZ43" s="3">
        <v>2</v>
      </c>
      <c r="JA43" s="2"/>
      <c r="JC43" s="2">
        <v>40800</v>
      </c>
      <c r="JD43" s="3">
        <v>0</v>
      </c>
      <c r="JE43" s="2">
        <v>10200</v>
      </c>
      <c r="JF43" s="3">
        <v>0</v>
      </c>
      <c r="JG43" s="2">
        <v>40800</v>
      </c>
      <c r="JH43" s="3">
        <v>0</v>
      </c>
      <c r="JI43" s="2"/>
      <c r="JK43" s="2"/>
      <c r="JM43" s="2"/>
      <c r="JO43" s="2">
        <v>13859</v>
      </c>
      <c r="JP43" s="3">
        <v>0</v>
      </c>
      <c r="JQ43" s="2"/>
      <c r="JS43" s="2"/>
      <c r="JU43" s="2"/>
      <c r="JW43" s="2">
        <v>87550</v>
      </c>
      <c r="JX43" s="3">
        <v>0</v>
      </c>
      <c r="JY43" s="2">
        <v>9999.68</v>
      </c>
      <c r="JZ43" s="3">
        <v>0</v>
      </c>
      <c r="KA43" s="2"/>
      <c r="KC43" s="2">
        <v>20000</v>
      </c>
      <c r="KD43" s="3">
        <v>0</v>
      </c>
      <c r="KE43" s="2">
        <v>10000</v>
      </c>
      <c r="KF43" s="3">
        <v>0</v>
      </c>
      <c r="KG43" s="2"/>
      <c r="KI43" s="2">
        <v>4697</v>
      </c>
      <c r="KJ43" s="3">
        <v>0</v>
      </c>
      <c r="KK43" s="2">
        <v>206943.12</v>
      </c>
      <c r="KL43" s="3">
        <v>0</v>
      </c>
      <c r="KM43" s="2"/>
      <c r="KO43" s="2"/>
      <c r="KQ43" s="2"/>
      <c r="KS43" s="2"/>
      <c r="KU43" s="2">
        <v>4749</v>
      </c>
      <c r="KV43" s="3">
        <v>0</v>
      </c>
      <c r="KW43" s="2"/>
      <c r="KY43" s="2">
        <v>3000</v>
      </c>
      <c r="KZ43" s="3">
        <v>0</v>
      </c>
      <c r="LA43" s="2">
        <v>3000</v>
      </c>
      <c r="LB43" s="3">
        <v>0</v>
      </c>
      <c r="LC43" s="2">
        <v>6200</v>
      </c>
      <c r="LD43" s="3">
        <v>0</v>
      </c>
      <c r="LE43" s="2">
        <v>10000</v>
      </c>
      <c r="LF43" s="3">
        <v>0</v>
      </c>
      <c r="LG43" s="2"/>
      <c r="LI43" s="2"/>
      <c r="LK43" s="2"/>
      <c r="LM43" s="2"/>
      <c r="LO43" s="2"/>
      <c r="LQ43" s="2"/>
      <c r="LS43" s="2"/>
      <c r="LU43" s="2"/>
      <c r="LW43" s="2"/>
      <c r="LY43" s="2"/>
      <c r="MA43" s="2"/>
      <c r="MC43" s="2"/>
      <c r="ME43" s="2"/>
      <c r="MG43" s="2"/>
      <c r="MI43" s="2">
        <v>13411</v>
      </c>
      <c r="MJ43" s="3">
        <v>0</v>
      </c>
      <c r="MK43" s="2">
        <v>5000</v>
      </c>
      <c r="ML43" s="3">
        <v>0</v>
      </c>
      <c r="MM43" s="2"/>
      <c r="MO43" s="2"/>
      <c r="MQ43" s="2"/>
      <c r="MS43" s="2">
        <v>2235.0100000000002</v>
      </c>
      <c r="MT43" s="3">
        <v>0</v>
      </c>
      <c r="MU43" s="2"/>
      <c r="MW43" s="2"/>
      <c r="MY43" s="2"/>
      <c r="NA43" s="2"/>
      <c r="NC43" s="2">
        <v>6084596.576009105</v>
      </c>
      <c r="ND43" s="3">
        <v>57.545454544999998</v>
      </c>
      <c r="NE43" s="2">
        <v>106651.93</v>
      </c>
      <c r="NF43" s="3">
        <v>1</v>
      </c>
      <c r="NG43" s="2">
        <f t="shared" si="69"/>
        <v>5980923.563284521</v>
      </c>
      <c r="NH43" s="2">
        <f t="shared" si="70"/>
        <v>911608.51</v>
      </c>
      <c r="NI43" s="2">
        <f t="shared" si="71"/>
        <v>4847.8149515218493</v>
      </c>
      <c r="NJ43" s="2">
        <f t="shared" si="72"/>
        <v>5773980.4432845209</v>
      </c>
      <c r="NK43" s="2">
        <f t="shared" si="73"/>
        <v>911608.51</v>
      </c>
      <c r="NL43" s="2">
        <f t="shared" si="74"/>
        <v>4847.8149515218493</v>
      </c>
      <c r="NM43" s="2">
        <f>VLOOKUP($B43,'[6]sped-ELL'!$B$3:$AB$118,26,FALSE)</f>
        <v>913442.57000000007</v>
      </c>
      <c r="NN43" s="2">
        <f>VLOOKUP($B43,'[6]sped-ELL'!$B$3:$AB$118,27,FALSE)</f>
        <v>5422.5754999999999</v>
      </c>
      <c r="NO43" s="52">
        <f t="shared" si="75"/>
        <v>1834.0600000000559</v>
      </c>
      <c r="NP43" s="52">
        <f t="shared" si="76"/>
        <v>574.76054847815067</v>
      </c>
      <c r="NQ43" s="2"/>
      <c r="NS43" s="2"/>
      <c r="NU43" s="2"/>
      <c r="NW43" s="2"/>
      <c r="NY43" s="2"/>
      <c r="OA43" s="2"/>
      <c r="OC43" s="2"/>
      <c r="OE43" s="2"/>
      <c r="OG43" s="2"/>
      <c r="OI43" s="2"/>
      <c r="OK43" s="2"/>
      <c r="OM43" s="2"/>
      <c r="OO43" s="2"/>
      <c r="OQ43" s="2"/>
      <c r="OS43" s="2"/>
      <c r="OU43" s="2"/>
      <c r="OW43" s="2"/>
      <c r="OY43" s="2"/>
      <c r="PA43" s="2"/>
      <c r="PC43" s="2"/>
      <c r="PE43" s="2"/>
      <c r="PG43" s="2"/>
      <c r="PI43" s="2"/>
      <c r="PK43" s="2"/>
      <c r="PM43" s="2"/>
      <c r="PO43" s="2"/>
      <c r="PQ43" s="2"/>
      <c r="PS43" s="2"/>
      <c r="PU43" s="2"/>
    </row>
    <row r="44" spans="1:437" x14ac:dyDescent="0.25">
      <c r="A44" t="s">
        <v>227</v>
      </c>
      <c r="B44" s="35">
        <v>251</v>
      </c>
      <c r="C44" s="2"/>
      <c r="E44" s="2"/>
      <c r="G44" s="2">
        <v>135752</v>
      </c>
      <c r="H44" s="3">
        <v>2</v>
      </c>
      <c r="I44" s="2"/>
      <c r="K44" s="2">
        <v>149952</v>
      </c>
      <c r="L44" s="3">
        <v>4</v>
      </c>
      <c r="M44" s="2"/>
      <c r="O44" s="2">
        <v>112464</v>
      </c>
      <c r="P44" s="3">
        <v>3</v>
      </c>
      <c r="Q44" s="2"/>
      <c r="S44" s="2">
        <v>74976</v>
      </c>
      <c r="T44" s="3">
        <v>2</v>
      </c>
      <c r="U44" s="2"/>
      <c r="W44" s="2">
        <v>449856</v>
      </c>
      <c r="X44" s="3">
        <v>12</v>
      </c>
      <c r="Y44" s="2"/>
      <c r="AA44" s="2"/>
      <c r="AC44" s="2"/>
      <c r="AE44" s="2"/>
      <c r="AG44" s="2">
        <v>156529</v>
      </c>
      <c r="AH44" s="3">
        <v>1</v>
      </c>
      <c r="AI44" s="2"/>
      <c r="AK44" s="2"/>
      <c r="AM44" s="2"/>
      <c r="AO44" s="2"/>
      <c r="AQ44" s="2"/>
      <c r="AS44" s="2"/>
      <c r="AU44" s="2"/>
      <c r="AW44" s="2"/>
      <c r="AY44" s="2"/>
      <c r="BA44" s="2"/>
      <c r="BC44" s="2">
        <v>25319.5</v>
      </c>
      <c r="BD44" s="3">
        <v>0.5</v>
      </c>
      <c r="BE44" s="2"/>
      <c r="BG44" s="2">
        <v>117087</v>
      </c>
      <c r="BH44" s="3">
        <v>1</v>
      </c>
      <c r="BI44" s="2"/>
      <c r="BK44" s="2"/>
      <c r="BM44" s="2">
        <v>67580</v>
      </c>
      <c r="BN44" s="3">
        <v>1</v>
      </c>
      <c r="BO44" s="2"/>
      <c r="BQ44" s="2"/>
      <c r="BS44" s="2"/>
      <c r="BU44" s="2"/>
      <c r="BW44" s="2"/>
      <c r="BY44" s="2"/>
      <c r="CA44" s="2"/>
      <c r="CC44" s="2">
        <v>78183</v>
      </c>
      <c r="CD44" s="3">
        <v>1</v>
      </c>
      <c r="CE44" s="2">
        <v>10000.46667</v>
      </c>
      <c r="CF44" s="3">
        <v>0</v>
      </c>
      <c r="CG44" s="2">
        <v>50595</v>
      </c>
      <c r="CH44" s="3">
        <v>1</v>
      </c>
      <c r="CI44" s="2">
        <v>60194</v>
      </c>
      <c r="CJ44" s="3">
        <v>1</v>
      </c>
      <c r="CK44" s="2"/>
      <c r="CM44" s="2"/>
      <c r="CO44" s="2"/>
      <c r="CQ44" s="2"/>
      <c r="CS44" s="2"/>
      <c r="CU44" s="2">
        <f t="shared" si="77"/>
        <v>0</v>
      </c>
      <c r="CW44" s="2">
        <f t="shared" si="67"/>
        <v>0</v>
      </c>
      <c r="CY44" s="2">
        <f t="shared" si="78"/>
        <v>0</v>
      </c>
      <c r="DA44" s="2">
        <f t="shared" si="79"/>
        <v>106651.93</v>
      </c>
      <c r="DB44" s="3">
        <v>1</v>
      </c>
      <c r="DC44" s="2">
        <f t="shared" si="80"/>
        <v>106651.93</v>
      </c>
      <c r="DD44" s="3">
        <v>1</v>
      </c>
      <c r="DE44" s="2">
        <f t="shared" si="81"/>
        <v>0</v>
      </c>
      <c r="DG44" s="2">
        <f t="shared" si="82"/>
        <v>19391.260019391259</v>
      </c>
      <c r="DH44" s="3">
        <v>0.18181818199999999</v>
      </c>
      <c r="DI44" s="2"/>
      <c r="DK44" s="2"/>
      <c r="DM44" s="2"/>
      <c r="DO44" s="2"/>
      <c r="DQ44" s="2">
        <v>195277</v>
      </c>
      <c r="DR44" s="3">
        <v>1</v>
      </c>
      <c r="DS44" s="2">
        <f t="shared" si="83"/>
        <v>106651.93</v>
      </c>
      <c r="DT44" s="3">
        <v>1</v>
      </c>
      <c r="DU44" s="2">
        <f t="shared" si="68"/>
        <v>0</v>
      </c>
      <c r="DW44" s="2"/>
      <c r="DY44" s="2"/>
      <c r="EA44" s="2"/>
      <c r="EC44" s="2">
        <f t="shared" si="84"/>
        <v>0</v>
      </c>
      <c r="EE44" s="2">
        <f t="shared" si="8"/>
        <v>0</v>
      </c>
      <c r="EG44" s="2">
        <f t="shared" si="9"/>
        <v>0</v>
      </c>
      <c r="EI44" s="2">
        <f t="shared" si="85"/>
        <v>106651.93</v>
      </c>
      <c r="EJ44" s="3">
        <v>1</v>
      </c>
      <c r="EK44" s="2">
        <f t="shared" si="86"/>
        <v>0</v>
      </c>
      <c r="EM44" s="2">
        <f t="shared" si="87"/>
        <v>0</v>
      </c>
      <c r="EO44" s="2">
        <f t="shared" si="88"/>
        <v>106651.93</v>
      </c>
      <c r="EP44" s="3">
        <v>1</v>
      </c>
      <c r="EQ44" s="2">
        <f t="shared" si="89"/>
        <v>0</v>
      </c>
      <c r="ES44" s="2"/>
      <c r="EU44" s="2">
        <f t="shared" si="90"/>
        <v>213303.86</v>
      </c>
      <c r="EV44" s="3">
        <v>2</v>
      </c>
      <c r="EW44" s="2">
        <f t="shared" si="91"/>
        <v>213303.86</v>
      </c>
      <c r="EX44" s="3">
        <v>2</v>
      </c>
      <c r="EY44" s="2">
        <f t="shared" si="92"/>
        <v>213303.86</v>
      </c>
      <c r="EZ44" s="3">
        <v>2</v>
      </c>
      <c r="FA44" s="2">
        <f t="shared" si="93"/>
        <v>213303.86</v>
      </c>
      <c r="FB44" s="3">
        <v>2</v>
      </c>
      <c r="FC44" s="2">
        <f t="shared" si="94"/>
        <v>106651.93</v>
      </c>
      <c r="FD44" s="3">
        <v>1</v>
      </c>
      <c r="FE44" s="2">
        <f t="shared" si="95"/>
        <v>0</v>
      </c>
      <c r="FG44" s="2">
        <f t="shared" si="96"/>
        <v>106651.93</v>
      </c>
      <c r="FH44" s="3">
        <v>1</v>
      </c>
      <c r="FI44" s="2">
        <f t="shared" si="97"/>
        <v>0</v>
      </c>
      <c r="FK44" s="2">
        <f t="shared" si="98"/>
        <v>0</v>
      </c>
      <c r="FM44" s="2">
        <f t="shared" si="99"/>
        <v>0</v>
      </c>
      <c r="FO44" s="2">
        <f t="shared" si="100"/>
        <v>426607.72</v>
      </c>
      <c r="FP44" s="3">
        <v>4</v>
      </c>
      <c r="FQ44" s="2">
        <f t="shared" si="101"/>
        <v>0</v>
      </c>
      <c r="FS44" s="2">
        <f t="shared" si="102"/>
        <v>213303.86</v>
      </c>
      <c r="FT44" s="3">
        <v>2</v>
      </c>
      <c r="FU44" s="2">
        <f t="shared" si="103"/>
        <v>0</v>
      </c>
      <c r="FW44" s="2">
        <f t="shared" si="104"/>
        <v>0</v>
      </c>
      <c r="FY44" s="2">
        <f t="shared" si="105"/>
        <v>0</v>
      </c>
      <c r="GA44" s="2">
        <f t="shared" si="106"/>
        <v>106651.93</v>
      </c>
      <c r="GB44" s="3">
        <v>1</v>
      </c>
      <c r="GC44" s="2">
        <f t="shared" si="107"/>
        <v>213303.86</v>
      </c>
      <c r="GD44" s="3">
        <v>2</v>
      </c>
      <c r="GE44" s="2">
        <f t="shared" si="108"/>
        <v>0</v>
      </c>
      <c r="GG44" s="2">
        <f t="shared" si="109"/>
        <v>0</v>
      </c>
      <c r="GI44" s="2">
        <f t="shared" si="110"/>
        <v>0</v>
      </c>
      <c r="GK44" s="2">
        <f t="shared" si="111"/>
        <v>0</v>
      </c>
      <c r="GM44" s="2">
        <f t="shared" si="112"/>
        <v>213303.86</v>
      </c>
      <c r="GN44" s="3">
        <v>2</v>
      </c>
      <c r="GO44" s="2">
        <f t="shared" si="113"/>
        <v>0</v>
      </c>
      <c r="GQ44" s="2">
        <f t="shared" si="114"/>
        <v>0</v>
      </c>
      <c r="GS44" s="2">
        <f t="shared" si="115"/>
        <v>106651.93</v>
      </c>
      <c r="GT44" s="3">
        <v>1</v>
      </c>
      <c r="GU44" s="2">
        <f t="shared" si="116"/>
        <v>0</v>
      </c>
      <c r="GW44" s="2">
        <f t="shared" si="117"/>
        <v>0</v>
      </c>
      <c r="GY44" s="2">
        <f t="shared" si="118"/>
        <v>213303.86</v>
      </c>
      <c r="GZ44" s="3">
        <v>2</v>
      </c>
      <c r="HA44" s="2">
        <f t="shared" si="119"/>
        <v>0</v>
      </c>
      <c r="HC44" s="2">
        <f t="shared" si="120"/>
        <v>213303.86</v>
      </c>
      <c r="HD44" s="3">
        <v>2</v>
      </c>
      <c r="HE44" s="2">
        <f t="shared" si="121"/>
        <v>0</v>
      </c>
      <c r="HG44" s="2">
        <f t="shared" si="122"/>
        <v>0</v>
      </c>
      <c r="HI44" s="2">
        <f t="shared" si="123"/>
        <v>0</v>
      </c>
      <c r="HK44" s="2">
        <f t="shared" si="124"/>
        <v>0</v>
      </c>
      <c r="HM44" s="2">
        <f t="shared" si="125"/>
        <v>0</v>
      </c>
      <c r="HO44" s="2">
        <f t="shared" si="126"/>
        <v>0</v>
      </c>
      <c r="HQ44" s="2">
        <f t="shared" si="127"/>
        <v>0</v>
      </c>
      <c r="HS44" s="2">
        <f t="shared" si="128"/>
        <v>0</v>
      </c>
      <c r="HU44" s="2">
        <f t="shared" si="129"/>
        <v>0</v>
      </c>
      <c r="HW44" s="2">
        <f t="shared" si="130"/>
        <v>0</v>
      </c>
      <c r="HY44" s="2">
        <f t="shared" si="131"/>
        <v>0</v>
      </c>
      <c r="IA44" s="2"/>
      <c r="IC44" s="2"/>
      <c r="IE44" s="2">
        <f t="shared" si="132"/>
        <v>0</v>
      </c>
      <c r="IG44" s="2">
        <f t="shared" si="133"/>
        <v>0</v>
      </c>
      <c r="II44" s="2">
        <f t="shared" si="134"/>
        <v>0</v>
      </c>
      <c r="IK44" s="2">
        <f t="shared" si="135"/>
        <v>0</v>
      </c>
      <c r="IM44" s="2">
        <f t="shared" si="136"/>
        <v>0</v>
      </c>
      <c r="IO44" s="2">
        <f t="shared" si="137"/>
        <v>106651.93</v>
      </c>
      <c r="IP44" s="3">
        <v>1</v>
      </c>
      <c r="IQ44" s="2">
        <f t="shared" si="138"/>
        <v>0</v>
      </c>
      <c r="IS44" s="2">
        <f t="shared" si="139"/>
        <v>0</v>
      </c>
      <c r="IU44" s="2">
        <f t="shared" si="140"/>
        <v>0</v>
      </c>
      <c r="IW44" s="2">
        <f t="shared" si="141"/>
        <v>106651.93</v>
      </c>
      <c r="IX44" s="3">
        <v>1</v>
      </c>
      <c r="IY44" s="2"/>
      <c r="JA44" s="2"/>
      <c r="JC44" s="2">
        <v>34000</v>
      </c>
      <c r="JD44" s="3">
        <v>0</v>
      </c>
      <c r="JE44" s="2">
        <v>10200</v>
      </c>
      <c r="JF44" s="3">
        <v>0</v>
      </c>
      <c r="JG44" s="2">
        <v>34000</v>
      </c>
      <c r="JH44" s="3">
        <v>0</v>
      </c>
      <c r="JI44" s="2"/>
      <c r="JK44" s="2"/>
      <c r="JM44" s="2"/>
      <c r="JO44" s="2"/>
      <c r="JQ44" s="2"/>
      <c r="JS44" s="2"/>
      <c r="JU44" s="2"/>
      <c r="JW44" s="2"/>
      <c r="JY44" s="2">
        <v>8962.73</v>
      </c>
      <c r="JZ44" s="3">
        <v>0</v>
      </c>
      <c r="KA44" s="2"/>
      <c r="KC44" s="2">
        <v>2594</v>
      </c>
      <c r="KD44" s="3">
        <v>0</v>
      </c>
      <c r="KE44" s="2">
        <v>6000</v>
      </c>
      <c r="KF44" s="3">
        <v>0</v>
      </c>
      <c r="KG44" s="2"/>
      <c r="KI44" s="2"/>
      <c r="KK44" s="2">
        <v>215399.28</v>
      </c>
      <c r="KL44" s="3">
        <v>0</v>
      </c>
      <c r="KM44" s="2"/>
      <c r="KO44" s="2"/>
      <c r="KQ44" s="2"/>
      <c r="KS44" s="2"/>
      <c r="KU44" s="2">
        <v>5994</v>
      </c>
      <c r="KV44" s="3">
        <v>0</v>
      </c>
      <c r="KW44" s="2">
        <v>406</v>
      </c>
      <c r="KX44" s="3">
        <v>0</v>
      </c>
      <c r="KY44" s="2">
        <v>1000</v>
      </c>
      <c r="KZ44" s="3">
        <v>0</v>
      </c>
      <c r="LA44" s="2"/>
      <c r="LC44" s="2">
        <v>5640</v>
      </c>
      <c r="LD44" s="3">
        <v>0</v>
      </c>
      <c r="LE44" s="2"/>
      <c r="LG44" s="2"/>
      <c r="LI44" s="2"/>
      <c r="LK44" s="2"/>
      <c r="LM44" s="2"/>
      <c r="LO44" s="2"/>
      <c r="LQ44" s="2"/>
      <c r="LS44" s="2"/>
      <c r="LU44" s="2"/>
      <c r="LW44" s="2"/>
      <c r="LY44" s="2"/>
      <c r="MA44" s="2"/>
      <c r="MC44" s="2"/>
      <c r="ME44" s="2"/>
      <c r="MG44" s="2"/>
      <c r="MI44" s="2"/>
      <c r="MK44" s="2"/>
      <c r="MM44" s="2"/>
      <c r="MO44" s="2"/>
      <c r="MQ44" s="2"/>
      <c r="MS44" s="2">
        <v>2033.13</v>
      </c>
      <c r="MT44" s="3">
        <v>0</v>
      </c>
      <c r="MU44" s="2"/>
      <c r="MW44" s="2"/>
      <c r="MY44" s="2"/>
      <c r="NA44" s="2"/>
      <c r="NC44" s="2">
        <v>5745238.1975995582</v>
      </c>
      <c r="ND44" s="3">
        <v>63.681818182000001</v>
      </c>
      <c r="NG44" s="2">
        <f t="shared" si="69"/>
        <v>5548899.0566893918</v>
      </c>
      <c r="NH44" s="2">
        <f t="shared" si="70"/>
        <v>1740114.2299999997</v>
      </c>
      <c r="NI44" s="2">
        <f t="shared" si="71"/>
        <v>19391.260019391259</v>
      </c>
      <c r="NJ44" s="2">
        <f t="shared" si="72"/>
        <v>5333499.7766893916</v>
      </c>
      <c r="NK44" s="2">
        <f t="shared" si="73"/>
        <v>1633462.2999999998</v>
      </c>
      <c r="NL44" s="2">
        <f t="shared" si="74"/>
        <v>19391.260019391259</v>
      </c>
      <c r="NM44" s="2">
        <f>VLOOKUP($B44,'[6]sped-ELL'!$B$3:$AB$118,26,FALSE)</f>
        <v>1554512.1</v>
      </c>
      <c r="NN44" s="2">
        <f>VLOOKUP($B44,'[6]sped-ELL'!$B$3:$AB$118,27,FALSE)</f>
        <v>29281.9077</v>
      </c>
      <c r="NO44" s="52">
        <f t="shared" si="75"/>
        <v>-78950.199999999721</v>
      </c>
      <c r="NP44" s="52">
        <f t="shared" si="76"/>
        <v>9890.6476806087412</v>
      </c>
      <c r="NQ44" s="2"/>
      <c r="NS44" s="2"/>
      <c r="NU44" s="2"/>
      <c r="NW44" s="2"/>
      <c r="NY44" s="2"/>
      <c r="OA44" s="2"/>
      <c r="OC44" s="2"/>
      <c r="OE44" s="2"/>
      <c r="OG44" s="2"/>
      <c r="OI44" s="2"/>
      <c r="OK44" s="2"/>
      <c r="OM44" s="2"/>
      <c r="OO44" s="2"/>
      <c r="OQ44" s="2"/>
      <c r="OS44" s="2"/>
      <c r="OU44" s="2"/>
      <c r="OW44" s="2"/>
      <c r="OY44" s="2"/>
      <c r="PA44" s="2"/>
      <c r="PC44" s="2"/>
      <c r="PE44" s="2"/>
      <c r="PG44" s="2"/>
      <c r="PI44" s="2"/>
      <c r="PK44" s="2"/>
      <c r="PM44" s="2"/>
      <c r="PO44" s="2"/>
      <c r="PQ44" s="2"/>
      <c r="PS44" s="2"/>
      <c r="PU44" s="2"/>
    </row>
    <row r="45" spans="1:437" x14ac:dyDescent="0.25">
      <c r="A45" t="s">
        <v>228</v>
      </c>
      <c r="B45" s="35">
        <v>252</v>
      </c>
      <c r="C45" s="2"/>
      <c r="E45" s="2"/>
      <c r="G45" s="2"/>
      <c r="I45" s="2"/>
      <c r="K45" s="2">
        <v>112464</v>
      </c>
      <c r="L45" s="3">
        <v>3</v>
      </c>
      <c r="M45" s="2"/>
      <c r="O45" s="2">
        <v>112464</v>
      </c>
      <c r="P45" s="3">
        <v>3</v>
      </c>
      <c r="Q45" s="2"/>
      <c r="S45" s="2"/>
      <c r="U45" s="2"/>
      <c r="W45" s="2"/>
      <c r="Y45" s="2">
        <v>66291</v>
      </c>
      <c r="Z45" s="3">
        <v>1</v>
      </c>
      <c r="AA45" s="2"/>
      <c r="AC45" s="2"/>
      <c r="AE45" s="2"/>
      <c r="AG45" s="2"/>
      <c r="AI45" s="2"/>
      <c r="AK45" s="2">
        <v>156529</v>
      </c>
      <c r="AL45" s="3">
        <v>1</v>
      </c>
      <c r="AM45" s="2"/>
      <c r="AO45" s="2"/>
      <c r="AQ45" s="2"/>
      <c r="AS45" s="2"/>
      <c r="AU45" s="2"/>
      <c r="AW45" s="2">
        <v>55015</v>
      </c>
      <c r="AX45" s="3">
        <v>1</v>
      </c>
      <c r="AY45" s="2"/>
      <c r="BA45" s="2"/>
      <c r="BC45" s="2">
        <v>50639</v>
      </c>
      <c r="BD45" s="3">
        <v>1</v>
      </c>
      <c r="BE45" s="2"/>
      <c r="BG45" s="2"/>
      <c r="BI45" s="2"/>
      <c r="BK45" s="2"/>
      <c r="BM45" s="2"/>
      <c r="BO45" s="2"/>
      <c r="BQ45" s="2"/>
      <c r="BS45" s="2"/>
      <c r="BU45" s="2"/>
      <c r="BW45" s="2"/>
      <c r="BY45" s="2"/>
      <c r="CA45" s="2"/>
      <c r="CC45" s="2">
        <v>78183</v>
      </c>
      <c r="CD45" s="3">
        <v>1</v>
      </c>
      <c r="CE45" s="2">
        <v>5128.5266670000001</v>
      </c>
      <c r="CF45" s="3">
        <v>0</v>
      </c>
      <c r="CG45" s="2"/>
      <c r="CI45" s="2">
        <v>180582</v>
      </c>
      <c r="CJ45" s="3">
        <v>3</v>
      </c>
      <c r="CK45" s="2"/>
      <c r="CM45" s="2"/>
      <c r="CO45" s="2"/>
      <c r="CQ45" s="2"/>
      <c r="CS45" s="2"/>
      <c r="CU45" s="2">
        <f t="shared" si="77"/>
        <v>0</v>
      </c>
      <c r="CW45" s="2">
        <f t="shared" si="67"/>
        <v>0</v>
      </c>
      <c r="CY45" s="2">
        <f t="shared" si="78"/>
        <v>0</v>
      </c>
      <c r="DA45" s="2">
        <f t="shared" si="79"/>
        <v>85321.543999999994</v>
      </c>
      <c r="DB45" s="3">
        <v>0.8</v>
      </c>
      <c r="DC45" s="2">
        <f t="shared" si="80"/>
        <v>106651.93</v>
      </c>
      <c r="DD45" s="3">
        <v>1</v>
      </c>
      <c r="DE45" s="2">
        <f t="shared" si="81"/>
        <v>0</v>
      </c>
      <c r="DG45" s="2">
        <f t="shared" si="82"/>
        <v>0</v>
      </c>
      <c r="DI45" s="2"/>
      <c r="DK45" s="2"/>
      <c r="DM45" s="2"/>
      <c r="DO45" s="2">
        <v>116130</v>
      </c>
      <c r="DP45" s="3">
        <v>1</v>
      </c>
      <c r="DQ45" s="2">
        <v>195277</v>
      </c>
      <c r="DR45" s="3">
        <v>1</v>
      </c>
      <c r="DS45" s="2">
        <f t="shared" si="83"/>
        <v>106651.93</v>
      </c>
      <c r="DT45" s="3">
        <v>1</v>
      </c>
      <c r="DU45" s="2">
        <f t="shared" si="68"/>
        <v>0</v>
      </c>
      <c r="DW45" s="2"/>
      <c r="DY45" s="2"/>
      <c r="EA45" s="2"/>
      <c r="EC45" s="2">
        <f t="shared" si="84"/>
        <v>0</v>
      </c>
      <c r="EE45" s="2">
        <f t="shared" si="8"/>
        <v>0</v>
      </c>
      <c r="EG45" s="2">
        <f t="shared" si="9"/>
        <v>0</v>
      </c>
      <c r="EI45" s="2">
        <f t="shared" si="85"/>
        <v>0</v>
      </c>
      <c r="EK45" s="2">
        <f t="shared" si="86"/>
        <v>0</v>
      </c>
      <c r="EM45" s="2">
        <f t="shared" si="87"/>
        <v>106651.93</v>
      </c>
      <c r="EN45" s="3">
        <v>1</v>
      </c>
      <c r="EO45" s="2">
        <f t="shared" si="88"/>
        <v>106651.93</v>
      </c>
      <c r="EP45" s="3">
        <v>1</v>
      </c>
      <c r="EQ45" s="2">
        <f t="shared" si="89"/>
        <v>0</v>
      </c>
      <c r="ES45" s="2"/>
      <c r="EU45" s="2">
        <f t="shared" si="90"/>
        <v>319955.78999999998</v>
      </c>
      <c r="EV45" s="3">
        <v>3</v>
      </c>
      <c r="EW45" s="2">
        <f t="shared" si="91"/>
        <v>319955.78999999998</v>
      </c>
      <c r="EX45" s="3">
        <v>3</v>
      </c>
      <c r="EY45" s="2">
        <f t="shared" si="92"/>
        <v>319955.78999999998</v>
      </c>
      <c r="EZ45" s="3">
        <v>3</v>
      </c>
      <c r="FA45" s="2">
        <f t="shared" si="93"/>
        <v>319955.78999999998</v>
      </c>
      <c r="FB45" s="3">
        <v>3</v>
      </c>
      <c r="FC45" s="2">
        <f t="shared" si="94"/>
        <v>213303.86</v>
      </c>
      <c r="FD45" s="3">
        <v>2</v>
      </c>
      <c r="FE45" s="2">
        <f t="shared" si="95"/>
        <v>0</v>
      </c>
      <c r="FG45" s="2">
        <f t="shared" si="96"/>
        <v>106651.93</v>
      </c>
      <c r="FH45" s="3">
        <v>1</v>
      </c>
      <c r="FI45" s="2">
        <f t="shared" si="97"/>
        <v>0</v>
      </c>
      <c r="FK45" s="2">
        <f t="shared" si="98"/>
        <v>0</v>
      </c>
      <c r="FM45" s="2">
        <f t="shared" si="99"/>
        <v>0</v>
      </c>
      <c r="FO45" s="2">
        <f t="shared" si="100"/>
        <v>0</v>
      </c>
      <c r="FQ45" s="2">
        <f t="shared" si="101"/>
        <v>0</v>
      </c>
      <c r="FS45" s="2">
        <f t="shared" si="102"/>
        <v>0</v>
      </c>
      <c r="FU45" s="2">
        <f t="shared" si="103"/>
        <v>0</v>
      </c>
      <c r="FW45" s="2">
        <f t="shared" si="104"/>
        <v>213303.86</v>
      </c>
      <c r="FX45" s="3">
        <v>2</v>
      </c>
      <c r="FY45" s="2">
        <f t="shared" si="105"/>
        <v>0</v>
      </c>
      <c r="GA45" s="2">
        <f t="shared" si="106"/>
        <v>159977.89499999999</v>
      </c>
      <c r="GB45" s="3">
        <v>1.5</v>
      </c>
      <c r="GC45" s="2">
        <f t="shared" si="107"/>
        <v>319955.78999999998</v>
      </c>
      <c r="GD45" s="3">
        <v>3</v>
      </c>
      <c r="GE45" s="2">
        <f t="shared" si="108"/>
        <v>0</v>
      </c>
      <c r="GG45" s="2">
        <f t="shared" si="109"/>
        <v>0</v>
      </c>
      <c r="GI45" s="2">
        <f t="shared" si="110"/>
        <v>0</v>
      </c>
      <c r="GK45" s="2">
        <f t="shared" si="111"/>
        <v>0</v>
      </c>
      <c r="GM45" s="2">
        <f t="shared" si="112"/>
        <v>319955.78999999998</v>
      </c>
      <c r="GN45" s="3">
        <v>3</v>
      </c>
      <c r="GO45" s="2">
        <f t="shared" si="113"/>
        <v>0</v>
      </c>
      <c r="GQ45" s="2">
        <f t="shared" si="114"/>
        <v>0</v>
      </c>
      <c r="GS45" s="2">
        <f t="shared" si="115"/>
        <v>106651.93</v>
      </c>
      <c r="GT45" s="3">
        <v>1</v>
      </c>
      <c r="GU45" s="2">
        <f t="shared" si="116"/>
        <v>0</v>
      </c>
      <c r="GW45" s="2">
        <f t="shared" si="117"/>
        <v>0</v>
      </c>
      <c r="GY45" s="2">
        <f t="shared" si="118"/>
        <v>106651.93</v>
      </c>
      <c r="GZ45" s="3">
        <v>1</v>
      </c>
      <c r="HA45" s="2">
        <f t="shared" si="119"/>
        <v>0</v>
      </c>
      <c r="HC45" s="2">
        <f t="shared" si="120"/>
        <v>213303.86</v>
      </c>
      <c r="HD45" s="3">
        <v>2</v>
      </c>
      <c r="HE45" s="2">
        <f t="shared" si="121"/>
        <v>159977.89499999999</v>
      </c>
      <c r="HF45" s="3">
        <v>1.5</v>
      </c>
      <c r="HG45" s="2">
        <f t="shared" si="122"/>
        <v>0</v>
      </c>
      <c r="HI45" s="2">
        <f t="shared" si="123"/>
        <v>0</v>
      </c>
      <c r="HK45" s="2">
        <f t="shared" si="124"/>
        <v>0</v>
      </c>
      <c r="HM45" s="2">
        <f t="shared" si="125"/>
        <v>0</v>
      </c>
      <c r="HO45" s="2">
        <f t="shared" si="126"/>
        <v>0</v>
      </c>
      <c r="HQ45" s="2">
        <f t="shared" si="127"/>
        <v>0</v>
      </c>
      <c r="HS45" s="2">
        <f t="shared" si="128"/>
        <v>0</v>
      </c>
      <c r="HU45" s="2">
        <f t="shared" si="129"/>
        <v>0</v>
      </c>
      <c r="HW45" s="2">
        <f t="shared" si="130"/>
        <v>0</v>
      </c>
      <c r="HY45" s="2">
        <f t="shared" si="131"/>
        <v>0</v>
      </c>
      <c r="IA45" s="2"/>
      <c r="IC45" s="2"/>
      <c r="IE45" s="2">
        <f t="shared" si="132"/>
        <v>0</v>
      </c>
      <c r="IG45" s="2">
        <f t="shared" si="133"/>
        <v>0</v>
      </c>
      <c r="II45" s="2">
        <f t="shared" si="134"/>
        <v>0</v>
      </c>
      <c r="IK45" s="2">
        <f t="shared" si="135"/>
        <v>0</v>
      </c>
      <c r="IM45" s="2">
        <f t="shared" si="136"/>
        <v>0</v>
      </c>
      <c r="IO45" s="2">
        <f t="shared" si="137"/>
        <v>0</v>
      </c>
      <c r="IQ45" s="2">
        <f t="shared" si="138"/>
        <v>0</v>
      </c>
      <c r="IS45" s="2">
        <f t="shared" si="139"/>
        <v>0</v>
      </c>
      <c r="IU45" s="2">
        <f t="shared" si="140"/>
        <v>0</v>
      </c>
      <c r="IW45" s="2">
        <f t="shared" si="141"/>
        <v>0</v>
      </c>
      <c r="IY45" s="2"/>
      <c r="JA45" s="2"/>
      <c r="JC45" s="2"/>
      <c r="JE45" s="2"/>
      <c r="JG45" s="2"/>
      <c r="JI45" s="2"/>
      <c r="JK45" s="2"/>
      <c r="JM45" s="2"/>
      <c r="JO45" s="2"/>
      <c r="JQ45" s="2">
        <v>5992</v>
      </c>
      <c r="JR45" s="3">
        <v>0</v>
      </c>
      <c r="JS45" s="2"/>
      <c r="JU45" s="2"/>
      <c r="JW45" s="2"/>
      <c r="JY45" s="2">
        <v>3471.08</v>
      </c>
      <c r="JZ45" s="3">
        <v>0</v>
      </c>
      <c r="KA45" s="2"/>
      <c r="KC45" s="2">
        <v>25416</v>
      </c>
      <c r="KD45" s="3">
        <v>0</v>
      </c>
      <c r="KE45" s="2"/>
      <c r="KG45" s="2"/>
      <c r="KI45" s="2"/>
      <c r="KK45" s="2">
        <v>62800.22</v>
      </c>
      <c r="KL45" s="3">
        <v>0</v>
      </c>
      <c r="KM45" s="2"/>
      <c r="KO45" s="2"/>
      <c r="KQ45" s="2"/>
      <c r="KS45" s="2"/>
      <c r="KU45" s="2"/>
      <c r="KW45" s="2"/>
      <c r="KY45" s="2"/>
      <c r="LA45" s="2"/>
      <c r="LC45" s="2">
        <v>8080</v>
      </c>
      <c r="LD45" s="3">
        <v>0</v>
      </c>
      <c r="LE45" s="2"/>
      <c r="LG45" s="2"/>
      <c r="LI45" s="2"/>
      <c r="LK45" s="2"/>
      <c r="LM45" s="2"/>
      <c r="LO45" s="2"/>
      <c r="LQ45" s="2"/>
      <c r="LS45" s="2"/>
      <c r="LU45" s="2"/>
      <c r="LW45" s="2"/>
      <c r="LY45" s="2"/>
      <c r="MA45" s="2"/>
      <c r="MC45" s="2"/>
      <c r="ME45" s="2"/>
      <c r="MG45" s="2"/>
      <c r="MI45" s="2"/>
      <c r="MK45" s="2"/>
      <c r="MM45" s="2"/>
      <c r="MO45" s="2"/>
      <c r="MQ45" s="2"/>
      <c r="MS45" s="2"/>
      <c r="MU45" s="2">
        <v>10100</v>
      </c>
      <c r="MV45" s="3">
        <v>0</v>
      </c>
      <c r="MW45" s="2"/>
      <c r="MY45" s="2"/>
      <c r="NA45" s="2"/>
      <c r="NC45" s="2">
        <v>5161963.0266669998</v>
      </c>
      <c r="ND45" s="3">
        <v>50.8</v>
      </c>
      <c r="NE45" s="2">
        <v>106651.93</v>
      </c>
      <c r="NF45" s="3">
        <v>1</v>
      </c>
      <c r="NG45" s="2">
        <f t="shared" si="69"/>
        <v>5062700.9206669983</v>
      </c>
      <c r="NH45" s="2">
        <f t="shared" si="70"/>
        <v>588274.64999999991</v>
      </c>
      <c r="NI45" s="2">
        <f t="shared" si="71"/>
        <v>213303.86</v>
      </c>
      <c r="NJ45" s="2">
        <f t="shared" si="72"/>
        <v>4999900.7006669985</v>
      </c>
      <c r="NK45" s="2">
        <f t="shared" si="73"/>
        <v>588274.64999999991</v>
      </c>
      <c r="NL45" s="2">
        <f t="shared" si="74"/>
        <v>213303.86</v>
      </c>
      <c r="NM45" s="2">
        <f>VLOOKUP($B45,'[6]sped-ELL'!$B$3:$AB$118,26,FALSE)</f>
        <v>599815.55000000005</v>
      </c>
      <c r="NN45" s="2">
        <f>VLOOKUP($B45,'[6]sped-ELL'!$B$3:$AB$118,27,FALSE)</f>
        <v>227665</v>
      </c>
      <c r="NO45" s="52">
        <f t="shared" si="75"/>
        <v>11540.90000000014</v>
      </c>
      <c r="NP45" s="52">
        <f t="shared" si="76"/>
        <v>14361.140000000014</v>
      </c>
      <c r="NQ45" s="2"/>
      <c r="NS45" s="2"/>
      <c r="NU45" s="2"/>
      <c r="NW45" s="2"/>
      <c r="NY45" s="2"/>
      <c r="OA45" s="2"/>
      <c r="OC45" s="2"/>
      <c r="OE45" s="2"/>
      <c r="OG45" s="2"/>
      <c r="OI45" s="2"/>
      <c r="OK45" s="2"/>
      <c r="OM45" s="2"/>
      <c r="OO45" s="2"/>
      <c r="OQ45" s="2"/>
      <c r="OS45" s="2"/>
      <c r="OU45" s="2"/>
      <c r="OW45" s="2"/>
      <c r="OY45" s="2"/>
      <c r="PA45" s="2"/>
      <c r="PC45" s="2"/>
      <c r="PE45" s="2"/>
      <c r="PG45" s="2"/>
      <c r="PI45" s="2"/>
      <c r="PK45" s="2"/>
      <c r="PM45" s="2"/>
      <c r="PO45" s="2"/>
      <c r="PQ45" s="2"/>
      <c r="PS45" s="2"/>
      <c r="PU45" s="2"/>
    </row>
    <row r="46" spans="1:437" x14ac:dyDescent="0.25">
      <c r="A46" t="s">
        <v>229</v>
      </c>
      <c r="B46" s="35">
        <v>1071</v>
      </c>
      <c r="C46" s="2"/>
      <c r="E46" s="2"/>
      <c r="G46" s="2"/>
      <c r="I46" s="2"/>
      <c r="K46" s="2"/>
      <c r="M46" s="2"/>
      <c r="O46" s="2">
        <v>112464</v>
      </c>
      <c r="P46" s="3">
        <v>3</v>
      </c>
      <c r="Q46" s="2"/>
      <c r="S46" s="2"/>
      <c r="U46" s="2"/>
      <c r="W46" s="2">
        <v>187440</v>
      </c>
      <c r="X46" s="3">
        <v>5</v>
      </c>
      <c r="Y46" s="2"/>
      <c r="AA46" s="2">
        <v>156529</v>
      </c>
      <c r="AB46" s="3">
        <v>1</v>
      </c>
      <c r="AC46" s="2"/>
      <c r="AE46" s="2"/>
      <c r="AG46" s="2">
        <v>156529</v>
      </c>
      <c r="AH46" s="3">
        <v>1</v>
      </c>
      <c r="AI46" s="2"/>
      <c r="AK46" s="2">
        <v>156529</v>
      </c>
      <c r="AL46" s="3">
        <v>1</v>
      </c>
      <c r="AM46" s="2"/>
      <c r="AO46" s="2"/>
      <c r="AQ46" s="2"/>
      <c r="AS46" s="2"/>
      <c r="AU46" s="2">
        <v>69509</v>
      </c>
      <c r="AV46" s="3">
        <v>1</v>
      </c>
      <c r="AW46" s="2">
        <v>110030</v>
      </c>
      <c r="AX46" s="3">
        <v>2</v>
      </c>
      <c r="AY46" s="2"/>
      <c r="BA46" s="2">
        <v>90879</v>
      </c>
      <c r="BB46" s="3">
        <v>1</v>
      </c>
      <c r="BC46" s="2">
        <v>50639</v>
      </c>
      <c r="BD46" s="3">
        <v>1</v>
      </c>
      <c r="BE46" s="2"/>
      <c r="BG46" s="2"/>
      <c r="BI46" s="2"/>
      <c r="BK46" s="2"/>
      <c r="BM46" s="2"/>
      <c r="BO46" s="2"/>
      <c r="BQ46" s="2"/>
      <c r="BS46" s="2"/>
      <c r="BU46" s="2"/>
      <c r="BW46" s="2"/>
      <c r="BY46" s="2"/>
      <c r="CA46" s="2"/>
      <c r="CC46" s="2">
        <v>78183</v>
      </c>
      <c r="CD46" s="3">
        <v>1</v>
      </c>
      <c r="CE46" s="2">
        <v>3877.47</v>
      </c>
      <c r="CF46" s="3">
        <v>0</v>
      </c>
      <c r="CG46" s="2">
        <v>101190</v>
      </c>
      <c r="CH46" s="3">
        <v>2</v>
      </c>
      <c r="CI46" s="2">
        <v>120388</v>
      </c>
      <c r="CJ46" s="3">
        <v>2</v>
      </c>
      <c r="CK46" s="2"/>
      <c r="CM46" s="2"/>
      <c r="CO46" s="2"/>
      <c r="CQ46" s="2"/>
      <c r="CS46" s="2"/>
      <c r="CU46" s="2">
        <f t="shared" si="77"/>
        <v>213303.86</v>
      </c>
      <c r="CV46" s="3">
        <v>2</v>
      </c>
      <c r="CW46" s="2">
        <f t="shared" si="67"/>
        <v>0</v>
      </c>
      <c r="CY46" s="2">
        <f t="shared" si="78"/>
        <v>0</v>
      </c>
      <c r="DA46" s="2">
        <f t="shared" si="79"/>
        <v>106651.93</v>
      </c>
      <c r="DB46" s="3">
        <v>1</v>
      </c>
      <c r="DC46" s="2">
        <f t="shared" si="80"/>
        <v>106651.93</v>
      </c>
      <c r="DD46" s="3">
        <v>1</v>
      </c>
      <c r="DE46" s="2">
        <f t="shared" si="81"/>
        <v>213303.86</v>
      </c>
      <c r="DF46" s="3">
        <v>2</v>
      </c>
      <c r="DG46" s="2">
        <f t="shared" si="82"/>
        <v>0</v>
      </c>
      <c r="DI46" s="2"/>
      <c r="DK46" s="2"/>
      <c r="DM46" s="2"/>
      <c r="DO46" s="2"/>
      <c r="DQ46" s="2">
        <v>195277</v>
      </c>
      <c r="DR46" s="3">
        <v>1</v>
      </c>
      <c r="DS46" s="2">
        <f t="shared" si="83"/>
        <v>106651.93</v>
      </c>
      <c r="DT46" s="3">
        <v>1</v>
      </c>
      <c r="DU46" s="2">
        <f t="shared" si="68"/>
        <v>0</v>
      </c>
      <c r="DW46" s="2"/>
      <c r="DY46" s="2">
        <v>56854</v>
      </c>
      <c r="DZ46" s="3">
        <v>1</v>
      </c>
      <c r="EA46" s="2"/>
      <c r="EC46" s="2">
        <f t="shared" si="84"/>
        <v>106651.93</v>
      </c>
      <c r="ED46" s="3">
        <v>1</v>
      </c>
      <c r="EE46" s="2">
        <f t="shared" si="8"/>
        <v>0</v>
      </c>
      <c r="EG46" s="2">
        <f t="shared" si="9"/>
        <v>0</v>
      </c>
      <c r="EI46" s="2">
        <f t="shared" si="85"/>
        <v>106651.93</v>
      </c>
      <c r="EJ46" s="3">
        <v>1</v>
      </c>
      <c r="EK46" s="2">
        <f t="shared" si="86"/>
        <v>0</v>
      </c>
      <c r="EM46" s="2">
        <f t="shared" si="87"/>
        <v>0</v>
      </c>
      <c r="EO46" s="2">
        <f t="shared" si="88"/>
        <v>213303.86</v>
      </c>
      <c r="EP46" s="3">
        <v>2</v>
      </c>
      <c r="EQ46" s="2">
        <f t="shared" si="89"/>
        <v>0</v>
      </c>
      <c r="ES46" s="2"/>
      <c r="EU46" s="2">
        <f t="shared" si="90"/>
        <v>0</v>
      </c>
      <c r="EW46" s="2">
        <f t="shared" si="91"/>
        <v>0</v>
      </c>
      <c r="EY46" s="2">
        <f t="shared" si="92"/>
        <v>0</v>
      </c>
      <c r="FA46" s="2">
        <f t="shared" si="93"/>
        <v>0</v>
      </c>
      <c r="FC46" s="2">
        <f t="shared" si="94"/>
        <v>0</v>
      </c>
      <c r="FE46" s="2">
        <f t="shared" si="95"/>
        <v>639911.57999999996</v>
      </c>
      <c r="FF46" s="3">
        <v>6</v>
      </c>
      <c r="FG46" s="2">
        <f t="shared" si="96"/>
        <v>106651.93</v>
      </c>
      <c r="FH46" s="3">
        <v>1</v>
      </c>
      <c r="FI46" s="2">
        <f t="shared" si="97"/>
        <v>0</v>
      </c>
      <c r="FK46" s="2">
        <f t="shared" si="98"/>
        <v>0</v>
      </c>
      <c r="FM46" s="2">
        <f t="shared" si="99"/>
        <v>0</v>
      </c>
      <c r="FO46" s="2">
        <f t="shared" si="100"/>
        <v>213303.86</v>
      </c>
      <c r="FP46" s="3">
        <v>2</v>
      </c>
      <c r="FQ46" s="2">
        <f t="shared" si="101"/>
        <v>0</v>
      </c>
      <c r="FS46" s="2">
        <f t="shared" si="102"/>
        <v>0</v>
      </c>
      <c r="FU46" s="2">
        <f t="shared" si="103"/>
        <v>0</v>
      </c>
      <c r="FW46" s="2">
        <f t="shared" si="104"/>
        <v>853215.44</v>
      </c>
      <c r="FX46" s="3">
        <v>8</v>
      </c>
      <c r="FY46" s="2">
        <f t="shared" si="105"/>
        <v>426607.72</v>
      </c>
      <c r="FZ46" s="3">
        <v>4</v>
      </c>
      <c r="GA46" s="2">
        <f t="shared" si="106"/>
        <v>319955.78999999998</v>
      </c>
      <c r="GB46" s="3">
        <v>3</v>
      </c>
      <c r="GC46" s="2">
        <f t="shared" si="107"/>
        <v>853215.44</v>
      </c>
      <c r="GD46" s="3">
        <v>8</v>
      </c>
      <c r="GE46" s="2">
        <f t="shared" si="108"/>
        <v>0</v>
      </c>
      <c r="GG46" s="2">
        <f t="shared" si="109"/>
        <v>106651.93</v>
      </c>
      <c r="GH46" s="3">
        <v>1</v>
      </c>
      <c r="GI46" s="2">
        <f t="shared" si="110"/>
        <v>0</v>
      </c>
      <c r="GK46" s="2">
        <f t="shared" si="111"/>
        <v>0</v>
      </c>
      <c r="GM46" s="2">
        <f t="shared" si="112"/>
        <v>0</v>
      </c>
      <c r="GO46" s="2">
        <f t="shared" si="113"/>
        <v>426607.72</v>
      </c>
      <c r="GP46" s="3">
        <v>4</v>
      </c>
      <c r="GQ46" s="2">
        <f t="shared" si="114"/>
        <v>0</v>
      </c>
      <c r="GS46" s="2">
        <f t="shared" si="115"/>
        <v>106651.93</v>
      </c>
      <c r="GT46" s="3">
        <v>1</v>
      </c>
      <c r="GU46" s="2">
        <f t="shared" si="116"/>
        <v>0</v>
      </c>
      <c r="GW46" s="2">
        <f t="shared" si="117"/>
        <v>0</v>
      </c>
      <c r="GY46" s="2">
        <f t="shared" si="118"/>
        <v>0</v>
      </c>
      <c r="HA46" s="2">
        <f t="shared" si="119"/>
        <v>0</v>
      </c>
      <c r="HC46" s="2">
        <f t="shared" si="120"/>
        <v>0</v>
      </c>
      <c r="HE46" s="2">
        <f t="shared" si="121"/>
        <v>0</v>
      </c>
      <c r="HG46" s="2">
        <f t="shared" si="122"/>
        <v>0</v>
      </c>
      <c r="HI46" s="2">
        <f t="shared" si="123"/>
        <v>106651.93</v>
      </c>
      <c r="HJ46" s="3">
        <v>1</v>
      </c>
      <c r="HK46" s="2">
        <f t="shared" si="124"/>
        <v>0</v>
      </c>
      <c r="HM46" s="2">
        <f t="shared" si="125"/>
        <v>0</v>
      </c>
      <c r="HO46" s="2">
        <f t="shared" si="126"/>
        <v>213303.86</v>
      </c>
      <c r="HP46" s="3">
        <v>2</v>
      </c>
      <c r="HQ46" s="2">
        <f t="shared" si="127"/>
        <v>0</v>
      </c>
      <c r="HS46" s="2">
        <f t="shared" si="128"/>
        <v>0</v>
      </c>
      <c r="HU46" s="2">
        <f t="shared" si="129"/>
        <v>213303.86</v>
      </c>
      <c r="HV46" s="3">
        <v>2</v>
      </c>
      <c r="HW46" s="2">
        <f t="shared" si="130"/>
        <v>0</v>
      </c>
      <c r="HY46" s="2">
        <f t="shared" si="131"/>
        <v>0</v>
      </c>
      <c r="IA46" s="2"/>
      <c r="IC46" s="2"/>
      <c r="IE46" s="2">
        <f t="shared" si="132"/>
        <v>213303.86</v>
      </c>
      <c r="IF46" s="3">
        <v>2</v>
      </c>
      <c r="IG46" s="2">
        <f t="shared" si="133"/>
        <v>0</v>
      </c>
      <c r="II46" s="2">
        <f t="shared" si="134"/>
        <v>0</v>
      </c>
      <c r="IK46" s="2">
        <f t="shared" si="135"/>
        <v>0</v>
      </c>
      <c r="IM46" s="2">
        <f t="shared" si="136"/>
        <v>0</v>
      </c>
      <c r="IO46" s="2">
        <f t="shared" si="137"/>
        <v>0</v>
      </c>
      <c r="IQ46" s="2">
        <f t="shared" si="138"/>
        <v>0</v>
      </c>
      <c r="IS46" s="2">
        <f t="shared" si="139"/>
        <v>0</v>
      </c>
      <c r="IU46" s="2">
        <f t="shared" si="140"/>
        <v>0</v>
      </c>
      <c r="IW46" s="2">
        <f t="shared" si="141"/>
        <v>106651.93</v>
      </c>
      <c r="IX46" s="3">
        <v>1</v>
      </c>
      <c r="IY46" s="2">
        <v>70306</v>
      </c>
      <c r="IZ46" s="3">
        <v>2</v>
      </c>
      <c r="JA46" s="2"/>
      <c r="JC46" s="2"/>
      <c r="JE46" s="2"/>
      <c r="JG46" s="2"/>
      <c r="JI46" s="2"/>
      <c r="JK46" s="2">
        <v>798</v>
      </c>
      <c r="JL46" s="3">
        <v>0</v>
      </c>
      <c r="JM46" s="2"/>
      <c r="JO46" s="2"/>
      <c r="JQ46" s="2">
        <v>30350.22</v>
      </c>
      <c r="JR46" s="3">
        <v>0</v>
      </c>
      <c r="JS46" s="2">
        <v>1000</v>
      </c>
      <c r="JT46" s="3">
        <v>0</v>
      </c>
      <c r="JU46" s="2">
        <v>8500</v>
      </c>
      <c r="JV46" s="3">
        <v>0</v>
      </c>
      <c r="JW46" s="2"/>
      <c r="JY46" s="2">
        <v>15000.27</v>
      </c>
      <c r="JZ46" s="3">
        <v>0</v>
      </c>
      <c r="KA46" s="2"/>
      <c r="KC46" s="2">
        <v>30000</v>
      </c>
      <c r="KD46" s="3">
        <v>0</v>
      </c>
      <c r="KE46" s="2">
        <v>15000</v>
      </c>
      <c r="KF46" s="3">
        <v>0</v>
      </c>
      <c r="KG46" s="2"/>
      <c r="KI46" s="2"/>
      <c r="KK46" s="2">
        <v>230674.73</v>
      </c>
      <c r="KL46" s="3">
        <v>0</v>
      </c>
      <c r="KM46" s="2">
        <v>1226</v>
      </c>
      <c r="KN46" s="3">
        <v>0</v>
      </c>
      <c r="KO46" s="2"/>
      <c r="KQ46" s="2">
        <v>2500</v>
      </c>
      <c r="KR46" s="3">
        <v>0</v>
      </c>
      <c r="KS46" s="2"/>
      <c r="KU46" s="2">
        <v>25000</v>
      </c>
      <c r="KV46" s="3">
        <v>0</v>
      </c>
      <c r="KW46" s="2">
        <v>1000</v>
      </c>
      <c r="KX46" s="3">
        <v>0</v>
      </c>
      <c r="KY46" s="2">
        <v>14355</v>
      </c>
      <c r="KZ46" s="3">
        <v>0</v>
      </c>
      <c r="LA46" s="2"/>
      <c r="LC46" s="2">
        <v>11020</v>
      </c>
      <c r="LD46" s="3">
        <v>0</v>
      </c>
      <c r="LE46" s="2"/>
      <c r="LG46" s="2"/>
      <c r="LI46" s="2"/>
      <c r="LK46" s="2"/>
      <c r="LM46" s="2">
        <v>8000</v>
      </c>
      <c r="LN46" s="3">
        <v>0</v>
      </c>
      <c r="LO46" s="2"/>
      <c r="LQ46" s="2"/>
      <c r="LS46" s="2">
        <v>15000</v>
      </c>
      <c r="LT46" s="3">
        <v>0</v>
      </c>
      <c r="LU46" s="2"/>
      <c r="LW46" s="2"/>
      <c r="LY46" s="2"/>
      <c r="MA46" s="2"/>
      <c r="MC46" s="2"/>
      <c r="ME46" s="2"/>
      <c r="MG46" s="2">
        <v>5000</v>
      </c>
      <c r="MH46" s="3">
        <v>0</v>
      </c>
      <c r="MI46" s="2">
        <v>14000</v>
      </c>
      <c r="MJ46" s="3">
        <v>0</v>
      </c>
      <c r="MK46" s="2">
        <v>20000</v>
      </c>
      <c r="ML46" s="3">
        <v>0</v>
      </c>
      <c r="MM46" s="2"/>
      <c r="MO46" s="2"/>
      <c r="MQ46" s="2"/>
      <c r="MS46" s="2">
        <v>2900.72</v>
      </c>
      <c r="MT46" s="3">
        <v>0</v>
      </c>
      <c r="MU46" s="2"/>
      <c r="MW46" s="2"/>
      <c r="MY46" s="2"/>
      <c r="NA46" s="2"/>
      <c r="NC46" s="2">
        <v>8584381.4100000001</v>
      </c>
      <c r="ND46" s="3">
        <v>82</v>
      </c>
      <c r="NG46" s="2">
        <f t="shared" si="69"/>
        <v>8247108.4199999999</v>
      </c>
      <c r="NH46" s="2">
        <f t="shared" si="70"/>
        <v>1903478.9499999997</v>
      </c>
      <c r="NI46" s="2">
        <f t="shared" si="71"/>
        <v>1066519.2999999998</v>
      </c>
      <c r="NJ46" s="2">
        <f t="shared" si="72"/>
        <v>8015207.6899999995</v>
      </c>
      <c r="NK46" s="2">
        <f t="shared" si="73"/>
        <v>1790597.0199999998</v>
      </c>
      <c r="NL46" s="2">
        <f t="shared" si="74"/>
        <v>853215.44</v>
      </c>
      <c r="NM46" s="2">
        <f>VLOOKUP($B46,'[6]sped-ELL'!$B$3:$AB$118,26,FALSE)</f>
        <v>2200455.16</v>
      </c>
      <c r="NN46" s="2">
        <f>VLOOKUP($B46,'[6]sped-ELL'!$B$3:$AB$118,27,FALSE)</f>
        <v>1024492.05</v>
      </c>
      <c r="NO46" s="52">
        <f t="shared" si="75"/>
        <v>409858.14000000036</v>
      </c>
      <c r="NP46" s="52">
        <f t="shared" si="76"/>
        <v>171276.6100000001</v>
      </c>
      <c r="NQ46" s="2"/>
      <c r="NS46" s="2"/>
      <c r="NU46" s="2"/>
      <c r="NW46" s="2"/>
      <c r="NY46" s="2"/>
      <c r="OA46" s="2"/>
      <c r="OC46" s="2"/>
      <c r="OE46" s="2"/>
      <c r="OG46" s="2"/>
      <c r="OI46" s="2"/>
      <c r="OK46" s="2"/>
      <c r="OM46" s="2"/>
      <c r="OO46" s="2"/>
      <c r="OQ46" s="2"/>
      <c r="OS46" s="2"/>
      <c r="OU46" s="2"/>
      <c r="OW46" s="2"/>
      <c r="OY46" s="2"/>
      <c r="PA46" s="2"/>
      <c r="PC46" s="2"/>
      <c r="PE46" s="2"/>
      <c r="PG46" s="2"/>
      <c r="PI46" s="2"/>
      <c r="PK46" s="2"/>
      <c r="PM46" s="2"/>
      <c r="PO46" s="2"/>
      <c r="PQ46" s="2"/>
      <c r="PS46" s="2"/>
      <c r="PU46" s="2"/>
    </row>
    <row r="47" spans="1:437" x14ac:dyDescent="0.25">
      <c r="A47" t="s">
        <v>230</v>
      </c>
      <c r="B47" s="35">
        <v>339</v>
      </c>
      <c r="C47" s="2"/>
      <c r="E47" s="2"/>
      <c r="G47" s="2">
        <v>67876</v>
      </c>
      <c r="H47" s="3">
        <v>1</v>
      </c>
      <c r="I47" s="2"/>
      <c r="K47" s="2">
        <v>262416</v>
      </c>
      <c r="L47" s="3">
        <v>7</v>
      </c>
      <c r="M47" s="2"/>
      <c r="O47" s="2"/>
      <c r="Q47" s="2"/>
      <c r="S47" s="2">
        <v>112464</v>
      </c>
      <c r="T47" s="3">
        <v>3</v>
      </c>
      <c r="U47" s="2"/>
      <c r="W47" s="2">
        <v>149952</v>
      </c>
      <c r="X47" s="3">
        <v>4</v>
      </c>
      <c r="Y47" s="2"/>
      <c r="AA47" s="2">
        <v>156529</v>
      </c>
      <c r="AB47" s="3">
        <v>1</v>
      </c>
      <c r="AC47" s="2"/>
      <c r="AE47" s="2"/>
      <c r="AG47" s="2"/>
      <c r="AI47" s="2"/>
      <c r="AK47" s="2">
        <v>156529</v>
      </c>
      <c r="AL47" s="3">
        <v>1</v>
      </c>
      <c r="AM47" s="2"/>
      <c r="AO47" s="2"/>
      <c r="AQ47" s="2"/>
      <c r="AS47" s="2"/>
      <c r="AU47" s="2"/>
      <c r="AW47" s="2">
        <v>110030</v>
      </c>
      <c r="AX47" s="3">
        <v>2</v>
      </c>
      <c r="AY47" s="2"/>
      <c r="BA47" s="2">
        <v>90879</v>
      </c>
      <c r="BB47" s="3">
        <v>1</v>
      </c>
      <c r="BC47" s="2"/>
      <c r="BE47" s="2"/>
      <c r="BG47" s="2"/>
      <c r="BI47" s="2">
        <v>58896</v>
      </c>
      <c r="BJ47" s="3">
        <v>1</v>
      </c>
      <c r="BK47" s="2"/>
      <c r="BM47" s="2"/>
      <c r="BO47" s="2"/>
      <c r="BQ47" s="2"/>
      <c r="BS47" s="2"/>
      <c r="BU47" s="2"/>
      <c r="BW47" s="2"/>
      <c r="BY47" s="2"/>
      <c r="CA47" s="2"/>
      <c r="CC47" s="2">
        <v>78183</v>
      </c>
      <c r="CD47" s="3">
        <v>1</v>
      </c>
      <c r="CE47" s="2">
        <v>17458.88</v>
      </c>
      <c r="CF47" s="3">
        <v>0</v>
      </c>
      <c r="CG47" s="2">
        <v>50595</v>
      </c>
      <c r="CH47" s="3">
        <v>1</v>
      </c>
      <c r="CI47" s="2">
        <v>120388</v>
      </c>
      <c r="CJ47" s="3">
        <v>2</v>
      </c>
      <c r="CK47" s="2"/>
      <c r="CM47" s="2"/>
      <c r="CO47" s="2"/>
      <c r="CQ47" s="2"/>
      <c r="CS47" s="2"/>
      <c r="CU47" s="2">
        <f t="shared" si="77"/>
        <v>0</v>
      </c>
      <c r="CW47" s="2">
        <f t="shared" si="67"/>
        <v>0</v>
      </c>
      <c r="CY47" s="2">
        <f t="shared" si="78"/>
        <v>0</v>
      </c>
      <c r="DA47" s="2">
        <f t="shared" si="79"/>
        <v>0</v>
      </c>
      <c r="DC47" s="2">
        <f t="shared" si="80"/>
        <v>0</v>
      </c>
      <c r="DE47" s="2">
        <f t="shared" si="81"/>
        <v>106651.93</v>
      </c>
      <c r="DF47" s="3">
        <v>1</v>
      </c>
      <c r="DG47" s="2">
        <f t="shared" si="82"/>
        <v>0</v>
      </c>
      <c r="DI47" s="2"/>
      <c r="DK47" s="2"/>
      <c r="DM47" s="2"/>
      <c r="DO47" s="2"/>
      <c r="DQ47" s="2">
        <v>195277</v>
      </c>
      <c r="DR47" s="3">
        <v>1</v>
      </c>
      <c r="DS47" s="2">
        <f t="shared" si="83"/>
        <v>106651.93</v>
      </c>
      <c r="DT47" s="3">
        <v>1</v>
      </c>
      <c r="DU47" s="2">
        <f t="shared" si="68"/>
        <v>0</v>
      </c>
      <c r="DW47" s="2"/>
      <c r="DY47" s="2"/>
      <c r="EA47" s="2">
        <v>104158</v>
      </c>
      <c r="EB47" s="3">
        <v>1</v>
      </c>
      <c r="EC47" s="2">
        <f t="shared" si="84"/>
        <v>0</v>
      </c>
      <c r="EE47" s="2">
        <f t="shared" si="8"/>
        <v>0</v>
      </c>
      <c r="EG47" s="2">
        <f t="shared" si="9"/>
        <v>0</v>
      </c>
      <c r="EI47" s="2">
        <f t="shared" si="85"/>
        <v>0</v>
      </c>
      <c r="EK47" s="2">
        <f t="shared" si="86"/>
        <v>0</v>
      </c>
      <c r="EM47" s="2">
        <f t="shared" si="87"/>
        <v>106651.93</v>
      </c>
      <c r="EN47" s="3">
        <v>1</v>
      </c>
      <c r="EO47" s="2">
        <f t="shared" si="88"/>
        <v>213303.86</v>
      </c>
      <c r="EP47" s="3">
        <v>2</v>
      </c>
      <c r="EQ47" s="2">
        <f t="shared" si="89"/>
        <v>106651.93</v>
      </c>
      <c r="ER47" s="3">
        <v>1</v>
      </c>
      <c r="ES47" s="2"/>
      <c r="EU47" s="2">
        <f t="shared" si="90"/>
        <v>213303.86</v>
      </c>
      <c r="EV47" s="3">
        <v>2</v>
      </c>
      <c r="EW47" s="2">
        <f t="shared" si="91"/>
        <v>213303.86</v>
      </c>
      <c r="EX47" s="3">
        <v>2</v>
      </c>
      <c r="EY47" s="2">
        <f t="shared" si="92"/>
        <v>213303.86</v>
      </c>
      <c r="EZ47" s="3">
        <v>2</v>
      </c>
      <c r="FA47" s="2">
        <f t="shared" si="93"/>
        <v>319955.78999999998</v>
      </c>
      <c r="FB47" s="3">
        <v>3</v>
      </c>
      <c r="FC47" s="2">
        <f t="shared" si="94"/>
        <v>319955.78999999998</v>
      </c>
      <c r="FD47" s="3">
        <v>3</v>
      </c>
      <c r="FE47" s="2">
        <f t="shared" si="95"/>
        <v>0</v>
      </c>
      <c r="FG47" s="2">
        <f t="shared" si="96"/>
        <v>106651.93</v>
      </c>
      <c r="FH47" s="3">
        <v>1</v>
      </c>
      <c r="FI47" s="2">
        <f t="shared" si="97"/>
        <v>0</v>
      </c>
      <c r="FK47" s="2">
        <f t="shared" si="98"/>
        <v>0</v>
      </c>
      <c r="FM47" s="2">
        <f t="shared" si="99"/>
        <v>0</v>
      </c>
      <c r="FO47" s="2">
        <f t="shared" si="100"/>
        <v>0</v>
      </c>
      <c r="FQ47" s="2">
        <f t="shared" si="101"/>
        <v>0</v>
      </c>
      <c r="FS47" s="2">
        <f t="shared" si="102"/>
        <v>0</v>
      </c>
      <c r="FU47" s="2">
        <f t="shared" si="103"/>
        <v>213303.86</v>
      </c>
      <c r="FV47" s="3">
        <v>2</v>
      </c>
      <c r="FW47" s="2">
        <f t="shared" si="104"/>
        <v>106651.93</v>
      </c>
      <c r="FX47" s="3">
        <v>1</v>
      </c>
      <c r="FY47" s="2">
        <f t="shared" si="105"/>
        <v>0</v>
      </c>
      <c r="GA47" s="2">
        <f t="shared" si="106"/>
        <v>106651.93</v>
      </c>
      <c r="GB47" s="3">
        <v>1</v>
      </c>
      <c r="GC47" s="2">
        <f t="shared" si="107"/>
        <v>426607.72</v>
      </c>
      <c r="GD47" s="3">
        <v>4</v>
      </c>
      <c r="GE47" s="2">
        <f t="shared" si="108"/>
        <v>106651.93</v>
      </c>
      <c r="GF47" s="3">
        <v>1</v>
      </c>
      <c r="GG47" s="2">
        <f t="shared" si="109"/>
        <v>106651.93</v>
      </c>
      <c r="GH47" s="3">
        <v>1</v>
      </c>
      <c r="GI47" s="2">
        <f t="shared" si="110"/>
        <v>0</v>
      </c>
      <c r="GK47" s="2">
        <f t="shared" si="111"/>
        <v>0</v>
      </c>
      <c r="GM47" s="2">
        <f t="shared" si="112"/>
        <v>213303.86</v>
      </c>
      <c r="GN47" s="3">
        <v>2</v>
      </c>
      <c r="GO47" s="2">
        <f t="shared" si="113"/>
        <v>0</v>
      </c>
      <c r="GQ47" s="2">
        <f t="shared" si="114"/>
        <v>0</v>
      </c>
      <c r="GS47" s="2">
        <f t="shared" si="115"/>
        <v>106651.93</v>
      </c>
      <c r="GT47" s="3">
        <v>1</v>
      </c>
      <c r="GU47" s="2">
        <f t="shared" si="116"/>
        <v>0</v>
      </c>
      <c r="GW47" s="2">
        <f t="shared" si="117"/>
        <v>0</v>
      </c>
      <c r="GY47" s="2">
        <f t="shared" si="118"/>
        <v>319955.78999999998</v>
      </c>
      <c r="GZ47" s="3">
        <v>3</v>
      </c>
      <c r="HA47" s="2">
        <f t="shared" si="119"/>
        <v>106651.93</v>
      </c>
      <c r="HB47" s="3">
        <v>1</v>
      </c>
      <c r="HC47" s="2">
        <f t="shared" si="120"/>
        <v>319955.78999999998</v>
      </c>
      <c r="HD47" s="3">
        <v>3</v>
      </c>
      <c r="HE47" s="2">
        <f t="shared" si="121"/>
        <v>0</v>
      </c>
      <c r="HG47" s="2">
        <f t="shared" si="122"/>
        <v>0</v>
      </c>
      <c r="HI47" s="2">
        <f t="shared" si="123"/>
        <v>0</v>
      </c>
      <c r="HK47" s="2">
        <f t="shared" si="124"/>
        <v>0</v>
      </c>
      <c r="HM47" s="2">
        <f t="shared" si="125"/>
        <v>0</v>
      </c>
      <c r="HO47" s="2">
        <f t="shared" si="126"/>
        <v>0</v>
      </c>
      <c r="HQ47" s="2">
        <f t="shared" si="127"/>
        <v>0</v>
      </c>
      <c r="HS47" s="2">
        <f t="shared" si="128"/>
        <v>0</v>
      </c>
      <c r="HU47" s="2">
        <f t="shared" si="129"/>
        <v>0</v>
      </c>
      <c r="HW47" s="2">
        <f t="shared" si="130"/>
        <v>106651.93</v>
      </c>
      <c r="HX47" s="3">
        <v>1</v>
      </c>
      <c r="HY47" s="2">
        <f t="shared" si="131"/>
        <v>0</v>
      </c>
      <c r="IA47" s="2"/>
      <c r="IC47" s="2"/>
      <c r="IE47" s="2">
        <f t="shared" si="132"/>
        <v>106651.93</v>
      </c>
      <c r="IF47" s="3">
        <v>1</v>
      </c>
      <c r="IG47" s="2">
        <f t="shared" si="133"/>
        <v>0</v>
      </c>
      <c r="II47" s="2">
        <f t="shared" si="134"/>
        <v>0</v>
      </c>
      <c r="IK47" s="2">
        <f t="shared" si="135"/>
        <v>0</v>
      </c>
      <c r="IM47" s="2">
        <f t="shared" si="136"/>
        <v>0</v>
      </c>
      <c r="IO47" s="2">
        <f t="shared" si="137"/>
        <v>213303.86</v>
      </c>
      <c r="IP47" s="3">
        <v>2</v>
      </c>
      <c r="IQ47" s="2">
        <f t="shared" si="138"/>
        <v>213303.86</v>
      </c>
      <c r="IR47" s="3">
        <v>2</v>
      </c>
      <c r="IS47" s="2">
        <f t="shared" si="139"/>
        <v>0</v>
      </c>
      <c r="IU47" s="2">
        <f t="shared" si="140"/>
        <v>0</v>
      </c>
      <c r="IW47" s="2">
        <f t="shared" si="141"/>
        <v>106651.93</v>
      </c>
      <c r="IX47" s="3">
        <v>1</v>
      </c>
      <c r="IY47" s="2">
        <v>105459</v>
      </c>
      <c r="IZ47" s="3">
        <v>3</v>
      </c>
      <c r="JA47" s="2"/>
      <c r="JC47" s="2">
        <v>34000</v>
      </c>
      <c r="JD47" s="3">
        <v>0</v>
      </c>
      <c r="JE47" s="2">
        <v>10200</v>
      </c>
      <c r="JF47" s="3">
        <v>0</v>
      </c>
      <c r="JG47" s="2">
        <v>34000</v>
      </c>
      <c r="JH47" s="3">
        <v>0</v>
      </c>
      <c r="JI47" s="2"/>
      <c r="JK47" s="2">
        <v>1000</v>
      </c>
      <c r="JL47" s="3">
        <v>0</v>
      </c>
      <c r="JM47" s="2"/>
      <c r="JO47" s="2"/>
      <c r="JQ47" s="2">
        <v>50490.03</v>
      </c>
      <c r="JR47" s="3">
        <v>0</v>
      </c>
      <c r="JS47" s="2"/>
      <c r="JU47" s="2"/>
      <c r="JW47" s="2">
        <v>55000</v>
      </c>
      <c r="JX47" s="3">
        <v>0</v>
      </c>
      <c r="JY47" s="2">
        <v>21687.69</v>
      </c>
      <c r="JZ47" s="3">
        <v>0</v>
      </c>
      <c r="KA47" s="2"/>
      <c r="KC47" s="2">
        <v>24060</v>
      </c>
      <c r="KD47" s="3">
        <v>0</v>
      </c>
      <c r="KE47" s="2">
        <v>10620</v>
      </c>
      <c r="KF47" s="3">
        <v>0</v>
      </c>
      <c r="KG47" s="2"/>
      <c r="KI47" s="2"/>
      <c r="KK47" s="2">
        <v>168767.02</v>
      </c>
      <c r="KL47" s="3">
        <v>0</v>
      </c>
      <c r="KM47" s="2"/>
      <c r="KO47" s="2"/>
      <c r="KQ47" s="2"/>
      <c r="KS47" s="2"/>
      <c r="KU47" s="2"/>
      <c r="KW47" s="2"/>
      <c r="KY47" s="2"/>
      <c r="LA47" s="2"/>
      <c r="LC47" s="2">
        <v>8780</v>
      </c>
      <c r="LD47" s="3">
        <v>0</v>
      </c>
      <c r="LE47" s="2"/>
      <c r="LG47" s="2"/>
      <c r="LI47" s="2"/>
      <c r="LK47" s="2"/>
      <c r="LM47" s="2"/>
      <c r="LO47" s="2"/>
      <c r="LQ47" s="2"/>
      <c r="LS47" s="2"/>
      <c r="LU47" s="2"/>
      <c r="LW47" s="2"/>
      <c r="LY47" s="2"/>
      <c r="MA47" s="2"/>
      <c r="MC47" s="2"/>
      <c r="ME47" s="2"/>
      <c r="MG47" s="2"/>
      <c r="MI47" s="2"/>
      <c r="MK47" s="2">
        <v>10000</v>
      </c>
      <c r="ML47" s="3">
        <v>0</v>
      </c>
      <c r="MM47" s="2"/>
      <c r="MO47" s="2"/>
      <c r="MQ47" s="2"/>
      <c r="MS47" s="2">
        <v>3165.05</v>
      </c>
      <c r="MT47" s="3">
        <v>0</v>
      </c>
      <c r="MU47" s="2"/>
      <c r="MW47" s="2"/>
      <c r="MY47" s="2"/>
      <c r="NA47" s="2"/>
      <c r="NC47" s="2">
        <v>7447033.6699999999</v>
      </c>
      <c r="ND47" s="3">
        <v>76</v>
      </c>
      <c r="NE47" s="2">
        <v>106651.93</v>
      </c>
      <c r="NF47" s="3">
        <v>1</v>
      </c>
      <c r="NG47" s="2">
        <f t="shared" si="69"/>
        <v>7281500.379999999</v>
      </c>
      <c r="NH47" s="2">
        <f t="shared" si="70"/>
        <v>1649792.0899999999</v>
      </c>
      <c r="NI47" s="2">
        <f t="shared" si="71"/>
        <v>106651.93</v>
      </c>
      <c r="NJ47" s="2">
        <f t="shared" si="72"/>
        <v>7112733.3599999994</v>
      </c>
      <c r="NK47" s="2">
        <f t="shared" si="73"/>
        <v>1539805.16</v>
      </c>
      <c r="NL47" s="2">
        <f t="shared" si="74"/>
        <v>106651.93</v>
      </c>
      <c r="NM47" s="2">
        <f>VLOOKUP($B47,'[6]sped-ELL'!$B$3:$AB$118,26,FALSE)</f>
        <v>1536417.1199999999</v>
      </c>
      <c r="NN47" s="2">
        <f>VLOOKUP($B47,'[6]sped-ELL'!$B$3:$AB$118,27,FALSE)</f>
        <v>113832</v>
      </c>
      <c r="NO47" s="52">
        <f t="shared" si="75"/>
        <v>-3388.0400000000373</v>
      </c>
      <c r="NP47" s="52">
        <f t="shared" si="76"/>
        <v>7180.070000000007</v>
      </c>
      <c r="NQ47" s="2"/>
      <c r="NS47" s="2"/>
      <c r="NU47" s="2"/>
      <c r="NW47" s="2"/>
      <c r="NY47" s="2"/>
      <c r="OA47" s="2"/>
      <c r="OC47" s="2"/>
      <c r="OE47" s="2"/>
      <c r="OG47" s="2"/>
      <c r="OI47" s="2"/>
      <c r="OK47" s="2"/>
      <c r="OM47" s="2"/>
      <c r="OO47" s="2"/>
      <c r="OQ47" s="2"/>
      <c r="OS47" s="2"/>
      <c r="OU47" s="2"/>
      <c r="OW47" s="2"/>
      <c r="OY47" s="2"/>
      <c r="PA47" s="2"/>
      <c r="PC47" s="2"/>
      <c r="PE47" s="2"/>
      <c r="PG47" s="2"/>
      <c r="PI47" s="2"/>
      <c r="PK47" s="2"/>
      <c r="PM47" s="2"/>
      <c r="PO47" s="2"/>
      <c r="PQ47" s="2"/>
      <c r="PS47" s="2"/>
      <c r="PU47" s="2"/>
    </row>
    <row r="48" spans="1:437" x14ac:dyDescent="0.25">
      <c r="A48" t="s">
        <v>231</v>
      </c>
      <c r="B48" s="35">
        <v>254</v>
      </c>
      <c r="C48" s="2"/>
      <c r="E48" s="2"/>
      <c r="G48" s="2">
        <v>67876</v>
      </c>
      <c r="H48" s="3">
        <v>1</v>
      </c>
      <c r="I48" s="2"/>
      <c r="K48" s="2">
        <v>112464</v>
      </c>
      <c r="L48" s="3">
        <v>3</v>
      </c>
      <c r="M48" s="2"/>
      <c r="O48" s="2"/>
      <c r="Q48" s="2"/>
      <c r="S48" s="2">
        <v>187440</v>
      </c>
      <c r="T48" s="3">
        <v>5</v>
      </c>
      <c r="U48" s="2"/>
      <c r="W48" s="2"/>
      <c r="Y48" s="2"/>
      <c r="AA48" s="2"/>
      <c r="AC48" s="2"/>
      <c r="AE48" s="2"/>
      <c r="AG48" s="2"/>
      <c r="AI48" s="2"/>
      <c r="AK48" s="2">
        <v>156529</v>
      </c>
      <c r="AL48" s="3">
        <v>1</v>
      </c>
      <c r="AM48" s="2"/>
      <c r="AO48" s="2"/>
      <c r="AQ48" s="2"/>
      <c r="AS48" s="2"/>
      <c r="AU48" s="2"/>
      <c r="AW48" s="2"/>
      <c r="AY48" s="2"/>
      <c r="BA48" s="2">
        <v>90879</v>
      </c>
      <c r="BB48" s="3">
        <v>1</v>
      </c>
      <c r="BC48" s="2"/>
      <c r="BE48" s="2"/>
      <c r="BG48" s="2"/>
      <c r="BI48" s="2"/>
      <c r="BK48" s="2"/>
      <c r="BM48" s="2"/>
      <c r="BO48" s="2"/>
      <c r="BQ48" s="2"/>
      <c r="BS48" s="2"/>
      <c r="BU48" s="2"/>
      <c r="BW48" s="2"/>
      <c r="BY48" s="2"/>
      <c r="CA48" s="2"/>
      <c r="CC48" s="2">
        <v>78183</v>
      </c>
      <c r="CD48" s="3">
        <v>1</v>
      </c>
      <c r="CE48" s="2">
        <v>6472.4133330000004</v>
      </c>
      <c r="CF48" s="3">
        <v>0</v>
      </c>
      <c r="CG48" s="2">
        <v>101190</v>
      </c>
      <c r="CH48" s="3">
        <v>2</v>
      </c>
      <c r="CI48" s="2">
        <v>120388</v>
      </c>
      <c r="CJ48" s="3">
        <v>2</v>
      </c>
      <c r="CK48" s="2"/>
      <c r="CM48" s="2"/>
      <c r="CO48" s="2"/>
      <c r="CQ48" s="2"/>
      <c r="CS48" s="2">
        <v>144306</v>
      </c>
      <c r="CT48" s="3">
        <v>1</v>
      </c>
      <c r="CU48" s="2">
        <f t="shared" si="77"/>
        <v>0</v>
      </c>
      <c r="CW48" s="2">
        <f t="shared" si="67"/>
        <v>0</v>
      </c>
      <c r="CY48" s="2">
        <f t="shared" si="78"/>
        <v>0</v>
      </c>
      <c r="DA48" s="2">
        <f t="shared" si="79"/>
        <v>106651.93</v>
      </c>
      <c r="DB48" s="3">
        <v>1</v>
      </c>
      <c r="DC48" s="2">
        <f t="shared" si="80"/>
        <v>106651.93</v>
      </c>
      <c r="DD48" s="3">
        <v>1</v>
      </c>
      <c r="DE48" s="2">
        <f t="shared" si="81"/>
        <v>0</v>
      </c>
      <c r="DG48" s="2">
        <f t="shared" si="82"/>
        <v>0</v>
      </c>
      <c r="DI48" s="2"/>
      <c r="DK48" s="2"/>
      <c r="DM48" s="2"/>
      <c r="DO48" s="2"/>
      <c r="DQ48" s="2">
        <v>195277</v>
      </c>
      <c r="DR48" s="3">
        <v>1</v>
      </c>
      <c r="DS48" s="2">
        <f t="shared" si="83"/>
        <v>106651.93</v>
      </c>
      <c r="DT48" s="3">
        <v>1</v>
      </c>
      <c r="DU48" s="2">
        <f t="shared" si="68"/>
        <v>0</v>
      </c>
      <c r="DW48" s="2"/>
      <c r="DY48" s="2"/>
      <c r="EA48" s="2"/>
      <c r="EC48" s="2">
        <f t="shared" si="84"/>
        <v>53325.964999999997</v>
      </c>
      <c r="ED48" s="3">
        <v>0.5</v>
      </c>
      <c r="EE48" s="2">
        <f t="shared" si="8"/>
        <v>0</v>
      </c>
      <c r="EG48" s="2">
        <f t="shared" si="9"/>
        <v>0</v>
      </c>
      <c r="EI48" s="2">
        <f t="shared" si="85"/>
        <v>106651.93</v>
      </c>
      <c r="EJ48" s="3">
        <v>1</v>
      </c>
      <c r="EK48" s="2">
        <f t="shared" si="86"/>
        <v>0</v>
      </c>
      <c r="EM48" s="2">
        <f t="shared" si="87"/>
        <v>0</v>
      </c>
      <c r="EO48" s="2">
        <f t="shared" si="88"/>
        <v>106651.93</v>
      </c>
      <c r="EP48" s="3">
        <v>1</v>
      </c>
      <c r="EQ48" s="2">
        <f t="shared" si="89"/>
        <v>0</v>
      </c>
      <c r="ES48" s="2"/>
      <c r="EU48" s="2">
        <f t="shared" si="90"/>
        <v>533259.64999999991</v>
      </c>
      <c r="EV48" s="3">
        <v>5</v>
      </c>
      <c r="EW48" s="2">
        <f t="shared" si="91"/>
        <v>533259.64999999991</v>
      </c>
      <c r="EX48" s="3">
        <v>5</v>
      </c>
      <c r="EY48" s="2">
        <f t="shared" si="92"/>
        <v>533259.64999999991</v>
      </c>
      <c r="EZ48" s="3">
        <v>5</v>
      </c>
      <c r="FA48" s="2">
        <f t="shared" si="93"/>
        <v>533259.64999999991</v>
      </c>
      <c r="FB48" s="3">
        <v>5</v>
      </c>
      <c r="FC48" s="2">
        <f t="shared" si="94"/>
        <v>533259.64999999991</v>
      </c>
      <c r="FD48" s="3">
        <v>5</v>
      </c>
      <c r="FE48" s="2">
        <f t="shared" si="95"/>
        <v>0</v>
      </c>
      <c r="FG48" s="2">
        <f t="shared" si="96"/>
        <v>213303.86</v>
      </c>
      <c r="FH48" s="3">
        <v>2</v>
      </c>
      <c r="FI48" s="2">
        <f t="shared" si="97"/>
        <v>0</v>
      </c>
      <c r="FK48" s="2">
        <f t="shared" si="98"/>
        <v>0</v>
      </c>
      <c r="FM48" s="2">
        <f t="shared" si="99"/>
        <v>0</v>
      </c>
      <c r="FO48" s="2">
        <f t="shared" si="100"/>
        <v>0</v>
      </c>
      <c r="FQ48" s="2">
        <f t="shared" si="101"/>
        <v>0</v>
      </c>
      <c r="FS48" s="2">
        <f t="shared" si="102"/>
        <v>0</v>
      </c>
      <c r="FU48" s="2">
        <f t="shared" si="103"/>
        <v>0</v>
      </c>
      <c r="FW48" s="2">
        <f t="shared" si="104"/>
        <v>106651.93</v>
      </c>
      <c r="FX48" s="3">
        <v>1</v>
      </c>
      <c r="FY48" s="2">
        <f t="shared" si="105"/>
        <v>0</v>
      </c>
      <c r="GA48" s="2">
        <f t="shared" si="106"/>
        <v>213303.86</v>
      </c>
      <c r="GB48" s="3">
        <v>2</v>
      </c>
      <c r="GC48" s="2">
        <f t="shared" si="107"/>
        <v>1066519.2999999998</v>
      </c>
      <c r="GD48" s="3">
        <v>10</v>
      </c>
      <c r="GE48" s="2">
        <f t="shared" si="108"/>
        <v>0</v>
      </c>
      <c r="GG48" s="2">
        <f t="shared" si="109"/>
        <v>0</v>
      </c>
      <c r="GI48" s="2">
        <f t="shared" si="110"/>
        <v>0</v>
      </c>
      <c r="GK48" s="2">
        <f t="shared" si="111"/>
        <v>0</v>
      </c>
      <c r="GM48" s="2">
        <f t="shared" si="112"/>
        <v>533259.64999999991</v>
      </c>
      <c r="GN48" s="3">
        <v>5</v>
      </c>
      <c r="GO48" s="2">
        <f t="shared" si="113"/>
        <v>0</v>
      </c>
      <c r="GQ48" s="2">
        <f t="shared" si="114"/>
        <v>0</v>
      </c>
      <c r="GS48" s="2">
        <f t="shared" si="115"/>
        <v>159977.89499999999</v>
      </c>
      <c r="GT48" s="3">
        <v>1.5</v>
      </c>
      <c r="GU48" s="2">
        <f t="shared" si="116"/>
        <v>0</v>
      </c>
      <c r="GW48" s="2">
        <f t="shared" si="117"/>
        <v>0</v>
      </c>
      <c r="GY48" s="2">
        <f t="shared" si="118"/>
        <v>0</v>
      </c>
      <c r="HA48" s="2">
        <f t="shared" si="119"/>
        <v>0</v>
      </c>
      <c r="HC48" s="2">
        <f t="shared" si="120"/>
        <v>319955.78999999998</v>
      </c>
      <c r="HD48" s="3">
        <v>3</v>
      </c>
      <c r="HE48" s="2">
        <f t="shared" si="121"/>
        <v>0</v>
      </c>
      <c r="HG48" s="2">
        <f t="shared" si="122"/>
        <v>0</v>
      </c>
      <c r="HI48" s="2">
        <f t="shared" si="123"/>
        <v>0</v>
      </c>
      <c r="HK48" s="2">
        <f t="shared" si="124"/>
        <v>0</v>
      </c>
      <c r="HM48" s="2">
        <f t="shared" si="125"/>
        <v>0</v>
      </c>
      <c r="HO48" s="2">
        <f t="shared" si="126"/>
        <v>213303.86</v>
      </c>
      <c r="HP48" s="3">
        <v>2</v>
      </c>
      <c r="HQ48" s="2">
        <f t="shared" si="127"/>
        <v>0</v>
      </c>
      <c r="HS48" s="2">
        <f t="shared" si="128"/>
        <v>0</v>
      </c>
      <c r="HU48" s="2">
        <f t="shared" si="129"/>
        <v>0</v>
      </c>
      <c r="HW48" s="2">
        <f t="shared" si="130"/>
        <v>0</v>
      </c>
      <c r="HY48" s="2">
        <f t="shared" si="131"/>
        <v>0</v>
      </c>
      <c r="IA48" s="2"/>
      <c r="IC48" s="2"/>
      <c r="IE48" s="2">
        <f t="shared" si="132"/>
        <v>106651.93</v>
      </c>
      <c r="IF48" s="3">
        <v>1</v>
      </c>
      <c r="IG48" s="2">
        <f t="shared" si="133"/>
        <v>0</v>
      </c>
      <c r="II48" s="2">
        <f t="shared" si="134"/>
        <v>0</v>
      </c>
      <c r="IK48" s="2">
        <f t="shared" si="135"/>
        <v>0</v>
      </c>
      <c r="IM48" s="2">
        <f t="shared" si="136"/>
        <v>0</v>
      </c>
      <c r="IO48" s="2">
        <f t="shared" si="137"/>
        <v>0</v>
      </c>
      <c r="IQ48" s="2">
        <f t="shared" si="138"/>
        <v>0</v>
      </c>
      <c r="IS48" s="2">
        <f t="shared" si="139"/>
        <v>0</v>
      </c>
      <c r="IU48" s="2">
        <f t="shared" si="140"/>
        <v>0</v>
      </c>
      <c r="IW48" s="2">
        <f t="shared" si="141"/>
        <v>0</v>
      </c>
      <c r="IY48" s="2"/>
      <c r="JA48" s="2"/>
      <c r="JC48" s="2"/>
      <c r="JE48" s="2"/>
      <c r="JG48" s="2"/>
      <c r="JI48" s="2"/>
      <c r="JK48" s="2"/>
      <c r="JM48" s="2"/>
      <c r="JO48" s="2"/>
      <c r="JQ48" s="2">
        <v>10194</v>
      </c>
      <c r="JR48" s="3">
        <v>0</v>
      </c>
      <c r="JS48" s="2"/>
      <c r="JU48" s="2"/>
      <c r="JW48" s="2"/>
      <c r="JY48" s="2">
        <v>6766.62</v>
      </c>
      <c r="JZ48" s="3">
        <v>0</v>
      </c>
      <c r="KA48" s="2"/>
      <c r="KC48" s="2">
        <v>1400</v>
      </c>
      <c r="KD48" s="3">
        <v>0</v>
      </c>
      <c r="KE48" s="2"/>
      <c r="KG48" s="2"/>
      <c r="KI48" s="2"/>
      <c r="KK48" s="2">
        <v>53537.33</v>
      </c>
      <c r="KL48" s="3">
        <v>0</v>
      </c>
      <c r="KM48" s="2"/>
      <c r="KO48" s="2"/>
      <c r="KQ48" s="2"/>
      <c r="KS48" s="2"/>
      <c r="KU48" s="2"/>
      <c r="KW48" s="2"/>
      <c r="KY48" s="2"/>
      <c r="LA48" s="2"/>
      <c r="LC48" s="2">
        <v>14360</v>
      </c>
      <c r="LD48" s="3">
        <v>0</v>
      </c>
      <c r="LE48" s="2"/>
      <c r="LG48" s="2"/>
      <c r="LI48" s="2"/>
      <c r="LK48" s="2"/>
      <c r="LM48" s="2"/>
      <c r="LO48" s="2"/>
      <c r="LQ48" s="2"/>
      <c r="LS48" s="2"/>
      <c r="LU48" s="2"/>
      <c r="LW48" s="2"/>
      <c r="LY48" s="2"/>
      <c r="MA48" s="2"/>
      <c r="MC48" s="2"/>
      <c r="ME48" s="2"/>
      <c r="MG48" s="2"/>
      <c r="MI48" s="2"/>
      <c r="MK48" s="2"/>
      <c r="MM48" s="2"/>
      <c r="MO48" s="2"/>
      <c r="MQ48" s="2"/>
      <c r="MS48" s="2"/>
      <c r="MU48" s="2">
        <v>17950</v>
      </c>
      <c r="MV48" s="3">
        <v>0</v>
      </c>
      <c r="MW48" s="2"/>
      <c r="MY48" s="2"/>
      <c r="NA48" s="2"/>
      <c r="NC48" s="2">
        <v>7894214.3633329999</v>
      </c>
      <c r="ND48" s="3">
        <v>76</v>
      </c>
      <c r="NG48" s="2">
        <f t="shared" si="69"/>
        <v>7551024.3033329984</v>
      </c>
      <c r="NH48" s="2">
        <f t="shared" si="70"/>
        <v>1279823.1599999997</v>
      </c>
      <c r="NI48" s="2">
        <f t="shared" si="71"/>
        <v>106651.93</v>
      </c>
      <c r="NJ48" s="2">
        <f t="shared" si="72"/>
        <v>7497486.9733329983</v>
      </c>
      <c r="NK48" s="2">
        <f t="shared" si="73"/>
        <v>1279823.1599999997</v>
      </c>
      <c r="NL48" s="2">
        <f t="shared" si="74"/>
        <v>106651.93</v>
      </c>
      <c r="NM48" s="2">
        <f>VLOOKUP($B48,'[6]sped-ELL'!$B$3:$AB$118,26,FALSE)</f>
        <v>1301418.1199999999</v>
      </c>
      <c r="NN48" s="2">
        <f>VLOOKUP($B48,'[6]sped-ELL'!$B$3:$AB$118,27,FALSE)</f>
        <v>113832</v>
      </c>
      <c r="NO48" s="52">
        <f t="shared" si="75"/>
        <v>21594.960000000196</v>
      </c>
      <c r="NP48" s="52">
        <f t="shared" si="76"/>
        <v>7180.070000000007</v>
      </c>
      <c r="NQ48" s="2"/>
      <c r="NS48" s="2"/>
      <c r="NU48" s="2"/>
      <c r="NW48" s="2"/>
      <c r="NY48" s="2"/>
      <c r="OA48" s="2"/>
      <c r="OC48" s="2"/>
      <c r="OE48" s="2"/>
      <c r="OG48" s="2"/>
      <c r="OI48" s="2"/>
      <c r="OK48" s="2"/>
      <c r="OM48" s="2"/>
      <c r="OO48" s="2"/>
      <c r="OQ48" s="2"/>
      <c r="OS48" s="2"/>
      <c r="OU48" s="2"/>
      <c r="OW48" s="2"/>
      <c r="OY48" s="2"/>
      <c r="PA48" s="2"/>
      <c r="PC48" s="2"/>
      <c r="PE48" s="2"/>
      <c r="PG48" s="2"/>
      <c r="PI48" s="2"/>
      <c r="PK48" s="2"/>
      <c r="PM48" s="2"/>
      <c r="PO48" s="2"/>
      <c r="PQ48" s="2"/>
      <c r="PS48" s="2"/>
      <c r="PU48" s="2"/>
    </row>
    <row r="49" spans="1:437" x14ac:dyDescent="0.25">
      <c r="A49" t="s">
        <v>232</v>
      </c>
      <c r="B49" s="35">
        <v>433</v>
      </c>
      <c r="C49" s="2"/>
      <c r="E49" s="2"/>
      <c r="G49" s="2"/>
      <c r="I49" s="2"/>
      <c r="K49" s="2"/>
      <c r="M49" s="2"/>
      <c r="O49" s="2"/>
      <c r="Q49" s="2"/>
      <c r="S49" s="2"/>
      <c r="U49" s="2"/>
      <c r="W49" s="2">
        <v>112464</v>
      </c>
      <c r="X49" s="3">
        <v>3</v>
      </c>
      <c r="Y49" s="2"/>
      <c r="AA49" s="2"/>
      <c r="AC49" s="2">
        <v>156529</v>
      </c>
      <c r="AD49" s="3">
        <v>1</v>
      </c>
      <c r="AE49" s="2"/>
      <c r="AG49" s="2"/>
      <c r="AI49" s="2"/>
      <c r="AK49" s="2"/>
      <c r="AM49" s="2"/>
      <c r="AO49" s="2"/>
      <c r="AQ49" s="2"/>
      <c r="AS49" s="2"/>
      <c r="AU49" s="2"/>
      <c r="AW49" s="2">
        <v>55015</v>
      </c>
      <c r="AX49" s="3">
        <v>1</v>
      </c>
      <c r="AY49" s="2">
        <v>55015</v>
      </c>
      <c r="AZ49" s="3">
        <v>1</v>
      </c>
      <c r="BA49" s="2"/>
      <c r="BC49" s="2">
        <v>101278</v>
      </c>
      <c r="BD49" s="3">
        <v>2</v>
      </c>
      <c r="BE49" s="2"/>
      <c r="BG49" s="2"/>
      <c r="BI49" s="2"/>
      <c r="BK49" s="2"/>
      <c r="BM49" s="2">
        <v>67580</v>
      </c>
      <c r="BN49" s="3">
        <v>1</v>
      </c>
      <c r="BO49" s="2"/>
      <c r="BQ49" s="2"/>
      <c r="BS49" s="2"/>
      <c r="BU49" s="2"/>
      <c r="BW49" s="2"/>
      <c r="BY49" s="2">
        <v>99681</v>
      </c>
      <c r="BZ49" s="3">
        <v>1</v>
      </c>
      <c r="CA49" s="2"/>
      <c r="CC49" s="2">
        <v>78183</v>
      </c>
      <c r="CD49" s="3">
        <v>1</v>
      </c>
      <c r="CE49" s="2">
        <v>1999.6466700000001</v>
      </c>
      <c r="CF49" s="3">
        <v>0</v>
      </c>
      <c r="CG49" s="2">
        <v>101190</v>
      </c>
      <c r="CH49" s="3">
        <v>2</v>
      </c>
      <c r="CI49" s="2">
        <v>120388</v>
      </c>
      <c r="CJ49" s="3">
        <v>2</v>
      </c>
      <c r="CK49" s="2"/>
      <c r="CM49" s="2"/>
      <c r="CO49" s="2"/>
      <c r="CQ49" s="2"/>
      <c r="CS49" s="2">
        <v>144306</v>
      </c>
      <c r="CT49" s="3">
        <v>1</v>
      </c>
      <c r="CU49" s="2">
        <f t="shared" si="77"/>
        <v>0</v>
      </c>
      <c r="CW49" s="2">
        <f t="shared" si="67"/>
        <v>0</v>
      </c>
      <c r="CY49" s="2">
        <f t="shared" si="78"/>
        <v>0</v>
      </c>
      <c r="DA49" s="2">
        <f t="shared" si="79"/>
        <v>106651.93</v>
      </c>
      <c r="DB49" s="3">
        <v>1</v>
      </c>
      <c r="DC49" s="2">
        <f t="shared" si="80"/>
        <v>106651.93</v>
      </c>
      <c r="DD49" s="3">
        <v>1</v>
      </c>
      <c r="DE49" s="2">
        <f t="shared" si="81"/>
        <v>0</v>
      </c>
      <c r="DG49" s="2">
        <f t="shared" si="82"/>
        <v>19391.260019391259</v>
      </c>
      <c r="DH49" s="3">
        <v>0.18181818199999999</v>
      </c>
      <c r="DI49" s="2"/>
      <c r="DK49" s="2"/>
      <c r="DM49" s="2"/>
      <c r="DO49" s="2"/>
      <c r="DQ49" s="2">
        <v>195277</v>
      </c>
      <c r="DR49" s="3">
        <v>1</v>
      </c>
      <c r="DS49" s="2">
        <f t="shared" si="83"/>
        <v>106651.93</v>
      </c>
      <c r="DT49" s="3">
        <v>1</v>
      </c>
      <c r="DU49" s="2">
        <f t="shared" si="68"/>
        <v>0</v>
      </c>
      <c r="DW49" s="2"/>
      <c r="DY49" s="2"/>
      <c r="EA49" s="2"/>
      <c r="EC49" s="2">
        <f t="shared" si="84"/>
        <v>106651.93</v>
      </c>
      <c r="ED49" s="3">
        <v>1</v>
      </c>
      <c r="EE49" s="2">
        <f t="shared" si="8"/>
        <v>0</v>
      </c>
      <c r="EG49" s="2">
        <f t="shared" si="9"/>
        <v>0</v>
      </c>
      <c r="EI49" s="2">
        <f t="shared" si="85"/>
        <v>106651.93</v>
      </c>
      <c r="EJ49" s="3">
        <v>1</v>
      </c>
      <c r="EK49" s="2">
        <f t="shared" si="86"/>
        <v>0</v>
      </c>
      <c r="EM49" s="2">
        <f t="shared" si="87"/>
        <v>0</v>
      </c>
      <c r="EO49" s="2">
        <f t="shared" si="88"/>
        <v>319955.78999999998</v>
      </c>
      <c r="EP49" s="3">
        <v>3</v>
      </c>
      <c r="EQ49" s="2">
        <f t="shared" si="89"/>
        <v>0</v>
      </c>
      <c r="ES49" s="2"/>
      <c r="EU49" s="2">
        <f t="shared" si="90"/>
        <v>0</v>
      </c>
      <c r="EW49" s="2">
        <f t="shared" si="91"/>
        <v>0</v>
      </c>
      <c r="EY49" s="2">
        <f t="shared" si="92"/>
        <v>0</v>
      </c>
      <c r="FA49" s="2">
        <f t="shared" si="93"/>
        <v>0</v>
      </c>
      <c r="FC49" s="2">
        <f t="shared" si="94"/>
        <v>0</v>
      </c>
      <c r="FE49" s="2">
        <f t="shared" si="95"/>
        <v>426607.72</v>
      </c>
      <c r="FF49" s="3">
        <v>4</v>
      </c>
      <c r="FG49" s="2">
        <f t="shared" si="96"/>
        <v>53325.964999999997</v>
      </c>
      <c r="FH49" s="3">
        <v>0.5</v>
      </c>
      <c r="FI49" s="2">
        <f t="shared" si="97"/>
        <v>106651.93</v>
      </c>
      <c r="FJ49" s="3">
        <v>1</v>
      </c>
      <c r="FK49" s="2">
        <f t="shared" si="98"/>
        <v>0</v>
      </c>
      <c r="FM49" s="2">
        <f t="shared" si="99"/>
        <v>0</v>
      </c>
      <c r="FO49" s="2">
        <f t="shared" si="100"/>
        <v>0</v>
      </c>
      <c r="FQ49" s="2">
        <f t="shared" si="101"/>
        <v>0</v>
      </c>
      <c r="FS49" s="2">
        <f t="shared" si="102"/>
        <v>0</v>
      </c>
      <c r="FU49" s="2">
        <f t="shared" si="103"/>
        <v>0</v>
      </c>
      <c r="FW49" s="2">
        <f t="shared" si="104"/>
        <v>0</v>
      </c>
      <c r="FY49" s="2">
        <f t="shared" si="105"/>
        <v>319955.78999999998</v>
      </c>
      <c r="FZ49" s="3">
        <v>3</v>
      </c>
      <c r="GA49" s="2">
        <f t="shared" si="106"/>
        <v>213303.86</v>
      </c>
      <c r="GB49" s="3">
        <v>2</v>
      </c>
      <c r="GC49" s="2">
        <f t="shared" si="107"/>
        <v>746563.51</v>
      </c>
      <c r="GD49" s="3">
        <v>7</v>
      </c>
      <c r="GE49" s="2">
        <f t="shared" si="108"/>
        <v>0</v>
      </c>
      <c r="GG49" s="2">
        <f t="shared" si="109"/>
        <v>0</v>
      </c>
      <c r="GI49" s="2">
        <f t="shared" si="110"/>
        <v>0</v>
      </c>
      <c r="GK49" s="2">
        <f t="shared" si="111"/>
        <v>0</v>
      </c>
      <c r="GM49" s="2">
        <f t="shared" si="112"/>
        <v>0</v>
      </c>
      <c r="GO49" s="2">
        <f t="shared" si="113"/>
        <v>319955.78999999998</v>
      </c>
      <c r="GP49" s="3">
        <v>3</v>
      </c>
      <c r="GQ49" s="2">
        <f t="shared" si="114"/>
        <v>0</v>
      </c>
      <c r="GS49" s="2">
        <f t="shared" si="115"/>
        <v>106651.93</v>
      </c>
      <c r="GT49" s="3">
        <v>1</v>
      </c>
      <c r="GU49" s="2">
        <f t="shared" si="116"/>
        <v>0</v>
      </c>
      <c r="GW49" s="2">
        <f t="shared" si="117"/>
        <v>0</v>
      </c>
      <c r="GY49" s="2">
        <f t="shared" si="118"/>
        <v>0</v>
      </c>
      <c r="HA49" s="2">
        <f t="shared" si="119"/>
        <v>0</v>
      </c>
      <c r="HC49" s="2">
        <f t="shared" si="120"/>
        <v>0</v>
      </c>
      <c r="HE49" s="2">
        <f t="shared" si="121"/>
        <v>106651.93</v>
      </c>
      <c r="HF49" s="3">
        <v>1</v>
      </c>
      <c r="HG49" s="2">
        <f t="shared" si="122"/>
        <v>0</v>
      </c>
      <c r="HI49" s="2">
        <f t="shared" si="123"/>
        <v>0</v>
      </c>
      <c r="HK49" s="2">
        <f t="shared" si="124"/>
        <v>0</v>
      </c>
      <c r="HM49" s="2">
        <f t="shared" si="125"/>
        <v>0</v>
      </c>
      <c r="HO49" s="2">
        <f t="shared" si="126"/>
        <v>213303.86</v>
      </c>
      <c r="HP49" s="3">
        <v>2</v>
      </c>
      <c r="HQ49" s="2">
        <f t="shared" si="127"/>
        <v>0</v>
      </c>
      <c r="HS49" s="2">
        <f t="shared" si="128"/>
        <v>0</v>
      </c>
      <c r="HU49" s="2">
        <f t="shared" si="129"/>
        <v>319955.78999999998</v>
      </c>
      <c r="HV49" s="3">
        <v>3</v>
      </c>
      <c r="HW49" s="2">
        <f t="shared" si="130"/>
        <v>213303.86</v>
      </c>
      <c r="HX49" s="3">
        <v>2</v>
      </c>
      <c r="HY49" s="2">
        <f t="shared" si="131"/>
        <v>106651.93</v>
      </c>
      <c r="HZ49" s="3">
        <v>1</v>
      </c>
      <c r="IA49" s="2"/>
      <c r="IC49" s="2"/>
      <c r="IE49" s="2">
        <f t="shared" si="132"/>
        <v>213303.86</v>
      </c>
      <c r="IF49" s="3">
        <v>2</v>
      </c>
      <c r="IG49" s="2">
        <f t="shared" si="133"/>
        <v>0</v>
      </c>
      <c r="II49" s="2">
        <f t="shared" si="134"/>
        <v>0</v>
      </c>
      <c r="IK49" s="2">
        <f t="shared" si="135"/>
        <v>0</v>
      </c>
      <c r="IM49" s="2">
        <f t="shared" si="136"/>
        <v>0</v>
      </c>
      <c r="IO49" s="2">
        <f t="shared" si="137"/>
        <v>0</v>
      </c>
      <c r="IQ49" s="2">
        <f t="shared" si="138"/>
        <v>0</v>
      </c>
      <c r="IS49" s="2">
        <f t="shared" si="139"/>
        <v>0</v>
      </c>
      <c r="IU49" s="2">
        <f t="shared" si="140"/>
        <v>0</v>
      </c>
      <c r="IW49" s="2">
        <f t="shared" si="141"/>
        <v>0</v>
      </c>
      <c r="IY49" s="2"/>
      <c r="JA49" s="2"/>
      <c r="JC49" s="2">
        <v>13600</v>
      </c>
      <c r="JD49" s="3">
        <v>0</v>
      </c>
      <c r="JE49" s="2">
        <v>10200</v>
      </c>
      <c r="JF49" s="3">
        <v>0</v>
      </c>
      <c r="JG49" s="2">
        <v>13600</v>
      </c>
      <c r="JH49" s="3">
        <v>0</v>
      </c>
      <c r="JI49" s="2"/>
      <c r="JK49" s="2"/>
      <c r="JM49" s="2"/>
      <c r="JO49" s="2"/>
      <c r="JQ49" s="2">
        <v>2906.26</v>
      </c>
      <c r="JR49" s="3">
        <v>0</v>
      </c>
      <c r="JS49" s="2"/>
      <c r="JU49" s="2"/>
      <c r="JW49" s="2"/>
      <c r="JY49" s="2">
        <v>2585.02</v>
      </c>
      <c r="JZ49" s="3">
        <v>0</v>
      </c>
      <c r="KA49" s="2"/>
      <c r="KC49" s="2"/>
      <c r="KE49" s="2">
        <v>4485</v>
      </c>
      <c r="KF49" s="3">
        <v>0</v>
      </c>
      <c r="KG49" s="2"/>
      <c r="KI49" s="2"/>
      <c r="KK49" s="2">
        <v>154739.41</v>
      </c>
      <c r="KL49" s="3">
        <v>0</v>
      </c>
      <c r="KM49" s="2"/>
      <c r="KO49" s="2"/>
      <c r="KQ49" s="2"/>
      <c r="KS49" s="2"/>
      <c r="KU49" s="2"/>
      <c r="KW49" s="2"/>
      <c r="KY49" s="2"/>
      <c r="LA49" s="2"/>
      <c r="LC49" s="2">
        <v>7780</v>
      </c>
      <c r="LD49" s="3">
        <v>0</v>
      </c>
      <c r="LE49" s="2"/>
      <c r="LG49" s="2"/>
      <c r="LI49" s="2"/>
      <c r="LK49" s="2"/>
      <c r="LM49" s="2"/>
      <c r="LO49" s="2"/>
      <c r="LQ49" s="2"/>
      <c r="LS49" s="2"/>
      <c r="LU49" s="2"/>
      <c r="LW49" s="2"/>
      <c r="LY49" s="2"/>
      <c r="MA49" s="2"/>
      <c r="MC49" s="2"/>
      <c r="ME49" s="2"/>
      <c r="MG49" s="2"/>
      <c r="MI49" s="2"/>
      <c r="MK49" s="2"/>
      <c r="MM49" s="2"/>
      <c r="MO49" s="2"/>
      <c r="MQ49" s="2"/>
      <c r="MS49" s="2">
        <v>2804.55</v>
      </c>
      <c r="MT49" s="3">
        <v>0</v>
      </c>
      <c r="MU49" s="2"/>
      <c r="MW49" s="2"/>
      <c r="MY49" s="2"/>
      <c r="NA49" s="2"/>
      <c r="NC49" s="2">
        <v>6081117.4775995575</v>
      </c>
      <c r="ND49" s="3">
        <v>57.681818182000001</v>
      </c>
      <c r="NG49" s="2">
        <f t="shared" si="69"/>
        <v>5840400.3116893899</v>
      </c>
      <c r="NH49" s="2">
        <f t="shared" si="70"/>
        <v>1715621.02</v>
      </c>
      <c r="NI49" s="2">
        <f t="shared" si="71"/>
        <v>19391.260019391259</v>
      </c>
      <c r="NJ49" s="2">
        <f t="shared" si="72"/>
        <v>5685660.9016893897</v>
      </c>
      <c r="NK49" s="2">
        <f t="shared" si="73"/>
        <v>1715621.02</v>
      </c>
      <c r="NL49" s="2">
        <f t="shared" si="74"/>
        <v>19391.260019391259</v>
      </c>
      <c r="NM49" s="2">
        <f>VLOOKUP($B49,'[6]sped-ELL'!$B$3:$AB$118,26,FALSE)</f>
        <v>1747603.895</v>
      </c>
      <c r="NN49" s="2">
        <f>VLOOKUP($B49,'[6]sped-ELL'!$B$3:$AB$118,27,FALSE)</f>
        <v>113832</v>
      </c>
      <c r="NO49" s="52">
        <f t="shared" si="75"/>
        <v>31982.875</v>
      </c>
      <c r="NP49" s="52">
        <f t="shared" si="76"/>
        <v>94440.739980608749</v>
      </c>
      <c r="NQ49" s="2"/>
      <c r="NS49" s="2"/>
      <c r="NU49" s="2"/>
      <c r="NW49" s="2"/>
      <c r="NY49" s="2"/>
      <c r="OA49" s="2"/>
      <c r="OC49" s="2"/>
      <c r="OE49" s="2"/>
      <c r="OG49" s="2"/>
      <c r="OI49" s="2"/>
      <c r="OK49" s="2"/>
      <c r="OM49" s="2"/>
      <c r="OO49" s="2"/>
      <c r="OQ49" s="2"/>
      <c r="OS49" s="2"/>
      <c r="OU49" s="2"/>
      <c r="OW49" s="2"/>
      <c r="OY49" s="2"/>
      <c r="PA49" s="2"/>
      <c r="PC49" s="2"/>
      <c r="PE49" s="2"/>
      <c r="PG49" s="2"/>
      <c r="PI49" s="2"/>
      <c r="PK49" s="2"/>
      <c r="PM49" s="2"/>
      <c r="PO49" s="2"/>
      <c r="PQ49" s="2"/>
      <c r="PS49" s="2"/>
      <c r="PU49" s="2"/>
    </row>
    <row r="50" spans="1:437" x14ac:dyDescent="0.25">
      <c r="A50" t="s">
        <v>233</v>
      </c>
      <c r="B50" s="35">
        <v>416</v>
      </c>
      <c r="C50" s="2"/>
      <c r="E50" s="2"/>
      <c r="G50" s="2"/>
      <c r="I50" s="2"/>
      <c r="K50" s="2"/>
      <c r="M50" s="2"/>
      <c r="O50" s="2"/>
      <c r="Q50" s="2"/>
      <c r="S50" s="2"/>
      <c r="U50" s="2"/>
      <c r="W50" s="2">
        <v>224928</v>
      </c>
      <c r="X50" s="3">
        <v>6</v>
      </c>
      <c r="Y50" s="2"/>
      <c r="AA50" s="2"/>
      <c r="AC50" s="2">
        <v>156529</v>
      </c>
      <c r="AD50" s="3">
        <v>1</v>
      </c>
      <c r="AE50" s="2"/>
      <c r="AG50" s="2"/>
      <c r="AI50" s="2"/>
      <c r="AK50" s="2">
        <v>156529</v>
      </c>
      <c r="AL50" s="3">
        <v>1</v>
      </c>
      <c r="AM50" s="2"/>
      <c r="AO50" s="2"/>
      <c r="AQ50" s="2"/>
      <c r="AS50" s="2"/>
      <c r="AU50" s="2"/>
      <c r="AW50" s="2">
        <v>165045</v>
      </c>
      <c r="AX50" s="3">
        <v>3</v>
      </c>
      <c r="AY50" s="2"/>
      <c r="BA50" s="2"/>
      <c r="BC50" s="2"/>
      <c r="BE50" s="2"/>
      <c r="BG50" s="2"/>
      <c r="BI50" s="2"/>
      <c r="BK50" s="2"/>
      <c r="BM50" s="2">
        <v>67580</v>
      </c>
      <c r="BN50" s="3">
        <v>1</v>
      </c>
      <c r="BO50" s="2"/>
      <c r="BQ50" s="2"/>
      <c r="BS50" s="2"/>
      <c r="BU50" s="2"/>
      <c r="BW50" s="2">
        <v>117087</v>
      </c>
      <c r="BX50" s="3">
        <v>1</v>
      </c>
      <c r="BY50" s="2">
        <v>99681</v>
      </c>
      <c r="BZ50" s="3">
        <v>1</v>
      </c>
      <c r="CA50" s="2"/>
      <c r="CC50" s="2">
        <v>78183</v>
      </c>
      <c r="CD50" s="3">
        <v>1</v>
      </c>
      <c r="CE50" s="2">
        <v>5832.0749999999998</v>
      </c>
      <c r="CF50" s="3">
        <v>0</v>
      </c>
      <c r="CG50" s="2">
        <v>151785</v>
      </c>
      <c r="CH50" s="3">
        <v>3</v>
      </c>
      <c r="CI50" s="2">
        <v>60194</v>
      </c>
      <c r="CJ50" s="3">
        <v>1</v>
      </c>
      <c r="CK50" s="2">
        <v>117742</v>
      </c>
      <c r="CL50" s="3">
        <v>1</v>
      </c>
      <c r="CM50" s="2"/>
      <c r="CO50" s="2"/>
      <c r="CQ50" s="2"/>
      <c r="CS50" s="2"/>
      <c r="CU50" s="2">
        <f t="shared" si="77"/>
        <v>0</v>
      </c>
      <c r="CW50" s="2">
        <f t="shared" si="67"/>
        <v>0</v>
      </c>
      <c r="CY50" s="2">
        <f t="shared" si="78"/>
        <v>0</v>
      </c>
      <c r="DA50" s="2">
        <f t="shared" si="79"/>
        <v>0</v>
      </c>
      <c r="DC50" s="2">
        <f t="shared" si="80"/>
        <v>0</v>
      </c>
      <c r="DE50" s="2">
        <f t="shared" si="81"/>
        <v>0</v>
      </c>
      <c r="DG50" s="2">
        <f t="shared" si="82"/>
        <v>9695.6300096956293</v>
      </c>
      <c r="DH50" s="3">
        <v>9.0909090999999997E-2</v>
      </c>
      <c r="DI50" s="2"/>
      <c r="DK50" s="2"/>
      <c r="DM50" s="2"/>
      <c r="DO50" s="2">
        <v>116130</v>
      </c>
      <c r="DP50" s="3">
        <v>1</v>
      </c>
      <c r="DQ50" s="2">
        <v>195277</v>
      </c>
      <c r="DR50" s="3">
        <v>1</v>
      </c>
      <c r="DS50" s="2">
        <f t="shared" si="83"/>
        <v>106651.93</v>
      </c>
      <c r="DT50" s="3">
        <v>1</v>
      </c>
      <c r="DU50" s="2">
        <f t="shared" si="68"/>
        <v>0</v>
      </c>
      <c r="DW50" s="2"/>
      <c r="DY50" s="2"/>
      <c r="EA50" s="2"/>
      <c r="EC50" s="2">
        <f t="shared" si="84"/>
        <v>106651.93</v>
      </c>
      <c r="ED50" s="3">
        <v>1</v>
      </c>
      <c r="EE50" s="2">
        <f t="shared" si="8"/>
        <v>0</v>
      </c>
      <c r="EG50" s="2">
        <f t="shared" si="9"/>
        <v>0</v>
      </c>
      <c r="EI50" s="2">
        <f t="shared" si="85"/>
        <v>106651.93</v>
      </c>
      <c r="EJ50" s="3">
        <v>1</v>
      </c>
      <c r="EK50" s="2">
        <f t="shared" si="86"/>
        <v>0</v>
      </c>
      <c r="EM50" s="2">
        <f t="shared" si="87"/>
        <v>0</v>
      </c>
      <c r="EO50" s="2">
        <f t="shared" si="88"/>
        <v>319955.78999999998</v>
      </c>
      <c r="EP50" s="3">
        <v>3</v>
      </c>
      <c r="EQ50" s="2">
        <f t="shared" si="89"/>
        <v>0</v>
      </c>
      <c r="ES50" s="2"/>
      <c r="EU50" s="2">
        <f t="shared" si="90"/>
        <v>0</v>
      </c>
      <c r="EW50" s="2">
        <f t="shared" si="91"/>
        <v>0</v>
      </c>
      <c r="EY50" s="2">
        <f t="shared" si="92"/>
        <v>0</v>
      </c>
      <c r="FA50" s="2">
        <f t="shared" si="93"/>
        <v>0</v>
      </c>
      <c r="FC50" s="2">
        <f t="shared" si="94"/>
        <v>0</v>
      </c>
      <c r="FE50" s="2">
        <f t="shared" si="95"/>
        <v>106651.93</v>
      </c>
      <c r="FF50" s="3">
        <v>1</v>
      </c>
      <c r="FG50" s="2">
        <f t="shared" si="96"/>
        <v>106651.93</v>
      </c>
      <c r="FH50" s="3">
        <v>1</v>
      </c>
      <c r="FI50" s="2">
        <f t="shared" si="97"/>
        <v>0</v>
      </c>
      <c r="FK50" s="2">
        <f t="shared" si="98"/>
        <v>0</v>
      </c>
      <c r="FM50" s="2">
        <f t="shared" si="99"/>
        <v>0</v>
      </c>
      <c r="FO50" s="2">
        <f t="shared" si="100"/>
        <v>213303.86</v>
      </c>
      <c r="FP50" s="3">
        <v>2</v>
      </c>
      <c r="FQ50" s="2">
        <f t="shared" si="101"/>
        <v>0</v>
      </c>
      <c r="FS50" s="2">
        <f t="shared" si="102"/>
        <v>0</v>
      </c>
      <c r="FU50" s="2">
        <f t="shared" si="103"/>
        <v>0</v>
      </c>
      <c r="FW50" s="2">
        <f t="shared" si="104"/>
        <v>0</v>
      </c>
      <c r="FY50" s="2">
        <f t="shared" si="105"/>
        <v>319955.78999999998</v>
      </c>
      <c r="FZ50" s="3">
        <v>3</v>
      </c>
      <c r="GA50" s="2">
        <f t="shared" si="106"/>
        <v>106651.93</v>
      </c>
      <c r="GB50" s="3">
        <v>1</v>
      </c>
      <c r="GC50" s="2">
        <f t="shared" si="107"/>
        <v>639911.57999999996</v>
      </c>
      <c r="GD50" s="3">
        <v>6</v>
      </c>
      <c r="GE50" s="2">
        <f t="shared" si="108"/>
        <v>0</v>
      </c>
      <c r="GG50" s="2">
        <f t="shared" si="109"/>
        <v>213303.86</v>
      </c>
      <c r="GH50" s="3">
        <v>2</v>
      </c>
      <c r="GI50" s="2">
        <f t="shared" si="110"/>
        <v>0</v>
      </c>
      <c r="GK50" s="2">
        <f t="shared" si="111"/>
        <v>0</v>
      </c>
      <c r="GM50" s="2">
        <f t="shared" si="112"/>
        <v>0</v>
      </c>
      <c r="GO50" s="2">
        <f t="shared" si="113"/>
        <v>319955.78999999998</v>
      </c>
      <c r="GP50" s="3">
        <v>3</v>
      </c>
      <c r="GQ50" s="2">
        <f t="shared" si="114"/>
        <v>0</v>
      </c>
      <c r="GS50" s="2">
        <f t="shared" si="115"/>
        <v>106651.93</v>
      </c>
      <c r="GT50" s="3">
        <v>1</v>
      </c>
      <c r="GU50" s="2">
        <f t="shared" si="116"/>
        <v>0</v>
      </c>
      <c r="GW50" s="2">
        <f t="shared" si="117"/>
        <v>106651.93</v>
      </c>
      <c r="GX50" s="3">
        <v>1</v>
      </c>
      <c r="GY50" s="2">
        <f t="shared" si="118"/>
        <v>0</v>
      </c>
      <c r="HA50" s="2">
        <f t="shared" si="119"/>
        <v>0</v>
      </c>
      <c r="HC50" s="2">
        <f t="shared" si="120"/>
        <v>0</v>
      </c>
      <c r="HE50" s="2">
        <f t="shared" si="121"/>
        <v>106651.93</v>
      </c>
      <c r="HF50" s="3">
        <v>1</v>
      </c>
      <c r="HG50" s="2">
        <f t="shared" si="122"/>
        <v>0</v>
      </c>
      <c r="HI50" s="2">
        <f t="shared" si="123"/>
        <v>0</v>
      </c>
      <c r="HK50" s="2">
        <f t="shared" si="124"/>
        <v>0</v>
      </c>
      <c r="HM50" s="2">
        <f t="shared" si="125"/>
        <v>0</v>
      </c>
      <c r="HO50" s="2">
        <f t="shared" si="126"/>
        <v>213303.86</v>
      </c>
      <c r="HP50" s="3">
        <v>2</v>
      </c>
      <c r="HQ50" s="2">
        <f t="shared" si="127"/>
        <v>0</v>
      </c>
      <c r="HS50" s="2">
        <f t="shared" si="128"/>
        <v>0</v>
      </c>
      <c r="HU50" s="2">
        <f t="shared" si="129"/>
        <v>319955.78999999998</v>
      </c>
      <c r="HV50" s="3">
        <v>3</v>
      </c>
      <c r="HW50" s="2">
        <f t="shared" si="130"/>
        <v>0</v>
      </c>
      <c r="HY50" s="2">
        <f t="shared" si="131"/>
        <v>0</v>
      </c>
      <c r="IA50" s="2"/>
      <c r="IC50" s="2"/>
      <c r="IE50" s="2">
        <f t="shared" si="132"/>
        <v>106651.93</v>
      </c>
      <c r="IF50" s="3">
        <v>1</v>
      </c>
      <c r="IG50" s="2">
        <f t="shared" si="133"/>
        <v>0</v>
      </c>
      <c r="II50" s="2">
        <f t="shared" si="134"/>
        <v>0</v>
      </c>
      <c r="IK50" s="2">
        <f t="shared" si="135"/>
        <v>0</v>
      </c>
      <c r="IM50" s="2">
        <f t="shared" si="136"/>
        <v>0</v>
      </c>
      <c r="IO50" s="2">
        <f t="shared" si="137"/>
        <v>106651.93</v>
      </c>
      <c r="IP50" s="3">
        <v>1</v>
      </c>
      <c r="IQ50" s="2">
        <f t="shared" si="138"/>
        <v>106651.93</v>
      </c>
      <c r="IR50" s="3">
        <v>1</v>
      </c>
      <c r="IS50" s="2">
        <f t="shared" si="139"/>
        <v>106651.93</v>
      </c>
      <c r="IT50" s="3">
        <v>1</v>
      </c>
      <c r="IU50" s="2">
        <f t="shared" si="140"/>
        <v>106651.93</v>
      </c>
      <c r="IV50" s="3">
        <v>1</v>
      </c>
      <c r="IW50" s="2">
        <f t="shared" si="141"/>
        <v>0</v>
      </c>
      <c r="IY50" s="2"/>
      <c r="JA50" s="2"/>
      <c r="JC50" s="2"/>
      <c r="JE50" s="2"/>
      <c r="JG50" s="2"/>
      <c r="JI50" s="2"/>
      <c r="JK50" s="2"/>
      <c r="JM50" s="2"/>
      <c r="JO50" s="2"/>
      <c r="JQ50" s="2">
        <v>24834.21</v>
      </c>
      <c r="JR50" s="3">
        <v>0</v>
      </c>
      <c r="JS50" s="2"/>
      <c r="JU50" s="2"/>
      <c r="JW50" s="2"/>
      <c r="JY50" s="2">
        <v>7694.58</v>
      </c>
      <c r="JZ50" s="3">
        <v>0</v>
      </c>
      <c r="KA50" s="2"/>
      <c r="KC50" s="2">
        <v>20000</v>
      </c>
      <c r="KD50" s="3">
        <v>0</v>
      </c>
      <c r="KE50" s="2">
        <v>10170</v>
      </c>
      <c r="KF50" s="3">
        <v>0</v>
      </c>
      <c r="KG50" s="2"/>
      <c r="KI50" s="2"/>
      <c r="KK50" s="2">
        <v>189061.03</v>
      </c>
      <c r="KL50" s="3">
        <v>0</v>
      </c>
      <c r="KM50" s="2">
        <v>110030</v>
      </c>
      <c r="KN50" s="3">
        <v>0</v>
      </c>
      <c r="KO50" s="2"/>
      <c r="KQ50" s="2">
        <v>2000</v>
      </c>
      <c r="KR50" s="3">
        <v>0</v>
      </c>
      <c r="KS50" s="2"/>
      <c r="KU50" s="2"/>
      <c r="KW50" s="2"/>
      <c r="KY50" s="2">
        <v>11844</v>
      </c>
      <c r="KZ50" s="3">
        <v>0</v>
      </c>
      <c r="LA50" s="2"/>
      <c r="LC50" s="2">
        <v>7420</v>
      </c>
      <c r="LD50" s="3">
        <v>0</v>
      </c>
      <c r="LE50" s="2"/>
      <c r="LG50" s="2"/>
      <c r="LI50" s="2"/>
      <c r="LK50" s="2"/>
      <c r="LM50" s="2">
        <v>5000</v>
      </c>
      <c r="LN50" s="3">
        <v>0</v>
      </c>
      <c r="LO50" s="2">
        <v>15000</v>
      </c>
      <c r="LP50" s="3">
        <v>0</v>
      </c>
      <c r="LQ50" s="2"/>
      <c r="LS50" s="2"/>
      <c r="LU50" s="2"/>
      <c r="LW50" s="2"/>
      <c r="LY50" s="2"/>
      <c r="MA50" s="2"/>
      <c r="MC50" s="2"/>
      <c r="ME50" s="2"/>
      <c r="MG50" s="2">
        <v>1500</v>
      </c>
      <c r="MH50" s="3">
        <v>0</v>
      </c>
      <c r="MI50" s="2">
        <v>6000</v>
      </c>
      <c r="MJ50" s="3">
        <v>0</v>
      </c>
      <c r="MK50" s="2"/>
      <c r="MM50" s="2">
        <v>2000</v>
      </c>
      <c r="MN50" s="3">
        <v>0</v>
      </c>
      <c r="MO50" s="2"/>
      <c r="MQ50" s="2"/>
      <c r="MS50" s="2">
        <v>2674.77</v>
      </c>
      <c r="MT50" s="3">
        <v>0</v>
      </c>
      <c r="MU50" s="2"/>
      <c r="MW50" s="2"/>
      <c r="MY50" s="2"/>
      <c r="NA50" s="2"/>
      <c r="NC50" s="2">
        <v>6415606.2104647793</v>
      </c>
      <c r="ND50" s="3">
        <v>60.090909091</v>
      </c>
      <c r="NG50" s="2">
        <f t="shared" si="69"/>
        <v>6190219.635009693</v>
      </c>
      <c r="NH50" s="2">
        <f t="shared" si="70"/>
        <v>2000187.02</v>
      </c>
      <c r="NI50" s="2">
        <f t="shared" si="71"/>
        <v>9695.6300096956293</v>
      </c>
      <c r="NJ50" s="2">
        <f t="shared" si="72"/>
        <v>5891128.6050096927</v>
      </c>
      <c r="NK50" s="2">
        <f t="shared" si="73"/>
        <v>1883100.02</v>
      </c>
      <c r="NL50" s="2">
        <f t="shared" si="74"/>
        <v>9695.6300096956293</v>
      </c>
      <c r="NM50" s="2">
        <f>VLOOKUP($B50,'[6]sped-ELL'!$B$3:$AB$118,26,FALSE)</f>
        <v>1458084.1199999999</v>
      </c>
      <c r="NN50" s="2">
        <f>VLOOKUP($B50,'[6]sped-ELL'!$B$3:$AB$118,27,FALSE)</f>
        <v>5422.5754999999999</v>
      </c>
      <c r="NO50" s="52">
        <f t="shared" si="75"/>
        <v>-425015.90000000014</v>
      </c>
      <c r="NP50" s="52">
        <f t="shared" si="76"/>
        <v>-4273.0545096956293</v>
      </c>
      <c r="NQ50" s="2"/>
      <c r="NS50" s="2"/>
      <c r="NU50" s="2"/>
      <c r="NW50" s="2"/>
      <c r="NY50" s="2"/>
      <c r="OA50" s="2"/>
      <c r="OC50" s="2"/>
      <c r="OE50" s="2"/>
      <c r="OG50" s="2"/>
      <c r="OI50" s="2"/>
      <c r="OK50" s="2"/>
      <c r="OM50" s="2"/>
      <c r="OO50" s="2"/>
      <c r="OQ50" s="2"/>
      <c r="OS50" s="2"/>
      <c r="OU50" s="2"/>
      <c r="OW50" s="2"/>
      <c r="OY50" s="2"/>
      <c r="PA50" s="2"/>
      <c r="PC50" s="2"/>
      <c r="PE50" s="2"/>
      <c r="PG50" s="2"/>
      <c r="PI50" s="2"/>
      <c r="PK50" s="2"/>
      <c r="PM50" s="2"/>
      <c r="PO50" s="2"/>
      <c r="PQ50" s="2"/>
      <c r="PS50" s="2"/>
      <c r="PU50" s="2"/>
    </row>
    <row r="51" spans="1:437" x14ac:dyDescent="0.25">
      <c r="A51" t="s">
        <v>234</v>
      </c>
      <c r="B51" s="35">
        <v>421</v>
      </c>
      <c r="C51" s="2"/>
      <c r="E51" s="2">
        <v>104158</v>
      </c>
      <c r="F51" s="3">
        <v>1</v>
      </c>
      <c r="G51" s="2">
        <v>67876</v>
      </c>
      <c r="H51" s="3">
        <v>1</v>
      </c>
      <c r="I51" s="2"/>
      <c r="K51" s="2"/>
      <c r="M51" s="2"/>
      <c r="O51" s="2"/>
      <c r="Q51" s="2"/>
      <c r="S51" s="2"/>
      <c r="U51" s="2"/>
      <c r="W51" s="2">
        <v>149952</v>
      </c>
      <c r="X51" s="3">
        <v>4</v>
      </c>
      <c r="Y51" s="2"/>
      <c r="AA51" s="2"/>
      <c r="AC51" s="2">
        <v>156529</v>
      </c>
      <c r="AD51" s="3">
        <v>1</v>
      </c>
      <c r="AE51" s="2"/>
      <c r="AG51" s="2">
        <v>156529</v>
      </c>
      <c r="AH51" s="3">
        <v>1</v>
      </c>
      <c r="AI51" s="2"/>
      <c r="AK51" s="2"/>
      <c r="AM51" s="2"/>
      <c r="AO51" s="2"/>
      <c r="AQ51" s="2"/>
      <c r="AS51" s="2"/>
      <c r="AU51" s="2">
        <v>69509</v>
      </c>
      <c r="AV51" s="3">
        <v>1</v>
      </c>
      <c r="AW51" s="2">
        <v>165045</v>
      </c>
      <c r="AX51" s="3">
        <v>3</v>
      </c>
      <c r="AY51" s="2">
        <v>110030</v>
      </c>
      <c r="AZ51" s="3">
        <v>2</v>
      </c>
      <c r="BA51" s="2"/>
      <c r="BC51" s="2">
        <v>50639</v>
      </c>
      <c r="BD51" s="3">
        <v>1</v>
      </c>
      <c r="BE51" s="2"/>
      <c r="BG51" s="2"/>
      <c r="BI51" s="2"/>
      <c r="BK51" s="2"/>
      <c r="BM51" s="2"/>
      <c r="BO51" s="2"/>
      <c r="BQ51" s="2"/>
      <c r="BS51" s="2"/>
      <c r="BU51" s="2"/>
      <c r="BW51" s="2">
        <v>117087</v>
      </c>
      <c r="BX51" s="3">
        <v>1</v>
      </c>
      <c r="BY51" s="2"/>
      <c r="CA51" s="2">
        <v>117087</v>
      </c>
      <c r="CB51" s="3">
        <v>1</v>
      </c>
      <c r="CC51" s="2">
        <v>78183</v>
      </c>
      <c r="CD51" s="3">
        <v>1</v>
      </c>
      <c r="CE51" s="2">
        <v>21756.13667</v>
      </c>
      <c r="CF51" s="3">
        <v>0</v>
      </c>
      <c r="CG51" s="2">
        <v>50595</v>
      </c>
      <c r="CH51" s="3">
        <v>1</v>
      </c>
      <c r="CI51" s="2">
        <v>120388</v>
      </c>
      <c r="CJ51" s="3">
        <v>2</v>
      </c>
      <c r="CK51" s="2"/>
      <c r="CM51" s="2"/>
      <c r="CO51" s="2"/>
      <c r="CQ51" s="2"/>
      <c r="CS51" s="2"/>
      <c r="CU51" s="2">
        <f t="shared" si="77"/>
        <v>0</v>
      </c>
      <c r="CW51" s="2">
        <f t="shared" si="67"/>
        <v>0</v>
      </c>
      <c r="CY51" s="2">
        <f t="shared" si="78"/>
        <v>0</v>
      </c>
      <c r="DA51" s="2">
        <f t="shared" si="79"/>
        <v>106651.93</v>
      </c>
      <c r="DB51" s="3">
        <v>1</v>
      </c>
      <c r="DC51" s="2">
        <f t="shared" si="80"/>
        <v>106651.93</v>
      </c>
      <c r="DD51" s="3">
        <v>1</v>
      </c>
      <c r="DE51" s="2">
        <f t="shared" si="81"/>
        <v>0</v>
      </c>
      <c r="DG51" s="2">
        <f t="shared" si="82"/>
        <v>0</v>
      </c>
      <c r="DI51" s="2"/>
      <c r="DK51" s="2"/>
      <c r="DM51" s="2"/>
      <c r="DO51" s="2">
        <v>116130</v>
      </c>
      <c r="DP51" s="3">
        <v>1</v>
      </c>
      <c r="DQ51" s="2">
        <v>195277</v>
      </c>
      <c r="DR51" s="3">
        <v>1</v>
      </c>
      <c r="DS51" s="2">
        <f t="shared" si="83"/>
        <v>106651.93</v>
      </c>
      <c r="DT51" s="3">
        <v>1</v>
      </c>
      <c r="DU51" s="2">
        <f t="shared" si="68"/>
        <v>0</v>
      </c>
      <c r="DW51" s="2"/>
      <c r="DY51" s="2"/>
      <c r="EA51" s="2"/>
      <c r="EC51" s="2">
        <f t="shared" si="84"/>
        <v>106651.93</v>
      </c>
      <c r="ED51" s="3">
        <v>1</v>
      </c>
      <c r="EE51" s="2">
        <f t="shared" si="8"/>
        <v>0</v>
      </c>
      <c r="EG51" s="2">
        <f t="shared" si="9"/>
        <v>0</v>
      </c>
      <c r="EI51" s="2">
        <f t="shared" si="85"/>
        <v>106651.93</v>
      </c>
      <c r="EJ51" s="3">
        <v>1</v>
      </c>
      <c r="EK51" s="2">
        <f t="shared" si="86"/>
        <v>0</v>
      </c>
      <c r="EM51" s="2">
        <f t="shared" si="87"/>
        <v>0</v>
      </c>
      <c r="EO51" s="2">
        <f t="shared" si="88"/>
        <v>319955.78999999998</v>
      </c>
      <c r="EP51" s="3">
        <v>3</v>
      </c>
      <c r="EQ51" s="2">
        <f t="shared" si="89"/>
        <v>0</v>
      </c>
      <c r="ES51" s="2"/>
      <c r="EU51" s="2">
        <f t="shared" si="90"/>
        <v>0</v>
      </c>
      <c r="EW51" s="2">
        <f t="shared" si="91"/>
        <v>0</v>
      </c>
      <c r="EY51" s="2">
        <f t="shared" si="92"/>
        <v>0</v>
      </c>
      <c r="FA51" s="2">
        <f t="shared" si="93"/>
        <v>0</v>
      </c>
      <c r="FC51" s="2">
        <f t="shared" si="94"/>
        <v>0</v>
      </c>
      <c r="FE51" s="2">
        <f t="shared" si="95"/>
        <v>0</v>
      </c>
      <c r="FG51" s="2">
        <f t="shared" si="96"/>
        <v>106651.93</v>
      </c>
      <c r="FH51" s="3">
        <v>1</v>
      </c>
      <c r="FI51" s="2">
        <f t="shared" si="97"/>
        <v>213303.86</v>
      </c>
      <c r="FJ51" s="3">
        <v>2</v>
      </c>
      <c r="FK51" s="2">
        <f t="shared" si="98"/>
        <v>0</v>
      </c>
      <c r="FM51" s="2">
        <f t="shared" si="99"/>
        <v>0</v>
      </c>
      <c r="FO51" s="2">
        <f t="shared" si="100"/>
        <v>0</v>
      </c>
      <c r="FQ51" s="2">
        <f t="shared" si="101"/>
        <v>0</v>
      </c>
      <c r="FS51" s="2">
        <f t="shared" si="102"/>
        <v>0</v>
      </c>
      <c r="FU51" s="2">
        <f t="shared" si="103"/>
        <v>0</v>
      </c>
      <c r="FW51" s="2">
        <f t="shared" si="104"/>
        <v>106651.93</v>
      </c>
      <c r="FX51" s="3">
        <v>1</v>
      </c>
      <c r="FY51" s="2">
        <f t="shared" si="105"/>
        <v>533259.64999999991</v>
      </c>
      <c r="FZ51" s="3">
        <v>5</v>
      </c>
      <c r="GA51" s="2">
        <f t="shared" si="106"/>
        <v>213303.86</v>
      </c>
      <c r="GB51" s="3">
        <v>2</v>
      </c>
      <c r="GC51" s="2">
        <f t="shared" si="107"/>
        <v>746563.51</v>
      </c>
      <c r="GD51" s="3">
        <v>7</v>
      </c>
      <c r="GE51" s="2">
        <f t="shared" si="108"/>
        <v>0</v>
      </c>
      <c r="GG51" s="2">
        <f t="shared" si="109"/>
        <v>0</v>
      </c>
      <c r="GI51" s="2">
        <f t="shared" si="110"/>
        <v>0</v>
      </c>
      <c r="GK51" s="2">
        <f t="shared" si="111"/>
        <v>0</v>
      </c>
      <c r="GM51" s="2">
        <f t="shared" si="112"/>
        <v>0</v>
      </c>
      <c r="GO51" s="2">
        <f t="shared" si="113"/>
        <v>639911.57999999996</v>
      </c>
      <c r="GP51" s="3">
        <v>6</v>
      </c>
      <c r="GQ51" s="2">
        <f t="shared" si="114"/>
        <v>0</v>
      </c>
      <c r="GS51" s="2">
        <f t="shared" si="115"/>
        <v>106651.93</v>
      </c>
      <c r="GT51" s="3">
        <v>1</v>
      </c>
      <c r="GU51" s="2">
        <f t="shared" si="116"/>
        <v>0</v>
      </c>
      <c r="GW51" s="2">
        <f t="shared" si="117"/>
        <v>0</v>
      </c>
      <c r="GY51" s="2">
        <f t="shared" si="118"/>
        <v>0</v>
      </c>
      <c r="HA51" s="2">
        <f t="shared" si="119"/>
        <v>0</v>
      </c>
      <c r="HC51" s="2">
        <f t="shared" si="120"/>
        <v>0</v>
      </c>
      <c r="HE51" s="2">
        <f t="shared" si="121"/>
        <v>0</v>
      </c>
      <c r="HG51" s="2">
        <f t="shared" si="122"/>
        <v>0</v>
      </c>
      <c r="HI51" s="2">
        <f t="shared" si="123"/>
        <v>106651.93</v>
      </c>
      <c r="HJ51" s="3">
        <v>1</v>
      </c>
      <c r="HK51" s="2">
        <f t="shared" si="124"/>
        <v>0</v>
      </c>
      <c r="HM51" s="2">
        <f t="shared" si="125"/>
        <v>0</v>
      </c>
      <c r="HO51" s="2">
        <f t="shared" si="126"/>
        <v>533259.64999999991</v>
      </c>
      <c r="HP51" s="3">
        <v>5</v>
      </c>
      <c r="HQ51" s="2">
        <f t="shared" si="127"/>
        <v>0</v>
      </c>
      <c r="HS51" s="2">
        <f t="shared" si="128"/>
        <v>0</v>
      </c>
      <c r="HU51" s="2">
        <f t="shared" si="129"/>
        <v>639911.57999999996</v>
      </c>
      <c r="HV51" s="3">
        <v>6</v>
      </c>
      <c r="HW51" s="2">
        <f t="shared" si="130"/>
        <v>213303.86</v>
      </c>
      <c r="HX51" s="3">
        <v>2</v>
      </c>
      <c r="HY51" s="2">
        <f t="shared" si="131"/>
        <v>0</v>
      </c>
      <c r="IA51" s="2"/>
      <c r="IC51" s="2"/>
      <c r="IE51" s="2">
        <f t="shared" si="132"/>
        <v>213303.86</v>
      </c>
      <c r="IF51" s="3">
        <v>2</v>
      </c>
      <c r="IG51" s="2">
        <f t="shared" si="133"/>
        <v>0</v>
      </c>
      <c r="II51" s="2">
        <f t="shared" si="134"/>
        <v>0</v>
      </c>
      <c r="IK51" s="2">
        <f t="shared" si="135"/>
        <v>0</v>
      </c>
      <c r="IM51" s="2">
        <f t="shared" si="136"/>
        <v>0</v>
      </c>
      <c r="IO51" s="2">
        <f t="shared" si="137"/>
        <v>0</v>
      </c>
      <c r="IQ51" s="2">
        <f t="shared" si="138"/>
        <v>0</v>
      </c>
      <c r="IS51" s="2">
        <f t="shared" si="139"/>
        <v>106651.93</v>
      </c>
      <c r="IT51" s="3">
        <v>1</v>
      </c>
      <c r="IU51" s="2">
        <f t="shared" si="140"/>
        <v>0</v>
      </c>
      <c r="IW51" s="2">
        <f t="shared" si="141"/>
        <v>0</v>
      </c>
      <c r="IY51" s="2"/>
      <c r="JA51" s="2"/>
      <c r="JC51" s="2"/>
      <c r="JE51" s="2"/>
      <c r="JG51" s="2"/>
      <c r="JI51" s="2"/>
      <c r="JK51" s="2"/>
      <c r="JM51" s="2"/>
      <c r="JO51" s="2"/>
      <c r="JQ51" s="2">
        <v>30162.22</v>
      </c>
      <c r="JR51" s="3">
        <v>0</v>
      </c>
      <c r="JS51" s="2"/>
      <c r="JU51" s="2"/>
      <c r="JW51" s="2">
        <v>102140</v>
      </c>
      <c r="JX51" s="3">
        <v>0</v>
      </c>
      <c r="JY51" s="2">
        <v>9257.75</v>
      </c>
      <c r="JZ51" s="3">
        <v>0</v>
      </c>
      <c r="KA51" s="2"/>
      <c r="KC51" s="2">
        <v>20279</v>
      </c>
      <c r="KD51" s="3">
        <v>0</v>
      </c>
      <c r="KE51" s="2">
        <v>6000</v>
      </c>
      <c r="KF51" s="3">
        <v>0</v>
      </c>
      <c r="KG51" s="2"/>
      <c r="KI51" s="2"/>
      <c r="KK51" s="2">
        <v>218434.22</v>
      </c>
      <c r="KL51" s="3">
        <v>0</v>
      </c>
      <c r="KM51" s="2"/>
      <c r="KO51" s="2"/>
      <c r="KQ51" s="2"/>
      <c r="KS51" s="2"/>
      <c r="KU51" s="2"/>
      <c r="KW51" s="2"/>
      <c r="KY51" s="2"/>
      <c r="LA51" s="2">
        <v>12785</v>
      </c>
      <c r="LB51" s="3">
        <v>0</v>
      </c>
      <c r="LC51" s="2">
        <v>9000</v>
      </c>
      <c r="LD51" s="3">
        <v>0</v>
      </c>
      <c r="LE51" s="2"/>
      <c r="LG51" s="2"/>
      <c r="LI51" s="2"/>
      <c r="LK51" s="2"/>
      <c r="LM51" s="2"/>
      <c r="LO51" s="2"/>
      <c r="LQ51" s="2"/>
      <c r="LS51" s="2">
        <v>3000</v>
      </c>
      <c r="LT51" s="3">
        <v>0</v>
      </c>
      <c r="LU51" s="2"/>
      <c r="LW51" s="2"/>
      <c r="LY51" s="2"/>
      <c r="MA51" s="2"/>
      <c r="MC51" s="2"/>
      <c r="ME51" s="2"/>
      <c r="MG51" s="2"/>
      <c r="MI51" s="2">
        <v>15000</v>
      </c>
      <c r="MJ51" s="3">
        <v>0</v>
      </c>
      <c r="MK51" s="2">
        <v>4000</v>
      </c>
      <c r="ML51" s="3">
        <v>0</v>
      </c>
      <c r="MM51" s="2"/>
      <c r="MO51" s="2"/>
      <c r="MQ51" s="2"/>
      <c r="MS51" s="2">
        <v>3244.33</v>
      </c>
      <c r="MT51" s="3">
        <v>0</v>
      </c>
      <c r="MU51" s="2"/>
      <c r="MW51" s="2"/>
      <c r="MY51" s="2"/>
      <c r="NA51" s="2"/>
      <c r="NC51" s="2">
        <v>7908522.6566700004</v>
      </c>
      <c r="ND51" s="3">
        <v>73</v>
      </c>
      <c r="NG51" s="2">
        <f t="shared" si="69"/>
        <v>7612669.1566700004</v>
      </c>
      <c r="NH51" s="2">
        <f t="shared" si="70"/>
        <v>2151892.9500000002</v>
      </c>
      <c r="NI51" s="2">
        <f t="shared" si="71"/>
        <v>106651.93</v>
      </c>
      <c r="NJ51" s="2">
        <f t="shared" si="72"/>
        <v>7394234.9366700007</v>
      </c>
      <c r="NK51" s="2">
        <f t="shared" si="73"/>
        <v>2024805.9500000002</v>
      </c>
      <c r="NL51" s="2">
        <f t="shared" si="74"/>
        <v>106651.93</v>
      </c>
      <c r="NM51" s="2">
        <f>VLOOKUP($B51,'[6]sped-ELL'!$B$3:$AB$118,26,FALSE)</f>
        <v>1962777.1400000001</v>
      </c>
      <c r="NN51" s="2">
        <f>VLOOKUP($B51,'[6]sped-ELL'!$B$3:$AB$118,27,FALSE)</f>
        <v>113832</v>
      </c>
      <c r="NO51" s="52">
        <f t="shared" si="75"/>
        <v>-62028.810000000056</v>
      </c>
      <c r="NP51" s="52">
        <f t="shared" si="76"/>
        <v>7180.070000000007</v>
      </c>
      <c r="NQ51" s="2"/>
      <c r="NS51" s="2"/>
      <c r="NU51" s="2"/>
      <c r="NW51" s="2"/>
      <c r="NY51" s="2"/>
      <c r="OA51" s="2"/>
      <c r="OC51" s="2"/>
      <c r="OE51" s="2"/>
      <c r="OG51" s="2"/>
      <c r="OI51" s="2"/>
      <c r="OK51" s="2"/>
      <c r="OM51" s="2"/>
      <c r="OO51" s="2"/>
      <c r="OQ51" s="2"/>
      <c r="OS51" s="2"/>
      <c r="OU51" s="2"/>
      <c r="OW51" s="2"/>
      <c r="OY51" s="2"/>
      <c r="PA51" s="2"/>
      <c r="PC51" s="2"/>
      <c r="PE51" s="2"/>
      <c r="PG51" s="2"/>
      <c r="PI51" s="2"/>
      <c r="PK51" s="2"/>
      <c r="PM51" s="2"/>
      <c r="PO51" s="2"/>
      <c r="PQ51" s="2"/>
      <c r="PS51" s="2"/>
      <c r="PU51" s="2"/>
    </row>
    <row r="52" spans="1:437" x14ac:dyDescent="0.25">
      <c r="A52" t="s">
        <v>235</v>
      </c>
      <c r="B52" s="35">
        <v>257</v>
      </c>
      <c r="C52" s="2"/>
      <c r="E52" s="2">
        <v>104158</v>
      </c>
      <c r="F52" s="3">
        <v>1</v>
      </c>
      <c r="G52" s="2"/>
      <c r="I52" s="2"/>
      <c r="K52" s="2">
        <v>187440</v>
      </c>
      <c r="L52" s="3">
        <v>5</v>
      </c>
      <c r="M52" s="2"/>
      <c r="O52" s="2">
        <v>37488</v>
      </c>
      <c r="P52" s="3">
        <v>1</v>
      </c>
      <c r="Q52" s="2"/>
      <c r="S52" s="2">
        <v>74976</v>
      </c>
      <c r="T52" s="3">
        <v>2</v>
      </c>
      <c r="U52" s="2"/>
      <c r="W52" s="2">
        <v>37488</v>
      </c>
      <c r="X52" s="3">
        <v>1</v>
      </c>
      <c r="Y52" s="2"/>
      <c r="AA52" s="2"/>
      <c r="AC52" s="2"/>
      <c r="AE52" s="2"/>
      <c r="AG52" s="2"/>
      <c r="AI52" s="2"/>
      <c r="AK52" s="2">
        <v>156529</v>
      </c>
      <c r="AL52" s="3">
        <v>1</v>
      </c>
      <c r="AM52" s="2"/>
      <c r="AO52" s="2"/>
      <c r="AQ52" s="2"/>
      <c r="AS52" s="2"/>
      <c r="AU52" s="2">
        <v>69509</v>
      </c>
      <c r="AV52" s="3">
        <v>1</v>
      </c>
      <c r="AW52" s="2"/>
      <c r="AY52" s="2"/>
      <c r="BA52" s="2">
        <v>90879</v>
      </c>
      <c r="BB52" s="3">
        <v>1</v>
      </c>
      <c r="BC52" s="2"/>
      <c r="BE52" s="2"/>
      <c r="BG52" s="2"/>
      <c r="BI52" s="2"/>
      <c r="BK52" s="2"/>
      <c r="BM52" s="2">
        <v>67580</v>
      </c>
      <c r="BN52" s="3">
        <v>1</v>
      </c>
      <c r="BO52" s="2"/>
      <c r="BQ52" s="2"/>
      <c r="BS52" s="2"/>
      <c r="BU52" s="2"/>
      <c r="BW52" s="2"/>
      <c r="BY52" s="2"/>
      <c r="CA52" s="2"/>
      <c r="CC52" s="2">
        <v>78183</v>
      </c>
      <c r="CD52" s="3">
        <v>1</v>
      </c>
      <c r="CE52" s="2">
        <v>5125.0200000000004</v>
      </c>
      <c r="CF52" s="3">
        <v>0</v>
      </c>
      <c r="CG52" s="2">
        <v>101190</v>
      </c>
      <c r="CH52" s="3">
        <v>2</v>
      </c>
      <c r="CI52" s="2">
        <v>60194</v>
      </c>
      <c r="CJ52" s="3">
        <v>1</v>
      </c>
      <c r="CK52" s="2">
        <v>117742</v>
      </c>
      <c r="CL52" s="3">
        <v>1</v>
      </c>
      <c r="CM52" s="2"/>
      <c r="CO52" s="2"/>
      <c r="CQ52" s="2"/>
      <c r="CS52" s="2">
        <v>144306</v>
      </c>
      <c r="CT52" s="3">
        <v>1</v>
      </c>
      <c r="CU52" s="2">
        <f t="shared" si="77"/>
        <v>0</v>
      </c>
      <c r="CW52" s="2">
        <f t="shared" si="67"/>
        <v>0</v>
      </c>
      <c r="CY52" s="2">
        <f t="shared" si="78"/>
        <v>0</v>
      </c>
      <c r="DA52" s="2">
        <f t="shared" si="79"/>
        <v>106651.93</v>
      </c>
      <c r="DB52" s="3">
        <v>1</v>
      </c>
      <c r="DC52" s="2">
        <f t="shared" si="80"/>
        <v>106651.93</v>
      </c>
      <c r="DD52" s="3">
        <v>1</v>
      </c>
      <c r="DE52" s="2">
        <f t="shared" si="81"/>
        <v>0</v>
      </c>
      <c r="DG52" s="2">
        <f t="shared" si="82"/>
        <v>38782.520038782517</v>
      </c>
      <c r="DH52" s="3">
        <v>0.36363636399999999</v>
      </c>
      <c r="DI52" s="2"/>
      <c r="DK52" s="2"/>
      <c r="DM52" s="2"/>
      <c r="DO52" s="2"/>
      <c r="DQ52" s="2">
        <v>195277</v>
      </c>
      <c r="DR52" s="3">
        <v>1</v>
      </c>
      <c r="DS52" s="2">
        <f t="shared" si="83"/>
        <v>106651.93</v>
      </c>
      <c r="DT52" s="3">
        <v>1</v>
      </c>
      <c r="DU52" s="2">
        <f t="shared" si="68"/>
        <v>0</v>
      </c>
      <c r="DW52" s="2"/>
      <c r="DY52" s="2"/>
      <c r="EA52" s="2"/>
      <c r="EC52" s="2">
        <f t="shared" si="84"/>
        <v>0</v>
      </c>
      <c r="EE52" s="2">
        <f t="shared" si="8"/>
        <v>0</v>
      </c>
      <c r="EG52" s="2">
        <f t="shared" si="9"/>
        <v>0</v>
      </c>
      <c r="EI52" s="2">
        <f t="shared" si="85"/>
        <v>106651.93</v>
      </c>
      <c r="EJ52" s="3">
        <v>1</v>
      </c>
      <c r="EK52" s="2">
        <f t="shared" si="86"/>
        <v>0</v>
      </c>
      <c r="EM52" s="2">
        <f t="shared" si="87"/>
        <v>0</v>
      </c>
      <c r="EO52" s="2">
        <f t="shared" si="88"/>
        <v>106651.93</v>
      </c>
      <c r="EP52" s="3">
        <v>1</v>
      </c>
      <c r="EQ52" s="2">
        <f t="shared" si="89"/>
        <v>0</v>
      </c>
      <c r="ES52" s="2"/>
      <c r="EU52" s="2">
        <f t="shared" si="90"/>
        <v>319955.78999999998</v>
      </c>
      <c r="EV52" s="3">
        <v>3</v>
      </c>
      <c r="EW52" s="2">
        <f t="shared" si="91"/>
        <v>213303.86</v>
      </c>
      <c r="EX52" s="3">
        <v>2</v>
      </c>
      <c r="EY52" s="2">
        <f t="shared" si="92"/>
        <v>213303.86</v>
      </c>
      <c r="EZ52" s="3">
        <v>2</v>
      </c>
      <c r="FA52" s="2">
        <f t="shared" si="93"/>
        <v>213303.86</v>
      </c>
      <c r="FB52" s="3">
        <v>2</v>
      </c>
      <c r="FC52" s="2">
        <f t="shared" si="94"/>
        <v>213303.86</v>
      </c>
      <c r="FD52" s="3">
        <v>2</v>
      </c>
      <c r="FE52" s="2">
        <f t="shared" si="95"/>
        <v>0</v>
      </c>
      <c r="FG52" s="2">
        <f t="shared" si="96"/>
        <v>106651.93</v>
      </c>
      <c r="FH52" s="3">
        <v>1</v>
      </c>
      <c r="FI52" s="2">
        <f t="shared" si="97"/>
        <v>0</v>
      </c>
      <c r="FK52" s="2">
        <f t="shared" si="98"/>
        <v>0</v>
      </c>
      <c r="FM52" s="2">
        <f t="shared" si="99"/>
        <v>0</v>
      </c>
      <c r="FO52" s="2">
        <f t="shared" si="100"/>
        <v>0</v>
      </c>
      <c r="FQ52" s="2">
        <f t="shared" si="101"/>
        <v>0</v>
      </c>
      <c r="FS52" s="2">
        <f t="shared" si="102"/>
        <v>0</v>
      </c>
      <c r="FU52" s="2">
        <f t="shared" si="103"/>
        <v>0</v>
      </c>
      <c r="FW52" s="2">
        <f t="shared" si="104"/>
        <v>0</v>
      </c>
      <c r="FY52" s="2">
        <f t="shared" si="105"/>
        <v>0</v>
      </c>
      <c r="GA52" s="2">
        <f t="shared" si="106"/>
        <v>106651.93</v>
      </c>
      <c r="GB52" s="3">
        <v>1</v>
      </c>
      <c r="GC52" s="2">
        <f t="shared" si="107"/>
        <v>319955.78999999998</v>
      </c>
      <c r="GD52" s="3">
        <v>3</v>
      </c>
      <c r="GE52" s="2">
        <f t="shared" si="108"/>
        <v>0</v>
      </c>
      <c r="GG52" s="2">
        <f t="shared" si="109"/>
        <v>0</v>
      </c>
      <c r="GI52" s="2">
        <f t="shared" si="110"/>
        <v>0</v>
      </c>
      <c r="GK52" s="2">
        <f t="shared" si="111"/>
        <v>0</v>
      </c>
      <c r="GM52" s="2">
        <f t="shared" si="112"/>
        <v>213303.86</v>
      </c>
      <c r="GN52" s="3">
        <v>2</v>
      </c>
      <c r="GO52" s="2">
        <f t="shared" si="113"/>
        <v>0</v>
      </c>
      <c r="GQ52" s="2">
        <f t="shared" si="114"/>
        <v>0</v>
      </c>
      <c r="GS52" s="2">
        <f t="shared" si="115"/>
        <v>0</v>
      </c>
      <c r="GU52" s="2">
        <f t="shared" si="116"/>
        <v>0</v>
      </c>
      <c r="GW52" s="2">
        <f t="shared" si="117"/>
        <v>0</v>
      </c>
      <c r="GY52" s="2">
        <f t="shared" si="118"/>
        <v>213303.86</v>
      </c>
      <c r="GZ52" s="3">
        <v>2</v>
      </c>
      <c r="HA52" s="2">
        <f t="shared" si="119"/>
        <v>106651.93</v>
      </c>
      <c r="HB52" s="3">
        <v>1</v>
      </c>
      <c r="HC52" s="2">
        <f t="shared" si="120"/>
        <v>213303.86</v>
      </c>
      <c r="HD52" s="3">
        <v>2</v>
      </c>
      <c r="HE52" s="2">
        <f t="shared" si="121"/>
        <v>213303.86</v>
      </c>
      <c r="HF52" s="3">
        <v>2</v>
      </c>
      <c r="HG52" s="2">
        <f t="shared" si="122"/>
        <v>106651.93</v>
      </c>
      <c r="HH52" s="3">
        <v>1</v>
      </c>
      <c r="HI52" s="2">
        <f t="shared" si="123"/>
        <v>0</v>
      </c>
      <c r="HK52" s="2">
        <f t="shared" si="124"/>
        <v>0</v>
      </c>
      <c r="HM52" s="2">
        <f t="shared" si="125"/>
        <v>0</v>
      </c>
      <c r="HO52" s="2">
        <f t="shared" si="126"/>
        <v>0</v>
      </c>
      <c r="HQ52" s="2">
        <f t="shared" si="127"/>
        <v>0</v>
      </c>
      <c r="HS52" s="2">
        <f t="shared" si="128"/>
        <v>0</v>
      </c>
      <c r="HU52" s="2">
        <f t="shared" si="129"/>
        <v>0</v>
      </c>
      <c r="HW52" s="2">
        <f t="shared" si="130"/>
        <v>0</v>
      </c>
      <c r="HY52" s="2">
        <f t="shared" si="131"/>
        <v>53325.964999999997</v>
      </c>
      <c r="HZ52" s="3">
        <v>0.5</v>
      </c>
      <c r="IA52" s="2"/>
      <c r="IC52" s="2"/>
      <c r="IE52" s="2">
        <f t="shared" si="132"/>
        <v>0</v>
      </c>
      <c r="IG52" s="2">
        <f t="shared" si="133"/>
        <v>0</v>
      </c>
      <c r="II52" s="2">
        <f t="shared" si="134"/>
        <v>0</v>
      </c>
      <c r="IK52" s="2">
        <f t="shared" si="135"/>
        <v>0</v>
      </c>
      <c r="IM52" s="2">
        <f t="shared" si="136"/>
        <v>0</v>
      </c>
      <c r="IO52" s="2">
        <f t="shared" si="137"/>
        <v>0</v>
      </c>
      <c r="IQ52" s="2">
        <f t="shared" si="138"/>
        <v>0</v>
      </c>
      <c r="IS52" s="2">
        <f t="shared" si="139"/>
        <v>0</v>
      </c>
      <c r="IU52" s="2">
        <f t="shared" si="140"/>
        <v>0</v>
      </c>
      <c r="IW52" s="2">
        <f t="shared" si="141"/>
        <v>106651.93</v>
      </c>
      <c r="IX52" s="3">
        <v>1</v>
      </c>
      <c r="IY52" s="2">
        <v>35153</v>
      </c>
      <c r="IZ52" s="3">
        <v>1</v>
      </c>
      <c r="JA52" s="2"/>
      <c r="JC52" s="2">
        <v>27200</v>
      </c>
      <c r="JD52" s="3">
        <v>0</v>
      </c>
      <c r="JE52" s="2">
        <v>10200</v>
      </c>
      <c r="JF52" s="3">
        <v>0</v>
      </c>
      <c r="JG52" s="2">
        <v>27200</v>
      </c>
      <c r="JH52" s="3">
        <v>0</v>
      </c>
      <c r="JI52" s="2"/>
      <c r="JK52" s="2">
        <v>638</v>
      </c>
      <c r="JL52" s="3">
        <v>0</v>
      </c>
      <c r="JM52" s="2"/>
      <c r="JO52" s="2">
        <v>13859</v>
      </c>
      <c r="JP52" s="3">
        <v>0</v>
      </c>
      <c r="JQ52" s="2">
        <v>14321.5</v>
      </c>
      <c r="JR52" s="3">
        <v>0</v>
      </c>
      <c r="JS52" s="2"/>
      <c r="JU52" s="2"/>
      <c r="JW52" s="2">
        <v>18200</v>
      </c>
      <c r="JX52" s="3">
        <v>0</v>
      </c>
      <c r="JY52" s="2">
        <v>10020.43</v>
      </c>
      <c r="JZ52" s="3">
        <v>0</v>
      </c>
      <c r="KA52" s="2"/>
      <c r="KC52" s="2">
        <v>16126</v>
      </c>
      <c r="KD52" s="3">
        <v>0</v>
      </c>
      <c r="KE52" s="2">
        <v>5000</v>
      </c>
      <c r="KF52" s="3">
        <v>0</v>
      </c>
      <c r="KG52" s="2"/>
      <c r="KI52" s="2"/>
      <c r="KK52" s="2">
        <v>246407.5</v>
      </c>
      <c r="KL52" s="3">
        <v>0</v>
      </c>
      <c r="KM52" s="2"/>
      <c r="KO52" s="2"/>
      <c r="KQ52" s="2"/>
      <c r="KS52" s="2"/>
      <c r="KU52" s="2"/>
      <c r="KW52" s="2">
        <v>500</v>
      </c>
      <c r="KX52" s="3">
        <v>0</v>
      </c>
      <c r="KY52" s="2">
        <v>11471</v>
      </c>
      <c r="KZ52" s="3">
        <v>0</v>
      </c>
      <c r="LA52" s="2">
        <v>1000</v>
      </c>
      <c r="LB52" s="3">
        <v>0</v>
      </c>
      <c r="LC52" s="2">
        <v>6720</v>
      </c>
      <c r="LD52" s="3">
        <v>0</v>
      </c>
      <c r="LE52" s="2">
        <v>15402</v>
      </c>
      <c r="LF52" s="3">
        <v>0</v>
      </c>
      <c r="LG52" s="2"/>
      <c r="LI52" s="2"/>
      <c r="LK52" s="2"/>
      <c r="LM52" s="2"/>
      <c r="LO52" s="2"/>
      <c r="LQ52" s="2"/>
      <c r="LS52" s="2"/>
      <c r="LU52" s="2"/>
      <c r="LW52" s="2"/>
      <c r="LY52" s="2">
        <v>1133</v>
      </c>
      <c r="LZ52" s="3">
        <v>0</v>
      </c>
      <c r="MA52" s="2"/>
      <c r="MC52" s="2"/>
      <c r="ME52" s="2"/>
      <c r="MG52" s="2"/>
      <c r="MI52" s="2"/>
      <c r="MK52" s="2"/>
      <c r="MM52" s="2"/>
      <c r="MO52" s="2"/>
      <c r="MQ52" s="2"/>
      <c r="MS52" s="2">
        <v>2422.4299999999998</v>
      </c>
      <c r="MT52" s="3">
        <v>0</v>
      </c>
      <c r="MU52" s="2"/>
      <c r="MW52" s="2"/>
      <c r="MY52" s="2"/>
      <c r="NA52" s="2"/>
      <c r="NC52" s="2">
        <v>5690464.561859116</v>
      </c>
      <c r="ND52" s="3">
        <v>54.863636364000001</v>
      </c>
      <c r="NG52" s="2">
        <f t="shared" si="69"/>
        <v>5496008.1250387812</v>
      </c>
      <c r="NH52" s="2">
        <f t="shared" si="70"/>
        <v>789689.50999999978</v>
      </c>
      <c r="NI52" s="2">
        <f t="shared" si="71"/>
        <v>38782.520038782517</v>
      </c>
      <c r="NJ52" s="2">
        <f t="shared" si="72"/>
        <v>5249600.6250387812</v>
      </c>
      <c r="NK52" s="2">
        <f t="shared" si="73"/>
        <v>570747.64999999991</v>
      </c>
      <c r="NL52" s="2">
        <f t="shared" si="74"/>
        <v>38782.520038782517</v>
      </c>
      <c r="NM52" s="2">
        <f>VLOOKUP($B52,'[6]sped-ELL'!$B$3:$AB$118,26,FALSE)</f>
        <v>542257.54999999993</v>
      </c>
      <c r="NN52" s="2">
        <f>VLOOKUP($B52,'[6]sped-ELL'!$B$3:$AB$118,27,FALSE)</f>
        <v>29281.9077</v>
      </c>
      <c r="NO52" s="52">
        <f t="shared" si="75"/>
        <v>-28490.099999999977</v>
      </c>
      <c r="NP52" s="52">
        <f t="shared" si="76"/>
        <v>-9500.6123387825173</v>
      </c>
      <c r="NQ52" s="2"/>
      <c r="NS52" s="2"/>
      <c r="NU52" s="2"/>
      <c r="NW52" s="2"/>
      <c r="NY52" s="2"/>
      <c r="OA52" s="2"/>
      <c r="OC52" s="2"/>
      <c r="OE52" s="2"/>
      <c r="OG52" s="2"/>
      <c r="OI52" s="2"/>
      <c r="OK52" s="2"/>
      <c r="OM52" s="2"/>
      <c r="OO52" s="2"/>
      <c r="OQ52" s="2"/>
      <c r="OS52" s="2"/>
      <c r="OU52" s="2"/>
      <c r="OW52" s="2"/>
      <c r="OY52" s="2"/>
      <c r="PA52" s="2"/>
      <c r="PC52" s="2"/>
      <c r="PE52" s="2"/>
      <c r="PG52" s="2"/>
      <c r="PI52" s="2"/>
      <c r="PK52" s="2"/>
      <c r="PM52" s="2"/>
      <c r="PO52" s="2"/>
      <c r="PQ52" s="2"/>
      <c r="PS52" s="2"/>
      <c r="PU52" s="2"/>
    </row>
    <row r="53" spans="1:437" x14ac:dyDescent="0.25">
      <c r="A53" t="s">
        <v>236</v>
      </c>
      <c r="B53" s="35">
        <v>272</v>
      </c>
      <c r="C53" s="2"/>
      <c r="E53" s="2"/>
      <c r="G53" s="2">
        <v>67876</v>
      </c>
      <c r="H53" s="3">
        <v>1</v>
      </c>
      <c r="I53" s="2"/>
      <c r="K53" s="2">
        <v>74976</v>
      </c>
      <c r="L53" s="3">
        <v>2</v>
      </c>
      <c r="M53" s="2"/>
      <c r="O53" s="2"/>
      <c r="Q53" s="2"/>
      <c r="S53" s="2"/>
      <c r="U53" s="2"/>
      <c r="W53" s="2"/>
      <c r="Y53" s="2"/>
      <c r="AA53" s="2"/>
      <c r="AC53" s="2"/>
      <c r="AE53" s="2"/>
      <c r="AG53" s="2"/>
      <c r="AI53" s="2"/>
      <c r="AK53" s="2">
        <v>156529</v>
      </c>
      <c r="AL53" s="3">
        <v>1</v>
      </c>
      <c r="AM53" s="2"/>
      <c r="AO53" s="2"/>
      <c r="AQ53" s="2"/>
      <c r="AS53" s="2"/>
      <c r="AU53" s="2"/>
      <c r="AW53" s="2"/>
      <c r="AY53" s="2"/>
      <c r="BA53" s="2"/>
      <c r="BC53" s="2"/>
      <c r="BE53" s="2"/>
      <c r="BG53" s="2"/>
      <c r="BI53" s="2"/>
      <c r="BK53" s="2"/>
      <c r="BM53" s="2"/>
      <c r="BO53" s="2"/>
      <c r="BQ53" s="2"/>
      <c r="BS53" s="2"/>
      <c r="BU53" s="2"/>
      <c r="BW53" s="2"/>
      <c r="BY53" s="2"/>
      <c r="CA53" s="2"/>
      <c r="CC53" s="2">
        <v>78183</v>
      </c>
      <c r="CD53" s="3">
        <v>1</v>
      </c>
      <c r="CE53" s="2">
        <v>14466.88</v>
      </c>
      <c r="CF53" s="3">
        <v>0</v>
      </c>
      <c r="CG53" s="2">
        <v>50595</v>
      </c>
      <c r="CH53" s="3">
        <v>1</v>
      </c>
      <c r="CI53" s="2">
        <v>60194</v>
      </c>
      <c r="CJ53" s="3">
        <v>1</v>
      </c>
      <c r="CK53" s="2"/>
      <c r="CM53" s="2"/>
      <c r="CO53" s="2"/>
      <c r="CQ53" s="2"/>
      <c r="CS53" s="2"/>
      <c r="CU53" s="2">
        <f t="shared" si="77"/>
        <v>0</v>
      </c>
      <c r="CW53" s="2">
        <f t="shared" si="67"/>
        <v>0</v>
      </c>
      <c r="CY53" s="2">
        <f t="shared" si="78"/>
        <v>0</v>
      </c>
      <c r="DA53" s="2">
        <f t="shared" si="79"/>
        <v>106651.93</v>
      </c>
      <c r="DB53" s="3">
        <v>1</v>
      </c>
      <c r="DC53" s="2">
        <f t="shared" si="80"/>
        <v>106651.93</v>
      </c>
      <c r="DD53" s="3">
        <v>1</v>
      </c>
      <c r="DE53" s="2">
        <f t="shared" si="81"/>
        <v>0</v>
      </c>
      <c r="DG53" s="2">
        <f t="shared" si="82"/>
        <v>0</v>
      </c>
      <c r="DI53" s="2"/>
      <c r="DK53" s="2"/>
      <c r="DM53" s="2"/>
      <c r="DO53" s="2"/>
      <c r="DQ53" s="2">
        <v>195277</v>
      </c>
      <c r="DR53" s="3">
        <v>1</v>
      </c>
      <c r="DS53" s="2">
        <f t="shared" si="83"/>
        <v>53325.964999999997</v>
      </c>
      <c r="DT53" s="3">
        <v>0.5</v>
      </c>
      <c r="DU53" s="2">
        <f t="shared" si="68"/>
        <v>0</v>
      </c>
      <c r="DW53" s="2"/>
      <c r="DY53" s="2">
        <v>28427</v>
      </c>
      <c r="DZ53" s="3">
        <v>0.5</v>
      </c>
      <c r="EA53" s="2"/>
      <c r="EC53" s="2">
        <f t="shared" si="84"/>
        <v>106651.93</v>
      </c>
      <c r="ED53" s="3">
        <v>1</v>
      </c>
      <c r="EE53" s="2">
        <f t="shared" si="8"/>
        <v>0</v>
      </c>
      <c r="EG53" s="2">
        <f t="shared" si="9"/>
        <v>0</v>
      </c>
      <c r="EI53" s="2">
        <f t="shared" si="85"/>
        <v>106651.93</v>
      </c>
      <c r="EJ53" s="3">
        <v>1</v>
      </c>
      <c r="EK53" s="2">
        <f t="shared" si="86"/>
        <v>0</v>
      </c>
      <c r="EM53" s="2">
        <f t="shared" si="87"/>
        <v>0</v>
      </c>
      <c r="EO53" s="2">
        <f t="shared" si="88"/>
        <v>0</v>
      </c>
      <c r="EQ53" s="2">
        <f t="shared" si="89"/>
        <v>0</v>
      </c>
      <c r="ES53" s="2"/>
      <c r="EU53" s="2">
        <f t="shared" si="90"/>
        <v>319955.78999999998</v>
      </c>
      <c r="EV53" s="3">
        <v>3</v>
      </c>
      <c r="EW53" s="2">
        <f t="shared" si="91"/>
        <v>319955.78999999998</v>
      </c>
      <c r="EX53" s="3">
        <v>3</v>
      </c>
      <c r="EY53" s="2">
        <f t="shared" si="92"/>
        <v>319955.78999999998</v>
      </c>
      <c r="EZ53" s="3">
        <v>3</v>
      </c>
      <c r="FA53" s="2">
        <f t="shared" si="93"/>
        <v>319955.78999999998</v>
      </c>
      <c r="FB53" s="3">
        <v>3</v>
      </c>
      <c r="FC53" s="2">
        <f t="shared" si="94"/>
        <v>213303.86</v>
      </c>
      <c r="FD53" s="3">
        <v>2</v>
      </c>
      <c r="FE53" s="2">
        <f t="shared" si="95"/>
        <v>0</v>
      </c>
      <c r="FG53" s="2">
        <f t="shared" si="96"/>
        <v>106651.93</v>
      </c>
      <c r="FH53" s="3">
        <v>1</v>
      </c>
      <c r="FI53" s="2">
        <f t="shared" si="97"/>
        <v>0</v>
      </c>
      <c r="FK53" s="2">
        <f t="shared" si="98"/>
        <v>0</v>
      </c>
      <c r="FM53" s="2">
        <f t="shared" si="99"/>
        <v>0</v>
      </c>
      <c r="FO53" s="2">
        <f t="shared" si="100"/>
        <v>0</v>
      </c>
      <c r="FQ53" s="2">
        <f t="shared" si="101"/>
        <v>0</v>
      </c>
      <c r="FS53" s="2">
        <f t="shared" si="102"/>
        <v>0</v>
      </c>
      <c r="FU53" s="2">
        <f t="shared" si="103"/>
        <v>0</v>
      </c>
      <c r="FW53" s="2">
        <f t="shared" si="104"/>
        <v>106651.93</v>
      </c>
      <c r="FX53" s="3">
        <v>1</v>
      </c>
      <c r="FY53" s="2">
        <f t="shared" si="105"/>
        <v>0</v>
      </c>
      <c r="GA53" s="2">
        <f t="shared" si="106"/>
        <v>106651.93</v>
      </c>
      <c r="GB53" s="3">
        <v>1</v>
      </c>
      <c r="GC53" s="2">
        <f t="shared" si="107"/>
        <v>319955.78999999998</v>
      </c>
      <c r="GD53" s="3">
        <v>3</v>
      </c>
      <c r="GE53" s="2">
        <f t="shared" si="108"/>
        <v>0</v>
      </c>
      <c r="GG53" s="2">
        <f t="shared" si="109"/>
        <v>0</v>
      </c>
      <c r="GI53" s="2">
        <f t="shared" si="110"/>
        <v>0</v>
      </c>
      <c r="GK53" s="2">
        <f t="shared" si="111"/>
        <v>0</v>
      </c>
      <c r="GM53" s="2">
        <f t="shared" si="112"/>
        <v>319955.78999999998</v>
      </c>
      <c r="GN53" s="3">
        <v>3</v>
      </c>
      <c r="GO53" s="2">
        <f t="shared" si="113"/>
        <v>0</v>
      </c>
      <c r="GQ53" s="2">
        <f t="shared" si="114"/>
        <v>0</v>
      </c>
      <c r="GS53" s="2">
        <f t="shared" si="115"/>
        <v>106651.93</v>
      </c>
      <c r="GT53" s="3">
        <v>1</v>
      </c>
      <c r="GU53" s="2">
        <f t="shared" si="116"/>
        <v>0</v>
      </c>
      <c r="GW53" s="2">
        <f t="shared" si="117"/>
        <v>0</v>
      </c>
      <c r="GY53" s="2">
        <f t="shared" si="118"/>
        <v>0</v>
      </c>
      <c r="HA53" s="2">
        <f t="shared" si="119"/>
        <v>0</v>
      </c>
      <c r="HC53" s="2">
        <f t="shared" si="120"/>
        <v>213303.86</v>
      </c>
      <c r="HD53" s="3">
        <v>2</v>
      </c>
      <c r="HE53" s="2">
        <f t="shared" si="121"/>
        <v>0</v>
      </c>
      <c r="HG53" s="2">
        <f t="shared" si="122"/>
        <v>106651.93</v>
      </c>
      <c r="HH53" s="3">
        <v>1</v>
      </c>
      <c r="HI53" s="2">
        <f t="shared" si="123"/>
        <v>0</v>
      </c>
      <c r="HK53" s="2">
        <f t="shared" si="124"/>
        <v>0</v>
      </c>
      <c r="HM53" s="2">
        <f t="shared" si="125"/>
        <v>0</v>
      </c>
      <c r="HO53" s="2">
        <f t="shared" si="126"/>
        <v>106651.93</v>
      </c>
      <c r="HP53" s="3">
        <v>1</v>
      </c>
      <c r="HQ53" s="2">
        <f t="shared" si="127"/>
        <v>0</v>
      </c>
      <c r="HS53" s="2">
        <f t="shared" si="128"/>
        <v>0</v>
      </c>
      <c r="HU53" s="2">
        <f t="shared" si="129"/>
        <v>0</v>
      </c>
      <c r="HW53" s="2">
        <f t="shared" si="130"/>
        <v>0</v>
      </c>
      <c r="HY53" s="2">
        <f t="shared" si="131"/>
        <v>0</v>
      </c>
      <c r="IA53" s="2"/>
      <c r="IC53" s="2"/>
      <c r="IE53" s="2">
        <f t="shared" si="132"/>
        <v>0</v>
      </c>
      <c r="IG53" s="2">
        <f t="shared" si="133"/>
        <v>0</v>
      </c>
      <c r="II53" s="2">
        <f t="shared" si="134"/>
        <v>0</v>
      </c>
      <c r="IK53" s="2">
        <f t="shared" si="135"/>
        <v>0</v>
      </c>
      <c r="IM53" s="2">
        <f t="shared" si="136"/>
        <v>0</v>
      </c>
      <c r="IO53" s="2">
        <f t="shared" si="137"/>
        <v>0</v>
      </c>
      <c r="IQ53" s="2">
        <f t="shared" si="138"/>
        <v>0</v>
      </c>
      <c r="IS53" s="2">
        <f t="shared" si="139"/>
        <v>0</v>
      </c>
      <c r="IU53" s="2">
        <f t="shared" si="140"/>
        <v>0</v>
      </c>
      <c r="IW53" s="2">
        <f t="shared" si="141"/>
        <v>0</v>
      </c>
      <c r="IY53" s="2"/>
      <c r="JA53" s="2"/>
      <c r="JC53" s="2"/>
      <c r="JE53" s="2"/>
      <c r="JG53" s="2"/>
      <c r="JI53" s="2"/>
      <c r="JK53" s="2"/>
      <c r="JM53" s="2"/>
      <c r="JO53" s="2"/>
      <c r="JQ53" s="2">
        <v>5490</v>
      </c>
      <c r="JR53" s="3">
        <v>0</v>
      </c>
      <c r="JS53" s="2"/>
      <c r="JU53" s="2"/>
      <c r="JW53" s="2"/>
      <c r="JY53" s="2">
        <v>15011.33</v>
      </c>
      <c r="JZ53" s="3">
        <v>0</v>
      </c>
      <c r="KA53" s="2"/>
      <c r="KC53" s="2"/>
      <c r="KE53" s="2"/>
      <c r="KG53" s="2"/>
      <c r="KI53" s="2"/>
      <c r="KK53" s="2">
        <v>33780</v>
      </c>
      <c r="KL53" s="3">
        <v>0</v>
      </c>
      <c r="KM53" s="2"/>
      <c r="KO53" s="2"/>
      <c r="KQ53" s="2"/>
      <c r="KS53" s="2"/>
      <c r="KU53" s="2">
        <v>13594</v>
      </c>
      <c r="KV53" s="3">
        <v>0</v>
      </c>
      <c r="KW53" s="2"/>
      <c r="KY53" s="2"/>
      <c r="LA53" s="2"/>
      <c r="LC53" s="2">
        <v>7200</v>
      </c>
      <c r="LD53" s="3">
        <v>0</v>
      </c>
      <c r="LE53" s="2"/>
      <c r="LG53" s="2"/>
      <c r="LI53" s="2"/>
      <c r="LK53" s="2"/>
      <c r="LM53" s="2"/>
      <c r="LO53" s="2"/>
      <c r="LQ53" s="2"/>
      <c r="LS53" s="2"/>
      <c r="LU53" s="2"/>
      <c r="LW53" s="2"/>
      <c r="LY53" s="2"/>
      <c r="MA53" s="2"/>
      <c r="MC53" s="2"/>
      <c r="ME53" s="2"/>
      <c r="MG53" s="2"/>
      <c r="MI53" s="2"/>
      <c r="MK53" s="2"/>
      <c r="MM53" s="2"/>
      <c r="MO53" s="2"/>
      <c r="MQ53" s="2"/>
      <c r="MS53" s="2"/>
      <c r="MU53" s="2">
        <v>9000</v>
      </c>
      <c r="MV53" s="3">
        <v>0</v>
      </c>
      <c r="MW53" s="2"/>
      <c r="MY53" s="2"/>
      <c r="NA53" s="2"/>
      <c r="NC53" s="2">
        <v>4469091.71</v>
      </c>
      <c r="ND53" s="3">
        <v>41</v>
      </c>
      <c r="NG53" s="2">
        <f t="shared" si="69"/>
        <v>4276786.9350000005</v>
      </c>
      <c r="NH53" s="2">
        <f t="shared" si="70"/>
        <v>479933.685</v>
      </c>
      <c r="NI53" s="2">
        <f t="shared" si="71"/>
        <v>106651.93</v>
      </c>
      <c r="NJ53" s="2">
        <f t="shared" si="72"/>
        <v>4243006.9350000005</v>
      </c>
      <c r="NK53" s="2">
        <f t="shared" si="73"/>
        <v>373281.755</v>
      </c>
      <c r="NL53" s="2">
        <f t="shared" si="74"/>
        <v>106651.93</v>
      </c>
      <c r="NM53" s="2">
        <f>VLOOKUP($B53,'[6]sped-ELL'!$B$3:$AB$118,26,FALSE)</f>
        <v>433806.04</v>
      </c>
      <c r="NN53" s="2">
        <f>VLOOKUP($B53,'[6]sped-ELL'!$B$3:$AB$118,27,FALSE)</f>
        <v>152998</v>
      </c>
      <c r="NO53" s="52">
        <f t="shared" si="75"/>
        <v>60524.284999999974</v>
      </c>
      <c r="NP53" s="52">
        <f t="shared" si="76"/>
        <v>46346.070000000007</v>
      </c>
      <c r="NQ53" s="2"/>
      <c r="NS53" s="2"/>
      <c r="NU53" s="2"/>
      <c r="NW53" s="2"/>
      <c r="NY53" s="2"/>
      <c r="OA53" s="2"/>
      <c r="OC53" s="2"/>
      <c r="OE53" s="2"/>
      <c r="OG53" s="2"/>
      <c r="OI53" s="2"/>
      <c r="OK53" s="2"/>
      <c r="OM53" s="2"/>
      <c r="OO53" s="2"/>
      <c r="OQ53" s="2"/>
      <c r="OS53" s="2"/>
      <c r="OU53" s="2"/>
      <c r="OW53" s="2"/>
      <c r="OY53" s="2"/>
      <c r="PA53" s="2"/>
      <c r="PC53" s="2"/>
      <c r="PE53" s="2"/>
      <c r="PG53" s="2"/>
      <c r="PI53" s="2"/>
      <c r="PK53" s="2"/>
      <c r="PM53" s="2"/>
      <c r="PO53" s="2"/>
      <c r="PQ53" s="2"/>
      <c r="PS53" s="2"/>
      <c r="PU53" s="2"/>
    </row>
    <row r="54" spans="1:437" x14ac:dyDescent="0.25">
      <c r="A54" t="s">
        <v>237</v>
      </c>
      <c r="B54" s="35">
        <v>259</v>
      </c>
      <c r="C54" s="2"/>
      <c r="E54" s="2"/>
      <c r="G54" s="2"/>
      <c r="I54" s="2"/>
      <c r="K54" s="2">
        <v>187440</v>
      </c>
      <c r="L54" s="3">
        <v>5</v>
      </c>
      <c r="M54" s="2"/>
      <c r="O54" s="2"/>
      <c r="Q54" s="2">
        <v>43787</v>
      </c>
      <c r="R54" s="3">
        <v>1</v>
      </c>
      <c r="S54" s="2">
        <v>74976</v>
      </c>
      <c r="T54" s="3">
        <v>2</v>
      </c>
      <c r="U54" s="2"/>
      <c r="W54" s="2"/>
      <c r="Y54" s="2"/>
      <c r="AA54" s="2"/>
      <c r="AC54" s="2"/>
      <c r="AE54" s="2"/>
      <c r="AG54" s="2"/>
      <c r="AI54" s="2"/>
      <c r="AK54" s="2">
        <v>156529</v>
      </c>
      <c r="AL54" s="3">
        <v>1</v>
      </c>
      <c r="AM54" s="2"/>
      <c r="AO54" s="2"/>
      <c r="AQ54" s="2"/>
      <c r="AS54" s="2"/>
      <c r="AU54" s="2"/>
      <c r="AW54" s="2">
        <v>165045</v>
      </c>
      <c r="AX54" s="3">
        <v>3</v>
      </c>
      <c r="AY54" s="2"/>
      <c r="BA54" s="2">
        <v>90879</v>
      </c>
      <c r="BB54" s="3">
        <v>1</v>
      </c>
      <c r="BC54" s="2"/>
      <c r="BE54" s="2"/>
      <c r="BG54" s="2"/>
      <c r="BI54" s="2"/>
      <c r="BK54" s="2"/>
      <c r="BM54" s="2"/>
      <c r="BO54" s="2"/>
      <c r="BQ54" s="2"/>
      <c r="BS54" s="2"/>
      <c r="BU54" s="2"/>
      <c r="BW54" s="2"/>
      <c r="BY54" s="2"/>
      <c r="CA54" s="2"/>
      <c r="CC54" s="2">
        <v>78183</v>
      </c>
      <c r="CD54" s="3">
        <v>1</v>
      </c>
      <c r="CE54" s="2">
        <v>11497.125</v>
      </c>
      <c r="CF54" s="3">
        <v>0</v>
      </c>
      <c r="CG54" s="2">
        <v>101190</v>
      </c>
      <c r="CH54" s="3">
        <v>2</v>
      </c>
      <c r="CI54" s="2">
        <v>60194</v>
      </c>
      <c r="CJ54" s="3">
        <v>1</v>
      </c>
      <c r="CK54" s="2"/>
      <c r="CM54" s="2"/>
      <c r="CO54" s="2"/>
      <c r="CQ54" s="2"/>
      <c r="CS54" s="2"/>
      <c r="CU54" s="2">
        <f t="shared" si="77"/>
        <v>0</v>
      </c>
      <c r="CW54" s="2">
        <f t="shared" si="67"/>
        <v>0</v>
      </c>
      <c r="CY54" s="2">
        <f t="shared" si="78"/>
        <v>0</v>
      </c>
      <c r="DA54" s="2">
        <f t="shared" si="79"/>
        <v>106651.93</v>
      </c>
      <c r="DB54" s="3">
        <v>1</v>
      </c>
      <c r="DC54" s="2">
        <f t="shared" si="80"/>
        <v>106651.93</v>
      </c>
      <c r="DD54" s="3">
        <v>1</v>
      </c>
      <c r="DE54" s="2">
        <f t="shared" si="81"/>
        <v>0</v>
      </c>
      <c r="DG54" s="2">
        <f t="shared" si="82"/>
        <v>14543.444961217479</v>
      </c>
      <c r="DH54" s="3">
        <v>0.13636363600000001</v>
      </c>
      <c r="DI54" s="2"/>
      <c r="DK54" s="2"/>
      <c r="DM54" s="2"/>
      <c r="DO54" s="2">
        <v>116130</v>
      </c>
      <c r="DP54" s="3">
        <v>1</v>
      </c>
      <c r="DQ54" s="2">
        <v>195277</v>
      </c>
      <c r="DR54" s="3">
        <v>1</v>
      </c>
      <c r="DS54" s="2">
        <f t="shared" si="83"/>
        <v>53325.964999999997</v>
      </c>
      <c r="DT54" s="3">
        <v>0.5</v>
      </c>
      <c r="DU54" s="2">
        <f t="shared" si="68"/>
        <v>0</v>
      </c>
      <c r="DW54" s="2"/>
      <c r="DY54" s="2">
        <v>56854</v>
      </c>
      <c r="DZ54" s="3">
        <v>1</v>
      </c>
      <c r="EA54" s="2"/>
      <c r="EC54" s="2">
        <f t="shared" si="84"/>
        <v>0</v>
      </c>
      <c r="EE54" s="2">
        <f t="shared" si="8"/>
        <v>0</v>
      </c>
      <c r="EG54" s="2">
        <f t="shared" si="9"/>
        <v>0</v>
      </c>
      <c r="EI54" s="2">
        <f t="shared" si="85"/>
        <v>106651.93</v>
      </c>
      <c r="EJ54" s="3">
        <v>1</v>
      </c>
      <c r="EK54" s="2">
        <f t="shared" si="86"/>
        <v>0</v>
      </c>
      <c r="EM54" s="2">
        <f t="shared" si="87"/>
        <v>0</v>
      </c>
      <c r="EO54" s="2">
        <f t="shared" si="88"/>
        <v>106651.93</v>
      </c>
      <c r="EP54" s="3">
        <v>1</v>
      </c>
      <c r="EQ54" s="2">
        <f t="shared" si="89"/>
        <v>106651.93</v>
      </c>
      <c r="ER54" s="3">
        <v>1</v>
      </c>
      <c r="ES54" s="2"/>
      <c r="EU54" s="2">
        <f t="shared" si="90"/>
        <v>319955.78999999998</v>
      </c>
      <c r="EV54" s="3">
        <v>3</v>
      </c>
      <c r="EW54" s="2">
        <f t="shared" si="91"/>
        <v>319955.78999999998</v>
      </c>
      <c r="EX54" s="3">
        <v>3</v>
      </c>
      <c r="EY54" s="2">
        <f t="shared" si="92"/>
        <v>319955.78999999998</v>
      </c>
      <c r="EZ54" s="3">
        <v>3</v>
      </c>
      <c r="FA54" s="2">
        <f t="shared" si="93"/>
        <v>319955.78999999998</v>
      </c>
      <c r="FB54" s="3">
        <v>3</v>
      </c>
      <c r="FC54" s="2">
        <f t="shared" si="94"/>
        <v>319955.78999999998</v>
      </c>
      <c r="FD54" s="3">
        <v>3</v>
      </c>
      <c r="FE54" s="2">
        <f t="shared" si="95"/>
        <v>0</v>
      </c>
      <c r="FG54" s="2">
        <f t="shared" si="96"/>
        <v>106651.93</v>
      </c>
      <c r="FH54" s="3">
        <v>1</v>
      </c>
      <c r="FI54" s="2">
        <f t="shared" si="97"/>
        <v>0</v>
      </c>
      <c r="FK54" s="2">
        <f t="shared" si="98"/>
        <v>0</v>
      </c>
      <c r="FM54" s="2">
        <f t="shared" si="99"/>
        <v>0</v>
      </c>
      <c r="FO54" s="2">
        <f t="shared" si="100"/>
        <v>0</v>
      </c>
      <c r="FQ54" s="2">
        <f t="shared" si="101"/>
        <v>0</v>
      </c>
      <c r="FS54" s="2">
        <f t="shared" si="102"/>
        <v>0</v>
      </c>
      <c r="FU54" s="2">
        <f t="shared" si="103"/>
        <v>0</v>
      </c>
      <c r="FW54" s="2">
        <f t="shared" si="104"/>
        <v>0</v>
      </c>
      <c r="FY54" s="2">
        <f t="shared" si="105"/>
        <v>0</v>
      </c>
      <c r="GA54" s="2">
        <f t="shared" si="106"/>
        <v>106651.93</v>
      </c>
      <c r="GB54" s="3">
        <v>1</v>
      </c>
      <c r="GC54" s="2">
        <f t="shared" si="107"/>
        <v>426607.72</v>
      </c>
      <c r="GD54" s="3">
        <v>4</v>
      </c>
      <c r="GE54" s="2">
        <f t="shared" si="108"/>
        <v>0</v>
      </c>
      <c r="GG54" s="2">
        <f t="shared" si="109"/>
        <v>0</v>
      </c>
      <c r="GI54" s="2">
        <f t="shared" si="110"/>
        <v>0</v>
      </c>
      <c r="GK54" s="2">
        <f t="shared" si="111"/>
        <v>0</v>
      </c>
      <c r="GM54" s="2">
        <f t="shared" si="112"/>
        <v>213303.86</v>
      </c>
      <c r="GN54" s="3">
        <v>2</v>
      </c>
      <c r="GO54" s="2">
        <f t="shared" si="113"/>
        <v>0</v>
      </c>
      <c r="GQ54" s="2">
        <f t="shared" si="114"/>
        <v>0</v>
      </c>
      <c r="GS54" s="2">
        <f t="shared" si="115"/>
        <v>106651.93</v>
      </c>
      <c r="GT54" s="3">
        <v>1</v>
      </c>
      <c r="GU54" s="2">
        <f t="shared" si="116"/>
        <v>0</v>
      </c>
      <c r="GW54" s="2">
        <f t="shared" si="117"/>
        <v>106651.93</v>
      </c>
      <c r="GX54" s="3">
        <v>1</v>
      </c>
      <c r="GY54" s="2">
        <f t="shared" si="118"/>
        <v>213303.86</v>
      </c>
      <c r="GZ54" s="3">
        <v>2</v>
      </c>
      <c r="HA54" s="2">
        <f t="shared" si="119"/>
        <v>106651.93</v>
      </c>
      <c r="HB54" s="3">
        <v>1</v>
      </c>
      <c r="HC54" s="2">
        <f t="shared" si="120"/>
        <v>213303.86</v>
      </c>
      <c r="HD54" s="3">
        <v>2</v>
      </c>
      <c r="HE54" s="2">
        <f t="shared" si="121"/>
        <v>0</v>
      </c>
      <c r="HG54" s="2">
        <f t="shared" si="122"/>
        <v>0</v>
      </c>
      <c r="HI54" s="2">
        <f t="shared" si="123"/>
        <v>0</v>
      </c>
      <c r="HK54" s="2">
        <f t="shared" si="124"/>
        <v>0</v>
      </c>
      <c r="HM54" s="2">
        <f t="shared" si="125"/>
        <v>0</v>
      </c>
      <c r="HO54" s="2">
        <f t="shared" si="126"/>
        <v>0</v>
      </c>
      <c r="HQ54" s="2">
        <f t="shared" si="127"/>
        <v>0</v>
      </c>
      <c r="HS54" s="2">
        <f t="shared" si="128"/>
        <v>0</v>
      </c>
      <c r="HU54" s="2">
        <f t="shared" si="129"/>
        <v>0</v>
      </c>
      <c r="HW54" s="2">
        <f t="shared" si="130"/>
        <v>0</v>
      </c>
      <c r="HY54" s="2">
        <f t="shared" si="131"/>
        <v>0</v>
      </c>
      <c r="IA54" s="2"/>
      <c r="IC54" s="2"/>
      <c r="IE54" s="2">
        <f t="shared" si="132"/>
        <v>0</v>
      </c>
      <c r="IG54" s="2">
        <f t="shared" si="133"/>
        <v>0</v>
      </c>
      <c r="II54" s="2">
        <f t="shared" si="134"/>
        <v>0</v>
      </c>
      <c r="IK54" s="2">
        <f t="shared" si="135"/>
        <v>0</v>
      </c>
      <c r="IM54" s="2">
        <f t="shared" si="136"/>
        <v>0</v>
      </c>
      <c r="IO54" s="2">
        <f t="shared" si="137"/>
        <v>0</v>
      </c>
      <c r="IQ54" s="2">
        <f t="shared" si="138"/>
        <v>0</v>
      </c>
      <c r="IS54" s="2">
        <f t="shared" si="139"/>
        <v>0</v>
      </c>
      <c r="IU54" s="2">
        <f t="shared" si="140"/>
        <v>0</v>
      </c>
      <c r="IW54" s="2">
        <f t="shared" si="141"/>
        <v>0</v>
      </c>
      <c r="IY54" s="2">
        <v>70306</v>
      </c>
      <c r="IZ54" s="3">
        <v>2</v>
      </c>
      <c r="JA54" s="2"/>
      <c r="JC54" s="2">
        <v>34000</v>
      </c>
      <c r="JD54" s="3">
        <v>0</v>
      </c>
      <c r="JE54" s="2">
        <v>10200</v>
      </c>
      <c r="JF54" s="3">
        <v>0</v>
      </c>
      <c r="JG54" s="2">
        <v>34000</v>
      </c>
      <c r="JH54" s="3">
        <v>0</v>
      </c>
      <c r="JI54" s="2"/>
      <c r="JK54" s="2"/>
      <c r="JM54" s="2"/>
      <c r="JO54" s="2"/>
      <c r="JQ54" s="2">
        <v>11392.34</v>
      </c>
      <c r="JR54" s="3">
        <v>0</v>
      </c>
      <c r="JS54" s="2"/>
      <c r="JU54" s="2"/>
      <c r="JW54" s="2">
        <v>15000</v>
      </c>
      <c r="JX54" s="3">
        <v>0</v>
      </c>
      <c r="JY54" s="2">
        <v>12144.13</v>
      </c>
      <c r="JZ54" s="3">
        <v>0</v>
      </c>
      <c r="KA54" s="2"/>
      <c r="KC54" s="2">
        <v>8000</v>
      </c>
      <c r="KD54" s="3">
        <v>0</v>
      </c>
      <c r="KE54" s="2">
        <v>6000</v>
      </c>
      <c r="KF54" s="3">
        <v>0</v>
      </c>
      <c r="KG54" s="2"/>
      <c r="KI54" s="2"/>
      <c r="KK54" s="2">
        <v>269212.21000000002</v>
      </c>
      <c r="KL54" s="3">
        <v>0</v>
      </c>
      <c r="KM54" s="2">
        <v>244656</v>
      </c>
      <c r="KN54" s="3">
        <v>0</v>
      </c>
      <c r="KO54" s="2"/>
      <c r="KQ54" s="2"/>
      <c r="KS54" s="2"/>
      <c r="KU54" s="2"/>
      <c r="KW54" s="2">
        <v>500</v>
      </c>
      <c r="KX54" s="3">
        <v>0</v>
      </c>
      <c r="KY54" s="2">
        <v>3575</v>
      </c>
      <c r="KZ54" s="3">
        <v>0</v>
      </c>
      <c r="LA54" s="2"/>
      <c r="LC54" s="2">
        <v>7960</v>
      </c>
      <c r="LD54" s="3">
        <v>0</v>
      </c>
      <c r="LE54" s="2"/>
      <c r="LG54" s="2"/>
      <c r="LI54" s="2"/>
      <c r="LK54" s="2"/>
      <c r="LM54" s="2"/>
      <c r="LO54" s="2"/>
      <c r="LQ54" s="2"/>
      <c r="LS54" s="2">
        <v>4000</v>
      </c>
      <c r="LT54" s="3">
        <v>0</v>
      </c>
      <c r="LU54" s="2"/>
      <c r="LW54" s="2"/>
      <c r="LY54" s="2"/>
      <c r="MA54" s="2"/>
      <c r="MC54" s="2"/>
      <c r="ME54" s="2"/>
      <c r="MG54" s="2"/>
      <c r="MI54" s="2">
        <v>3000</v>
      </c>
      <c r="MJ54" s="3">
        <v>0</v>
      </c>
      <c r="MK54" s="2">
        <v>3000</v>
      </c>
      <c r="ML54" s="3">
        <v>0</v>
      </c>
      <c r="MM54" s="2"/>
      <c r="MO54" s="2"/>
      <c r="MQ54" s="2"/>
      <c r="MS54" s="2">
        <v>2869.42</v>
      </c>
      <c r="MT54" s="3">
        <v>0</v>
      </c>
      <c r="MU54" s="2"/>
      <c r="MW54" s="2"/>
      <c r="MY54" s="2"/>
      <c r="NA54" s="2"/>
      <c r="NC54" s="2">
        <v>6089346.0431408836</v>
      </c>
      <c r="ND54" s="3">
        <v>57.636363635999999</v>
      </c>
      <c r="NG54" s="2">
        <f t="shared" si="69"/>
        <v>5878483.1849612175</v>
      </c>
      <c r="NH54" s="2">
        <f t="shared" si="70"/>
        <v>751630.61499999999</v>
      </c>
      <c r="NI54" s="2">
        <f t="shared" si="71"/>
        <v>14543.444961217479</v>
      </c>
      <c r="NJ54" s="2">
        <f t="shared" si="72"/>
        <v>5364614.9749612175</v>
      </c>
      <c r="NK54" s="2">
        <f t="shared" si="73"/>
        <v>751630.61499999999</v>
      </c>
      <c r="NL54" s="2">
        <f t="shared" si="74"/>
        <v>14543.444961217479</v>
      </c>
      <c r="NM54" s="2">
        <f>VLOOKUP($B54,'[6]sped-ELL'!$B$3:$AB$118,26,FALSE)</f>
        <v>542257.54999999993</v>
      </c>
      <c r="NN54" s="2">
        <f>VLOOKUP($B54,'[6]sped-ELL'!$B$3:$AB$118,27,FALSE)</f>
        <v>9760.6358999999993</v>
      </c>
      <c r="NO54" s="52">
        <f t="shared" si="75"/>
        <v>-209373.06500000006</v>
      </c>
      <c r="NP54" s="52">
        <f t="shared" si="76"/>
        <v>-4782.8090612174801</v>
      </c>
      <c r="NQ54" s="2"/>
      <c r="NS54" s="2"/>
      <c r="NU54" s="2"/>
      <c r="NW54" s="2"/>
      <c r="NY54" s="2"/>
      <c r="OA54" s="2"/>
      <c r="OC54" s="2"/>
      <c r="OE54" s="2"/>
      <c r="OG54" s="2"/>
      <c r="OI54" s="2"/>
      <c r="OK54" s="2"/>
      <c r="OM54" s="2"/>
      <c r="OO54" s="2"/>
      <c r="OQ54" s="2"/>
      <c r="OS54" s="2"/>
      <c r="OU54" s="2"/>
      <c r="OW54" s="2"/>
      <c r="OY54" s="2"/>
      <c r="PA54" s="2"/>
      <c r="PC54" s="2"/>
      <c r="PE54" s="2"/>
      <c r="PG54" s="2"/>
      <c r="PI54" s="2"/>
      <c r="PK54" s="2"/>
      <c r="PM54" s="2"/>
      <c r="PO54" s="2"/>
      <c r="PQ54" s="2"/>
      <c r="PS54" s="2"/>
      <c r="PU54" s="2"/>
    </row>
    <row r="55" spans="1:437" x14ac:dyDescent="0.25">
      <c r="A55" t="s">
        <v>238</v>
      </c>
      <c r="B55" s="35">
        <v>344</v>
      </c>
      <c r="C55" s="2"/>
      <c r="E55" s="2">
        <v>104158</v>
      </c>
      <c r="F55" s="3">
        <v>1</v>
      </c>
      <c r="G55" s="2">
        <v>67876</v>
      </c>
      <c r="H55" s="3">
        <v>1</v>
      </c>
      <c r="I55" s="2"/>
      <c r="K55" s="2">
        <v>187440</v>
      </c>
      <c r="L55" s="3">
        <v>5</v>
      </c>
      <c r="M55" s="2"/>
      <c r="O55" s="2"/>
      <c r="Q55" s="2"/>
      <c r="S55" s="2">
        <v>74976</v>
      </c>
      <c r="T55" s="3">
        <v>2</v>
      </c>
      <c r="U55" s="2">
        <v>52931</v>
      </c>
      <c r="V55" s="3">
        <v>1</v>
      </c>
      <c r="W55" s="2">
        <v>224928</v>
      </c>
      <c r="X55" s="3">
        <v>6</v>
      </c>
      <c r="Y55" s="2"/>
      <c r="AA55" s="2"/>
      <c r="AC55" s="2"/>
      <c r="AE55" s="2">
        <v>156529</v>
      </c>
      <c r="AF55" s="3">
        <v>1</v>
      </c>
      <c r="AG55" s="2"/>
      <c r="AI55" s="2"/>
      <c r="AK55" s="2"/>
      <c r="AM55" s="2"/>
      <c r="AO55" s="2"/>
      <c r="AQ55" s="2"/>
      <c r="AS55" s="2"/>
      <c r="AU55" s="2">
        <v>69509</v>
      </c>
      <c r="AV55" s="3">
        <v>1</v>
      </c>
      <c r="AW55" s="2">
        <v>110030</v>
      </c>
      <c r="AX55" s="3">
        <v>2</v>
      </c>
      <c r="AY55" s="2"/>
      <c r="BA55" s="2"/>
      <c r="BC55" s="2"/>
      <c r="BE55" s="2"/>
      <c r="BG55" s="2"/>
      <c r="BI55" s="2"/>
      <c r="BK55" s="2"/>
      <c r="BM55" s="2"/>
      <c r="BO55" s="2"/>
      <c r="BQ55" s="2"/>
      <c r="BS55" s="2"/>
      <c r="BU55" s="2"/>
      <c r="BW55" s="2"/>
      <c r="BY55" s="2"/>
      <c r="CA55" s="2"/>
      <c r="CC55" s="2">
        <v>78183</v>
      </c>
      <c r="CD55" s="3">
        <v>1</v>
      </c>
      <c r="CE55" s="2">
        <v>10000.09</v>
      </c>
      <c r="CF55" s="3">
        <v>0</v>
      </c>
      <c r="CG55" s="2">
        <v>50595</v>
      </c>
      <c r="CH55" s="3">
        <v>1</v>
      </c>
      <c r="CI55" s="2">
        <v>60194</v>
      </c>
      <c r="CJ55" s="3">
        <v>1</v>
      </c>
      <c r="CK55" s="2"/>
      <c r="CM55" s="2"/>
      <c r="CO55" s="2"/>
      <c r="CQ55" s="2"/>
      <c r="CS55" s="2"/>
      <c r="CU55" s="2">
        <f t="shared" si="77"/>
        <v>0</v>
      </c>
      <c r="CW55" s="2">
        <f t="shared" si="67"/>
        <v>0</v>
      </c>
      <c r="CY55" s="2">
        <f t="shared" si="78"/>
        <v>0</v>
      </c>
      <c r="DA55" s="2">
        <f t="shared" si="79"/>
        <v>0</v>
      </c>
      <c r="DC55" s="2">
        <f t="shared" si="80"/>
        <v>106651.93</v>
      </c>
      <c r="DD55" s="3">
        <v>1</v>
      </c>
      <c r="DE55" s="2">
        <f t="shared" si="81"/>
        <v>0</v>
      </c>
      <c r="DG55" s="2">
        <f t="shared" si="82"/>
        <v>4847.8149515218493</v>
      </c>
      <c r="DH55" s="3">
        <v>4.5454544999999999E-2</v>
      </c>
      <c r="DI55" s="2"/>
      <c r="DK55" s="2"/>
      <c r="DM55" s="2"/>
      <c r="DO55" s="2">
        <v>116130</v>
      </c>
      <c r="DP55" s="3">
        <v>1</v>
      </c>
      <c r="DQ55" s="2">
        <v>195277</v>
      </c>
      <c r="DR55" s="3">
        <v>1</v>
      </c>
      <c r="DS55" s="2">
        <f t="shared" si="83"/>
        <v>106651.93</v>
      </c>
      <c r="DT55" s="3">
        <v>1</v>
      </c>
      <c r="DU55" s="2">
        <f t="shared" si="68"/>
        <v>0</v>
      </c>
      <c r="DW55" s="2"/>
      <c r="DY55" s="2"/>
      <c r="EA55" s="2"/>
      <c r="EC55" s="2">
        <f t="shared" si="84"/>
        <v>0</v>
      </c>
      <c r="EE55" s="2">
        <f t="shared" si="8"/>
        <v>0</v>
      </c>
      <c r="EG55" s="2">
        <f t="shared" si="9"/>
        <v>0</v>
      </c>
      <c r="EI55" s="2">
        <f t="shared" si="85"/>
        <v>0</v>
      </c>
      <c r="EK55" s="2">
        <f t="shared" si="86"/>
        <v>0</v>
      </c>
      <c r="EM55" s="2">
        <f t="shared" si="87"/>
        <v>106651.93</v>
      </c>
      <c r="EN55" s="3">
        <v>1</v>
      </c>
      <c r="EO55" s="2">
        <f t="shared" si="88"/>
        <v>106651.93</v>
      </c>
      <c r="EP55" s="3">
        <v>1</v>
      </c>
      <c r="EQ55" s="2">
        <f t="shared" si="89"/>
        <v>0</v>
      </c>
      <c r="ES55" s="2"/>
      <c r="EU55" s="2">
        <f t="shared" si="90"/>
        <v>213303.86</v>
      </c>
      <c r="EV55" s="3">
        <v>2</v>
      </c>
      <c r="EW55" s="2">
        <f t="shared" si="91"/>
        <v>213303.86</v>
      </c>
      <c r="EX55" s="3">
        <v>2</v>
      </c>
      <c r="EY55" s="2">
        <f t="shared" si="92"/>
        <v>213303.86</v>
      </c>
      <c r="EZ55" s="3">
        <v>2</v>
      </c>
      <c r="FA55" s="2">
        <f t="shared" si="93"/>
        <v>213303.86</v>
      </c>
      <c r="FB55" s="3">
        <v>2</v>
      </c>
      <c r="FC55" s="2">
        <f t="shared" si="94"/>
        <v>213303.86</v>
      </c>
      <c r="FD55" s="3">
        <v>2</v>
      </c>
      <c r="FE55" s="2">
        <f t="shared" si="95"/>
        <v>0</v>
      </c>
      <c r="FG55" s="2">
        <f t="shared" si="96"/>
        <v>106651.93</v>
      </c>
      <c r="FH55" s="3">
        <v>1</v>
      </c>
      <c r="FI55" s="2">
        <f t="shared" si="97"/>
        <v>0</v>
      </c>
      <c r="FK55" s="2">
        <f t="shared" si="98"/>
        <v>0</v>
      </c>
      <c r="FM55" s="2">
        <f t="shared" si="99"/>
        <v>0</v>
      </c>
      <c r="FO55" s="2">
        <f t="shared" si="100"/>
        <v>213303.86</v>
      </c>
      <c r="FP55" s="3">
        <v>2</v>
      </c>
      <c r="FQ55" s="2">
        <f t="shared" si="101"/>
        <v>0</v>
      </c>
      <c r="FS55" s="2">
        <f t="shared" si="102"/>
        <v>106651.93</v>
      </c>
      <c r="FT55" s="3">
        <v>1</v>
      </c>
      <c r="FU55" s="2">
        <f t="shared" si="103"/>
        <v>0</v>
      </c>
      <c r="FW55" s="2">
        <f t="shared" si="104"/>
        <v>0</v>
      </c>
      <c r="FY55" s="2">
        <f t="shared" si="105"/>
        <v>0</v>
      </c>
      <c r="GA55" s="2">
        <f t="shared" si="106"/>
        <v>106651.93</v>
      </c>
      <c r="GB55" s="3">
        <v>1</v>
      </c>
      <c r="GC55" s="2">
        <f t="shared" si="107"/>
        <v>319955.78999999998</v>
      </c>
      <c r="GD55" s="3">
        <v>3</v>
      </c>
      <c r="GE55" s="2">
        <f t="shared" si="108"/>
        <v>0</v>
      </c>
      <c r="GG55" s="2">
        <f t="shared" si="109"/>
        <v>0</v>
      </c>
      <c r="GI55" s="2">
        <f t="shared" si="110"/>
        <v>0</v>
      </c>
      <c r="GK55" s="2">
        <f t="shared" si="111"/>
        <v>0</v>
      </c>
      <c r="GM55" s="2">
        <f t="shared" si="112"/>
        <v>213303.86</v>
      </c>
      <c r="GN55" s="3">
        <v>2</v>
      </c>
      <c r="GO55" s="2">
        <f t="shared" si="113"/>
        <v>0</v>
      </c>
      <c r="GQ55" s="2">
        <f t="shared" si="114"/>
        <v>0</v>
      </c>
      <c r="GS55" s="2">
        <f t="shared" si="115"/>
        <v>106651.93</v>
      </c>
      <c r="GT55" s="3">
        <v>1</v>
      </c>
      <c r="GU55" s="2">
        <f t="shared" si="116"/>
        <v>0</v>
      </c>
      <c r="GW55" s="2">
        <f t="shared" si="117"/>
        <v>0</v>
      </c>
      <c r="GY55" s="2">
        <f t="shared" si="118"/>
        <v>213303.86</v>
      </c>
      <c r="GZ55" s="3">
        <v>2</v>
      </c>
      <c r="HA55" s="2">
        <f t="shared" si="119"/>
        <v>0</v>
      </c>
      <c r="HC55" s="2">
        <f t="shared" si="120"/>
        <v>319955.78999999998</v>
      </c>
      <c r="HD55" s="3">
        <v>3</v>
      </c>
      <c r="HE55" s="2">
        <f t="shared" si="121"/>
        <v>106651.93</v>
      </c>
      <c r="HF55" s="3">
        <v>1</v>
      </c>
      <c r="HG55" s="2">
        <f t="shared" si="122"/>
        <v>0</v>
      </c>
      <c r="HI55" s="2">
        <f t="shared" si="123"/>
        <v>0</v>
      </c>
      <c r="HK55" s="2">
        <f t="shared" si="124"/>
        <v>0</v>
      </c>
      <c r="HM55" s="2">
        <f t="shared" si="125"/>
        <v>0</v>
      </c>
      <c r="HO55" s="2">
        <f t="shared" si="126"/>
        <v>0</v>
      </c>
      <c r="HQ55" s="2">
        <f t="shared" si="127"/>
        <v>0</v>
      </c>
      <c r="HS55" s="2">
        <f t="shared" si="128"/>
        <v>0</v>
      </c>
      <c r="HU55" s="2">
        <f t="shared" si="129"/>
        <v>0</v>
      </c>
      <c r="HW55" s="2">
        <f t="shared" si="130"/>
        <v>0</v>
      </c>
      <c r="HY55" s="2">
        <f t="shared" si="131"/>
        <v>0</v>
      </c>
      <c r="IA55" s="2"/>
      <c r="IC55" s="2"/>
      <c r="IE55" s="2">
        <f t="shared" si="132"/>
        <v>106651.93</v>
      </c>
      <c r="IF55" s="3">
        <v>1</v>
      </c>
      <c r="IG55" s="2">
        <f t="shared" si="133"/>
        <v>0</v>
      </c>
      <c r="II55" s="2">
        <f t="shared" si="134"/>
        <v>0</v>
      </c>
      <c r="IK55" s="2">
        <f t="shared" si="135"/>
        <v>0</v>
      </c>
      <c r="IM55" s="2">
        <f t="shared" si="136"/>
        <v>0</v>
      </c>
      <c r="IO55" s="2">
        <f t="shared" si="137"/>
        <v>0</v>
      </c>
      <c r="IQ55" s="2">
        <f t="shared" si="138"/>
        <v>0</v>
      </c>
      <c r="IS55" s="2">
        <f t="shared" si="139"/>
        <v>0</v>
      </c>
      <c r="IU55" s="2">
        <f t="shared" si="140"/>
        <v>0</v>
      </c>
      <c r="IW55" s="2">
        <f t="shared" si="141"/>
        <v>0</v>
      </c>
      <c r="IY55" s="2">
        <v>70306</v>
      </c>
      <c r="IZ55" s="3">
        <v>2</v>
      </c>
      <c r="JA55" s="2"/>
      <c r="JC55" s="2">
        <v>27200</v>
      </c>
      <c r="JD55" s="3">
        <v>0</v>
      </c>
      <c r="JE55" s="2">
        <v>10200</v>
      </c>
      <c r="JF55" s="3">
        <v>0</v>
      </c>
      <c r="JG55" s="2">
        <v>27200</v>
      </c>
      <c r="JH55" s="3">
        <v>0</v>
      </c>
      <c r="JI55" s="2"/>
      <c r="JK55" s="2"/>
      <c r="JM55" s="2"/>
      <c r="JO55" s="2">
        <v>13859</v>
      </c>
      <c r="JP55" s="3">
        <v>0</v>
      </c>
      <c r="JQ55" s="2">
        <v>12964.545</v>
      </c>
      <c r="JR55" s="3">
        <v>0</v>
      </c>
      <c r="JS55" s="2"/>
      <c r="JU55" s="2"/>
      <c r="JW55" s="2"/>
      <c r="JY55" s="2">
        <v>12730.55</v>
      </c>
      <c r="JZ55" s="3">
        <v>0</v>
      </c>
      <c r="KA55" s="2"/>
      <c r="KC55" s="2">
        <v>30637</v>
      </c>
      <c r="KD55" s="3">
        <v>0</v>
      </c>
      <c r="KE55" s="2"/>
      <c r="KG55" s="2"/>
      <c r="KI55" s="2"/>
      <c r="KK55" s="2">
        <v>122372.31</v>
      </c>
      <c r="KL55" s="3">
        <v>0</v>
      </c>
      <c r="KM55" s="2"/>
      <c r="KO55" s="2"/>
      <c r="KQ55" s="2"/>
      <c r="KS55" s="2"/>
      <c r="KU55" s="2">
        <v>10347</v>
      </c>
      <c r="KV55" s="3">
        <v>0</v>
      </c>
      <c r="KW55" s="2"/>
      <c r="KY55" s="2"/>
      <c r="LA55" s="2"/>
      <c r="LC55" s="2">
        <v>5400</v>
      </c>
      <c r="LD55" s="3">
        <v>0</v>
      </c>
      <c r="LE55" s="2"/>
      <c r="LG55" s="2"/>
      <c r="LI55" s="2"/>
      <c r="LK55" s="2"/>
      <c r="LM55" s="2"/>
      <c r="LO55" s="2"/>
      <c r="LQ55" s="2"/>
      <c r="LS55" s="2"/>
      <c r="LU55" s="2"/>
      <c r="LW55" s="2"/>
      <c r="LY55" s="2"/>
      <c r="MA55" s="2"/>
      <c r="MC55" s="2"/>
      <c r="ME55" s="2"/>
      <c r="MG55" s="2"/>
      <c r="MI55" s="2">
        <v>20000</v>
      </c>
      <c r="MJ55" s="3">
        <v>0</v>
      </c>
      <c r="MK55" s="2"/>
      <c r="MM55" s="2"/>
      <c r="MO55" s="2"/>
      <c r="MQ55" s="2"/>
      <c r="MS55" s="2">
        <v>1946.56</v>
      </c>
      <c r="MT55" s="3">
        <v>0</v>
      </c>
      <c r="MU55" s="2"/>
      <c r="MW55" s="2"/>
      <c r="MY55" s="2"/>
      <c r="NA55" s="2"/>
      <c r="NC55" s="2">
        <v>5531243.8276761044</v>
      </c>
      <c r="ND55" s="3">
        <v>59.045454544999998</v>
      </c>
      <c r="NE55" s="2">
        <v>106651.93</v>
      </c>
      <c r="NF55" s="3">
        <v>1</v>
      </c>
      <c r="NG55" s="2">
        <f t="shared" si="69"/>
        <v>5448280.5599515196</v>
      </c>
      <c r="NH55" s="2">
        <f t="shared" si="70"/>
        <v>1188173.44</v>
      </c>
      <c r="NI55" s="2">
        <f t="shared" si="71"/>
        <v>4847.8149515218493</v>
      </c>
      <c r="NJ55" s="2">
        <f t="shared" si="72"/>
        <v>5325908.24995152</v>
      </c>
      <c r="NK55" s="2">
        <f t="shared" si="73"/>
        <v>1188173.44</v>
      </c>
      <c r="NL55" s="2">
        <f t="shared" si="74"/>
        <v>4847.8149515218493</v>
      </c>
      <c r="NM55" s="2">
        <f>VLOOKUP($B55,'[6]sped-ELL'!$B$3:$AB$118,26,FALSE)</f>
        <v>1109275.57</v>
      </c>
      <c r="NN55" s="2">
        <f>VLOOKUP($B55,'[6]sped-ELL'!$B$3:$AB$118,27,FALSE)</f>
        <v>9760.6358999999993</v>
      </c>
      <c r="NO55" s="52">
        <f t="shared" si="75"/>
        <v>-78897.869999999879</v>
      </c>
      <c r="NP55" s="52">
        <f t="shared" si="76"/>
        <v>4912.8209484781501</v>
      </c>
      <c r="NQ55" s="2"/>
      <c r="NS55" s="2"/>
      <c r="NU55" s="2"/>
      <c r="NW55" s="2"/>
      <c r="NY55" s="2"/>
      <c r="OA55" s="2"/>
      <c r="OC55" s="2"/>
      <c r="OE55" s="2"/>
      <c r="OG55" s="2"/>
      <c r="OI55" s="2"/>
      <c r="OK55" s="2"/>
      <c r="OM55" s="2"/>
      <c r="OO55" s="2"/>
      <c r="OQ55" s="2"/>
      <c r="OS55" s="2"/>
      <c r="OU55" s="2"/>
      <c r="OW55" s="2"/>
      <c r="OY55" s="2"/>
      <c r="PA55" s="2"/>
      <c r="PC55" s="2"/>
      <c r="PE55" s="2"/>
      <c r="PG55" s="2"/>
      <c r="PI55" s="2"/>
      <c r="PK55" s="2"/>
      <c r="PM55" s="2"/>
      <c r="PO55" s="2"/>
      <c r="PQ55" s="2"/>
      <c r="PS55" s="2"/>
      <c r="PU55" s="2"/>
    </row>
    <row r="56" spans="1:437" x14ac:dyDescent="0.25">
      <c r="A56" t="s">
        <v>239</v>
      </c>
      <c r="B56" s="35">
        <v>417</v>
      </c>
      <c r="C56" s="2"/>
      <c r="E56" s="2"/>
      <c r="G56" s="2"/>
      <c r="I56" s="2"/>
      <c r="K56" s="2"/>
      <c r="M56" s="2"/>
      <c r="O56" s="2"/>
      <c r="Q56" s="2"/>
      <c r="S56" s="2"/>
      <c r="U56" s="2"/>
      <c r="W56" s="2">
        <v>149952</v>
      </c>
      <c r="X56" s="3">
        <v>4</v>
      </c>
      <c r="Y56" s="2"/>
      <c r="AA56" s="2">
        <v>156529</v>
      </c>
      <c r="AB56" s="3">
        <v>1</v>
      </c>
      <c r="AC56" s="2"/>
      <c r="AE56" s="2"/>
      <c r="AG56" s="2">
        <v>156529</v>
      </c>
      <c r="AH56" s="3">
        <v>1</v>
      </c>
      <c r="AI56" s="2"/>
      <c r="AK56" s="2"/>
      <c r="AM56" s="2"/>
      <c r="AO56" s="2"/>
      <c r="AQ56" s="2"/>
      <c r="AS56" s="2"/>
      <c r="AU56" s="2">
        <v>69509</v>
      </c>
      <c r="AV56" s="3">
        <v>1</v>
      </c>
      <c r="AW56" s="2">
        <v>55015</v>
      </c>
      <c r="AX56" s="3">
        <v>1</v>
      </c>
      <c r="AY56" s="2">
        <v>55015</v>
      </c>
      <c r="AZ56" s="3">
        <v>1</v>
      </c>
      <c r="BA56" s="2"/>
      <c r="BC56" s="2">
        <v>50639</v>
      </c>
      <c r="BD56" s="3">
        <v>1</v>
      </c>
      <c r="BE56" s="2"/>
      <c r="BG56" s="2"/>
      <c r="BI56" s="2">
        <v>58896</v>
      </c>
      <c r="BJ56" s="3">
        <v>1</v>
      </c>
      <c r="BK56" s="2"/>
      <c r="BM56" s="2"/>
      <c r="BO56" s="2"/>
      <c r="BQ56" s="2"/>
      <c r="BS56" s="2"/>
      <c r="BU56" s="2"/>
      <c r="BW56" s="2">
        <v>117087</v>
      </c>
      <c r="BX56" s="3">
        <v>1</v>
      </c>
      <c r="BY56" s="2"/>
      <c r="CA56" s="2">
        <v>117087</v>
      </c>
      <c r="CB56" s="3">
        <v>1</v>
      </c>
      <c r="CC56" s="2">
        <v>78183</v>
      </c>
      <c r="CD56" s="3">
        <v>1</v>
      </c>
      <c r="CE56" s="2">
        <v>10731.94333</v>
      </c>
      <c r="CF56" s="3">
        <v>0</v>
      </c>
      <c r="CG56" s="2">
        <v>101190</v>
      </c>
      <c r="CH56" s="3">
        <v>2</v>
      </c>
      <c r="CI56" s="2">
        <v>120388</v>
      </c>
      <c r="CJ56" s="3">
        <v>2</v>
      </c>
      <c r="CK56" s="2"/>
      <c r="CM56" s="2"/>
      <c r="CO56" s="2"/>
      <c r="CQ56" s="2"/>
      <c r="CS56" s="2"/>
      <c r="CU56" s="2">
        <f t="shared" si="77"/>
        <v>0</v>
      </c>
      <c r="CW56" s="2">
        <f t="shared" si="67"/>
        <v>0</v>
      </c>
      <c r="CY56" s="2">
        <f t="shared" si="78"/>
        <v>0</v>
      </c>
      <c r="DA56" s="2">
        <f t="shared" si="79"/>
        <v>0</v>
      </c>
      <c r="DC56" s="2">
        <f t="shared" si="80"/>
        <v>0</v>
      </c>
      <c r="DE56" s="2">
        <f t="shared" si="81"/>
        <v>0</v>
      </c>
      <c r="DG56" s="2">
        <f t="shared" si="82"/>
        <v>9695.6300096956293</v>
      </c>
      <c r="DH56" s="3">
        <v>9.0909090999999997E-2</v>
      </c>
      <c r="DI56" s="2"/>
      <c r="DK56" s="2"/>
      <c r="DM56" s="2"/>
      <c r="DO56" s="2">
        <v>116130</v>
      </c>
      <c r="DP56" s="3">
        <v>1</v>
      </c>
      <c r="DQ56" s="2">
        <v>195277</v>
      </c>
      <c r="DR56" s="3">
        <v>1</v>
      </c>
      <c r="DS56" s="2">
        <f t="shared" si="83"/>
        <v>106651.93</v>
      </c>
      <c r="DT56" s="3">
        <v>1</v>
      </c>
      <c r="DU56" s="2">
        <f t="shared" si="68"/>
        <v>0</v>
      </c>
      <c r="DW56" s="2"/>
      <c r="DY56" s="2"/>
      <c r="EA56" s="2"/>
      <c r="EC56" s="2">
        <f t="shared" si="84"/>
        <v>106651.93</v>
      </c>
      <c r="ED56" s="3">
        <v>1</v>
      </c>
      <c r="EE56" s="2">
        <f t="shared" si="8"/>
        <v>0</v>
      </c>
      <c r="EG56" s="2">
        <f t="shared" si="9"/>
        <v>0</v>
      </c>
      <c r="EI56" s="2">
        <f t="shared" si="85"/>
        <v>106651.93</v>
      </c>
      <c r="EJ56" s="3">
        <v>1</v>
      </c>
      <c r="EK56" s="2">
        <f t="shared" si="86"/>
        <v>0</v>
      </c>
      <c r="EM56" s="2">
        <f t="shared" si="87"/>
        <v>0</v>
      </c>
      <c r="EO56" s="2">
        <f t="shared" si="88"/>
        <v>319955.78999999998</v>
      </c>
      <c r="EP56" s="3">
        <v>3</v>
      </c>
      <c r="EQ56" s="2">
        <f t="shared" si="89"/>
        <v>0</v>
      </c>
      <c r="ES56" s="2"/>
      <c r="EU56" s="2">
        <f t="shared" si="90"/>
        <v>0</v>
      </c>
      <c r="EW56" s="2">
        <f t="shared" si="91"/>
        <v>0</v>
      </c>
      <c r="EY56" s="2">
        <f t="shared" si="92"/>
        <v>0</v>
      </c>
      <c r="FA56" s="2">
        <f t="shared" si="93"/>
        <v>0</v>
      </c>
      <c r="FC56" s="2">
        <f t="shared" si="94"/>
        <v>0</v>
      </c>
      <c r="FE56" s="2">
        <f t="shared" si="95"/>
        <v>0</v>
      </c>
      <c r="FG56" s="2">
        <f t="shared" si="96"/>
        <v>0</v>
      </c>
      <c r="FI56" s="2">
        <f t="shared" si="97"/>
        <v>106651.93</v>
      </c>
      <c r="FJ56" s="3">
        <v>1</v>
      </c>
      <c r="FK56" s="2">
        <f t="shared" si="98"/>
        <v>0</v>
      </c>
      <c r="FM56" s="2">
        <f t="shared" si="99"/>
        <v>0</v>
      </c>
      <c r="FO56" s="2">
        <f t="shared" si="100"/>
        <v>0</v>
      </c>
      <c r="FQ56" s="2">
        <f t="shared" si="101"/>
        <v>0</v>
      </c>
      <c r="FS56" s="2">
        <f t="shared" si="102"/>
        <v>0</v>
      </c>
      <c r="FU56" s="2">
        <f t="shared" si="103"/>
        <v>0</v>
      </c>
      <c r="FW56" s="2">
        <f t="shared" si="104"/>
        <v>0</v>
      </c>
      <c r="FY56" s="2">
        <f t="shared" si="105"/>
        <v>106651.93</v>
      </c>
      <c r="FZ56" s="3">
        <v>1</v>
      </c>
      <c r="GA56" s="2">
        <f t="shared" si="106"/>
        <v>213303.86</v>
      </c>
      <c r="GB56" s="3">
        <v>2</v>
      </c>
      <c r="GC56" s="2">
        <f t="shared" si="107"/>
        <v>639911.57999999996</v>
      </c>
      <c r="GD56" s="3">
        <v>6</v>
      </c>
      <c r="GE56" s="2">
        <f t="shared" si="108"/>
        <v>0</v>
      </c>
      <c r="GG56" s="2">
        <f t="shared" si="109"/>
        <v>0</v>
      </c>
      <c r="GI56" s="2">
        <f t="shared" si="110"/>
        <v>0</v>
      </c>
      <c r="GK56" s="2">
        <f t="shared" si="111"/>
        <v>0</v>
      </c>
      <c r="GM56" s="2">
        <f t="shared" si="112"/>
        <v>0</v>
      </c>
      <c r="GO56" s="2">
        <f t="shared" si="113"/>
        <v>213303.86</v>
      </c>
      <c r="GP56" s="3">
        <v>2</v>
      </c>
      <c r="GQ56" s="2">
        <f t="shared" si="114"/>
        <v>0</v>
      </c>
      <c r="GS56" s="2">
        <f t="shared" si="115"/>
        <v>106651.93</v>
      </c>
      <c r="GT56" s="3">
        <v>1</v>
      </c>
      <c r="GU56" s="2">
        <f t="shared" si="116"/>
        <v>0</v>
      </c>
      <c r="GW56" s="2">
        <f t="shared" si="117"/>
        <v>106651.93</v>
      </c>
      <c r="GX56" s="3">
        <v>1</v>
      </c>
      <c r="GY56" s="2">
        <f t="shared" si="118"/>
        <v>0</v>
      </c>
      <c r="HA56" s="2">
        <f t="shared" si="119"/>
        <v>0</v>
      </c>
      <c r="HC56" s="2">
        <f t="shared" si="120"/>
        <v>0</v>
      </c>
      <c r="HE56" s="2">
        <f t="shared" si="121"/>
        <v>0</v>
      </c>
      <c r="HG56" s="2">
        <f t="shared" si="122"/>
        <v>106651.93</v>
      </c>
      <c r="HH56" s="3">
        <v>1</v>
      </c>
      <c r="HI56" s="2">
        <f t="shared" si="123"/>
        <v>106651.93</v>
      </c>
      <c r="HJ56" s="3">
        <v>1</v>
      </c>
      <c r="HK56" s="2">
        <f t="shared" si="124"/>
        <v>0</v>
      </c>
      <c r="HM56" s="2">
        <f t="shared" si="125"/>
        <v>0</v>
      </c>
      <c r="HO56" s="2">
        <f t="shared" si="126"/>
        <v>213303.86</v>
      </c>
      <c r="HP56" s="3">
        <v>2</v>
      </c>
      <c r="HQ56" s="2">
        <f t="shared" si="127"/>
        <v>0</v>
      </c>
      <c r="HS56" s="2">
        <f t="shared" si="128"/>
        <v>0</v>
      </c>
      <c r="HU56" s="2">
        <f t="shared" si="129"/>
        <v>213303.86</v>
      </c>
      <c r="HV56" s="3">
        <v>2</v>
      </c>
      <c r="HW56" s="2">
        <f t="shared" si="130"/>
        <v>319955.78999999998</v>
      </c>
      <c r="HX56" s="3">
        <v>3</v>
      </c>
      <c r="HY56" s="2">
        <f t="shared" si="131"/>
        <v>106651.93</v>
      </c>
      <c r="HZ56" s="3">
        <v>1</v>
      </c>
      <c r="IA56" s="2"/>
      <c r="IC56" s="2"/>
      <c r="IE56" s="2">
        <f t="shared" si="132"/>
        <v>106651.93</v>
      </c>
      <c r="IF56" s="3">
        <v>1</v>
      </c>
      <c r="IG56" s="2">
        <f t="shared" si="133"/>
        <v>0</v>
      </c>
      <c r="II56" s="2">
        <f t="shared" si="134"/>
        <v>0</v>
      </c>
      <c r="IK56" s="2">
        <f t="shared" si="135"/>
        <v>0</v>
      </c>
      <c r="IM56" s="2">
        <f t="shared" si="136"/>
        <v>0</v>
      </c>
      <c r="IO56" s="2">
        <f t="shared" si="137"/>
        <v>106651.93</v>
      </c>
      <c r="IP56" s="3">
        <v>1</v>
      </c>
      <c r="IQ56" s="2">
        <f t="shared" si="138"/>
        <v>106651.93</v>
      </c>
      <c r="IR56" s="3">
        <v>1</v>
      </c>
      <c r="IS56" s="2">
        <f t="shared" si="139"/>
        <v>0</v>
      </c>
      <c r="IU56" s="2">
        <f t="shared" si="140"/>
        <v>0</v>
      </c>
      <c r="IW56" s="2">
        <f t="shared" si="141"/>
        <v>0</v>
      </c>
      <c r="IY56" s="2"/>
      <c r="JA56" s="2"/>
      <c r="JC56" s="2"/>
      <c r="JE56" s="2"/>
      <c r="JG56" s="2"/>
      <c r="JI56" s="2"/>
      <c r="JK56" s="2"/>
      <c r="JM56" s="2"/>
      <c r="JO56" s="2"/>
      <c r="JQ56" s="2">
        <v>28356.75</v>
      </c>
      <c r="JR56" s="3">
        <v>0</v>
      </c>
      <c r="JS56" s="2"/>
      <c r="JU56" s="2"/>
      <c r="JW56" s="2">
        <v>81806</v>
      </c>
      <c r="JX56" s="3">
        <v>0</v>
      </c>
      <c r="JY56" s="2">
        <v>5613</v>
      </c>
      <c r="JZ56" s="3">
        <v>0</v>
      </c>
      <c r="KA56" s="2"/>
      <c r="KC56" s="2">
        <v>6115</v>
      </c>
      <c r="KD56" s="3">
        <v>0</v>
      </c>
      <c r="KE56" s="2"/>
      <c r="KG56" s="2"/>
      <c r="KI56" s="2"/>
      <c r="KK56" s="2">
        <v>117805.41</v>
      </c>
      <c r="KL56" s="3">
        <v>0</v>
      </c>
      <c r="KM56" s="2"/>
      <c r="KO56" s="2"/>
      <c r="KQ56" s="2"/>
      <c r="KS56" s="2">
        <v>8200</v>
      </c>
      <c r="KT56" s="3">
        <v>0</v>
      </c>
      <c r="KU56" s="2"/>
      <c r="KW56" s="2"/>
      <c r="KY56" s="2">
        <v>20052</v>
      </c>
      <c r="KZ56" s="3">
        <v>0</v>
      </c>
      <c r="LA56" s="2"/>
      <c r="LC56" s="2">
        <v>4920</v>
      </c>
      <c r="LD56" s="3">
        <v>0</v>
      </c>
      <c r="LE56" s="2"/>
      <c r="LG56" s="2"/>
      <c r="LI56" s="2"/>
      <c r="LK56" s="2"/>
      <c r="LM56" s="2"/>
      <c r="LO56" s="2"/>
      <c r="LQ56" s="2"/>
      <c r="LS56" s="2"/>
      <c r="LU56" s="2"/>
      <c r="LW56" s="2"/>
      <c r="LY56" s="2"/>
      <c r="MA56" s="2"/>
      <c r="MC56" s="2"/>
      <c r="ME56" s="2"/>
      <c r="MG56" s="2"/>
      <c r="MI56" s="2">
        <v>5000</v>
      </c>
      <c r="MJ56" s="3">
        <v>0</v>
      </c>
      <c r="MK56" s="2">
        <v>20906</v>
      </c>
      <c r="ML56" s="3">
        <v>0</v>
      </c>
      <c r="MM56" s="2"/>
      <c r="MO56" s="2">
        <v>7580</v>
      </c>
      <c r="MP56" s="3">
        <v>0</v>
      </c>
      <c r="MQ56" s="2"/>
      <c r="MS56" s="2">
        <v>1773.56</v>
      </c>
      <c r="MT56" s="3">
        <v>0</v>
      </c>
      <c r="MU56" s="2"/>
      <c r="MW56" s="2"/>
      <c r="MY56" s="2"/>
      <c r="NA56" s="2"/>
      <c r="NC56" s="2">
        <v>5641296.2087947791</v>
      </c>
      <c r="ND56" s="3">
        <v>53.090909091</v>
      </c>
      <c r="NG56" s="2">
        <f t="shared" si="69"/>
        <v>5445494.9833396943</v>
      </c>
      <c r="NH56" s="2">
        <f t="shared" si="70"/>
        <v>1976847.95</v>
      </c>
      <c r="NI56" s="2">
        <f t="shared" si="71"/>
        <v>9695.6300096956293</v>
      </c>
      <c r="NJ56" s="2">
        <f t="shared" si="72"/>
        <v>5327689.5733396942</v>
      </c>
      <c r="NK56" s="2">
        <f t="shared" si="73"/>
        <v>1753109.02</v>
      </c>
      <c r="NL56" s="2">
        <f t="shared" si="74"/>
        <v>9695.6300096956293</v>
      </c>
      <c r="NM56" s="2">
        <f>VLOOKUP($B56,'[6]sped-ELL'!$B$3:$AB$118,26,FALSE)</f>
        <v>1547874.12</v>
      </c>
      <c r="NN56" s="2">
        <f>VLOOKUP($B56,'[6]sped-ELL'!$B$3:$AB$118,27,FALSE)</f>
        <v>29281.9077</v>
      </c>
      <c r="NO56" s="52">
        <f t="shared" si="75"/>
        <v>-205234.89999999991</v>
      </c>
      <c r="NP56" s="52">
        <f t="shared" si="76"/>
        <v>19586.27769030437</v>
      </c>
      <c r="NQ56" s="2"/>
      <c r="NS56" s="2"/>
      <c r="NU56" s="2"/>
      <c r="NW56" s="2"/>
      <c r="NY56" s="2"/>
      <c r="OA56" s="2"/>
      <c r="OC56" s="2"/>
      <c r="OE56" s="2"/>
      <c r="OG56" s="2"/>
      <c r="OI56" s="2"/>
      <c r="OK56" s="2"/>
      <c r="OM56" s="2"/>
      <c r="OO56" s="2"/>
      <c r="OQ56" s="2"/>
      <c r="OS56" s="2"/>
      <c r="OU56" s="2"/>
      <c r="OW56" s="2"/>
      <c r="OY56" s="2"/>
      <c r="PA56" s="2"/>
      <c r="PC56" s="2"/>
      <c r="PE56" s="2"/>
      <c r="PG56" s="2"/>
      <c r="PI56" s="2"/>
      <c r="PK56" s="2"/>
      <c r="PM56" s="2"/>
      <c r="PO56" s="2"/>
      <c r="PQ56" s="2"/>
      <c r="PS56" s="2"/>
      <c r="PU56" s="2"/>
    </row>
    <row r="57" spans="1:437" x14ac:dyDescent="0.25">
      <c r="A57" t="s">
        <v>240</v>
      </c>
      <c r="B57" s="35">
        <v>261</v>
      </c>
      <c r="C57" s="2">
        <v>62529</v>
      </c>
      <c r="D57" s="3">
        <v>1</v>
      </c>
      <c r="E57" s="2"/>
      <c r="G57" s="2">
        <v>135752</v>
      </c>
      <c r="H57" s="3">
        <v>2</v>
      </c>
      <c r="I57" s="2"/>
      <c r="K57" s="2">
        <v>112464</v>
      </c>
      <c r="L57" s="3">
        <v>3</v>
      </c>
      <c r="M57" s="2"/>
      <c r="O57" s="2"/>
      <c r="Q57" s="2"/>
      <c r="S57" s="2">
        <v>224928</v>
      </c>
      <c r="T57" s="3">
        <v>6</v>
      </c>
      <c r="U57" s="2"/>
      <c r="W57" s="2">
        <v>224928</v>
      </c>
      <c r="X57" s="3">
        <v>6</v>
      </c>
      <c r="Y57" s="2"/>
      <c r="AA57" s="2">
        <v>156529</v>
      </c>
      <c r="AB57" s="3">
        <v>1</v>
      </c>
      <c r="AC57" s="2"/>
      <c r="AE57" s="2"/>
      <c r="AG57" s="2"/>
      <c r="AI57" s="2"/>
      <c r="AK57" s="2">
        <v>156529</v>
      </c>
      <c r="AL57" s="3">
        <v>1</v>
      </c>
      <c r="AM57" s="2"/>
      <c r="AO57" s="2"/>
      <c r="AQ57" s="2">
        <v>156529</v>
      </c>
      <c r="AR57" s="3">
        <v>1</v>
      </c>
      <c r="AS57" s="2"/>
      <c r="AU57" s="2"/>
      <c r="AW57" s="2"/>
      <c r="AY57" s="2"/>
      <c r="BA57" s="2"/>
      <c r="BC57" s="2"/>
      <c r="BE57" s="2"/>
      <c r="BG57" s="2"/>
      <c r="BI57" s="2"/>
      <c r="BK57" s="2"/>
      <c r="BM57" s="2"/>
      <c r="BO57" s="2"/>
      <c r="BQ57" s="2"/>
      <c r="BS57" s="2"/>
      <c r="BU57" s="2"/>
      <c r="BW57" s="2"/>
      <c r="BY57" s="2"/>
      <c r="CA57" s="2"/>
      <c r="CC57" s="2">
        <v>78183</v>
      </c>
      <c r="CD57" s="3">
        <v>1</v>
      </c>
      <c r="CE57" s="2">
        <v>1709.45667</v>
      </c>
      <c r="CF57" s="3">
        <v>0</v>
      </c>
      <c r="CG57" s="2">
        <v>202380</v>
      </c>
      <c r="CH57" s="3">
        <v>4</v>
      </c>
      <c r="CI57" s="2">
        <v>120388</v>
      </c>
      <c r="CJ57" s="3">
        <v>2</v>
      </c>
      <c r="CK57" s="2"/>
      <c r="CM57" s="2"/>
      <c r="CO57" s="2"/>
      <c r="CQ57" s="2"/>
      <c r="CS57" s="2"/>
      <c r="CU57" s="2">
        <f t="shared" si="77"/>
        <v>0</v>
      </c>
      <c r="CW57" s="2">
        <f t="shared" si="67"/>
        <v>0</v>
      </c>
      <c r="CY57" s="2">
        <f t="shared" si="78"/>
        <v>0</v>
      </c>
      <c r="DA57" s="2">
        <f t="shared" si="79"/>
        <v>319955.78999999998</v>
      </c>
      <c r="DB57" s="3">
        <v>3</v>
      </c>
      <c r="DC57" s="2">
        <f t="shared" si="80"/>
        <v>106651.93</v>
      </c>
      <c r="DD57" s="3">
        <v>1</v>
      </c>
      <c r="DE57" s="2">
        <f t="shared" si="81"/>
        <v>0</v>
      </c>
      <c r="DG57" s="2">
        <f t="shared" si="82"/>
        <v>0</v>
      </c>
      <c r="DI57" s="2"/>
      <c r="DK57" s="2"/>
      <c r="DM57" s="2"/>
      <c r="DO57" s="2"/>
      <c r="DQ57" s="2">
        <v>195277</v>
      </c>
      <c r="DR57" s="3">
        <v>1</v>
      </c>
      <c r="DS57" s="2">
        <f t="shared" si="83"/>
        <v>213303.86</v>
      </c>
      <c r="DT57" s="3">
        <v>2</v>
      </c>
      <c r="DU57" s="2">
        <f t="shared" si="68"/>
        <v>0</v>
      </c>
      <c r="DW57" s="2"/>
      <c r="DY57" s="2"/>
      <c r="EA57" s="2"/>
      <c r="EC57" s="2">
        <f t="shared" si="84"/>
        <v>213303.86</v>
      </c>
      <c r="ED57" s="3">
        <v>2</v>
      </c>
      <c r="EE57" s="2">
        <f t="shared" si="8"/>
        <v>0</v>
      </c>
      <c r="EG57" s="2">
        <f t="shared" si="9"/>
        <v>0</v>
      </c>
      <c r="EI57" s="2">
        <f t="shared" si="85"/>
        <v>106651.93</v>
      </c>
      <c r="EJ57" s="3">
        <v>1</v>
      </c>
      <c r="EK57" s="2">
        <f t="shared" si="86"/>
        <v>0</v>
      </c>
      <c r="EM57" s="2">
        <f t="shared" si="87"/>
        <v>0</v>
      </c>
      <c r="EO57" s="2">
        <f t="shared" si="88"/>
        <v>319955.78999999998</v>
      </c>
      <c r="EP57" s="3">
        <v>3</v>
      </c>
      <c r="EQ57" s="2">
        <f t="shared" si="89"/>
        <v>319955.78999999998</v>
      </c>
      <c r="ER57" s="3">
        <v>3</v>
      </c>
      <c r="ES57" s="2"/>
      <c r="EU57" s="2">
        <f t="shared" si="90"/>
        <v>746563.51</v>
      </c>
      <c r="EV57" s="3">
        <v>7</v>
      </c>
      <c r="EW57" s="2">
        <f t="shared" si="91"/>
        <v>746563.51</v>
      </c>
      <c r="EX57" s="3">
        <v>7</v>
      </c>
      <c r="EY57" s="2">
        <f t="shared" si="92"/>
        <v>746563.51</v>
      </c>
      <c r="EZ57" s="3">
        <v>7</v>
      </c>
      <c r="FA57" s="2">
        <f t="shared" si="93"/>
        <v>746563.51</v>
      </c>
      <c r="FB57" s="3">
        <v>7</v>
      </c>
      <c r="FC57" s="2">
        <f t="shared" si="94"/>
        <v>639911.57999999996</v>
      </c>
      <c r="FD57" s="3">
        <v>6</v>
      </c>
      <c r="FE57" s="2">
        <f t="shared" si="95"/>
        <v>0</v>
      </c>
      <c r="FG57" s="2">
        <f t="shared" si="96"/>
        <v>106651.93</v>
      </c>
      <c r="FH57" s="3">
        <v>1</v>
      </c>
      <c r="FI57" s="2">
        <f t="shared" si="97"/>
        <v>0</v>
      </c>
      <c r="FK57" s="2">
        <f t="shared" si="98"/>
        <v>0</v>
      </c>
      <c r="FM57" s="2">
        <f t="shared" si="99"/>
        <v>0</v>
      </c>
      <c r="FO57" s="2">
        <f t="shared" si="100"/>
        <v>106651.93</v>
      </c>
      <c r="FP57" s="3">
        <v>1</v>
      </c>
      <c r="FQ57" s="2">
        <f t="shared" si="101"/>
        <v>0</v>
      </c>
      <c r="FS57" s="2">
        <f t="shared" si="102"/>
        <v>0</v>
      </c>
      <c r="FU57" s="2">
        <f t="shared" si="103"/>
        <v>106651.93</v>
      </c>
      <c r="FV57" s="3">
        <v>1</v>
      </c>
      <c r="FW57" s="2">
        <f t="shared" si="104"/>
        <v>373281.755</v>
      </c>
      <c r="FX57" s="3">
        <v>3.5</v>
      </c>
      <c r="FY57" s="2">
        <f t="shared" si="105"/>
        <v>0</v>
      </c>
      <c r="GA57" s="2">
        <f t="shared" si="106"/>
        <v>319955.78999999998</v>
      </c>
      <c r="GB57" s="3">
        <v>3</v>
      </c>
      <c r="GC57" s="2">
        <f t="shared" si="107"/>
        <v>746563.51</v>
      </c>
      <c r="GD57" s="3">
        <v>7</v>
      </c>
      <c r="GE57" s="2">
        <f t="shared" si="108"/>
        <v>0</v>
      </c>
      <c r="GG57" s="2">
        <f t="shared" si="109"/>
        <v>106651.93</v>
      </c>
      <c r="GH57" s="3">
        <v>1</v>
      </c>
      <c r="GI57" s="2">
        <f t="shared" si="110"/>
        <v>0</v>
      </c>
      <c r="GK57" s="2">
        <f t="shared" si="111"/>
        <v>0</v>
      </c>
      <c r="GM57" s="2">
        <f t="shared" si="112"/>
        <v>639911.57999999996</v>
      </c>
      <c r="GN57" s="3">
        <v>6</v>
      </c>
      <c r="GO57" s="2">
        <f t="shared" si="113"/>
        <v>0</v>
      </c>
      <c r="GQ57" s="2">
        <f t="shared" si="114"/>
        <v>0</v>
      </c>
      <c r="GS57" s="2">
        <f t="shared" si="115"/>
        <v>106651.93</v>
      </c>
      <c r="GT57" s="3">
        <v>1</v>
      </c>
      <c r="GU57" s="2">
        <f t="shared" si="116"/>
        <v>0</v>
      </c>
      <c r="GW57" s="2">
        <f t="shared" si="117"/>
        <v>0</v>
      </c>
      <c r="GY57" s="2">
        <f t="shared" si="118"/>
        <v>0</v>
      </c>
      <c r="HA57" s="2">
        <f t="shared" si="119"/>
        <v>0</v>
      </c>
      <c r="HC57" s="2">
        <f t="shared" si="120"/>
        <v>319955.78999999998</v>
      </c>
      <c r="HD57" s="3">
        <v>3</v>
      </c>
      <c r="HE57" s="2">
        <f t="shared" si="121"/>
        <v>0</v>
      </c>
      <c r="HG57" s="2">
        <f t="shared" si="122"/>
        <v>106651.93</v>
      </c>
      <c r="HH57" s="3">
        <v>1</v>
      </c>
      <c r="HI57" s="2">
        <f t="shared" si="123"/>
        <v>0</v>
      </c>
      <c r="HK57" s="2">
        <f t="shared" si="124"/>
        <v>0</v>
      </c>
      <c r="HM57" s="2">
        <f t="shared" si="125"/>
        <v>0</v>
      </c>
      <c r="HO57" s="2">
        <f t="shared" si="126"/>
        <v>0</v>
      </c>
      <c r="HQ57" s="2">
        <f t="shared" si="127"/>
        <v>0</v>
      </c>
      <c r="HS57" s="2">
        <f t="shared" si="128"/>
        <v>0</v>
      </c>
      <c r="HU57" s="2">
        <f t="shared" si="129"/>
        <v>0</v>
      </c>
      <c r="HW57" s="2">
        <f t="shared" si="130"/>
        <v>106651.93</v>
      </c>
      <c r="HX57" s="3">
        <v>1</v>
      </c>
      <c r="HY57" s="2">
        <f t="shared" si="131"/>
        <v>0</v>
      </c>
      <c r="IA57" s="2"/>
      <c r="IC57" s="2"/>
      <c r="IE57" s="2">
        <f t="shared" si="132"/>
        <v>213303.86</v>
      </c>
      <c r="IF57" s="3">
        <v>2</v>
      </c>
      <c r="IG57" s="2">
        <f t="shared" si="133"/>
        <v>0</v>
      </c>
      <c r="II57" s="2">
        <f t="shared" si="134"/>
        <v>0</v>
      </c>
      <c r="IK57" s="2">
        <f t="shared" si="135"/>
        <v>53325.964999999997</v>
      </c>
      <c r="IL57" s="3">
        <v>0.5</v>
      </c>
      <c r="IM57" s="2">
        <f t="shared" si="136"/>
        <v>0</v>
      </c>
      <c r="IO57" s="2">
        <f t="shared" si="137"/>
        <v>0</v>
      </c>
      <c r="IQ57" s="2">
        <f t="shared" si="138"/>
        <v>426607.72</v>
      </c>
      <c r="IR57" s="3">
        <v>4</v>
      </c>
      <c r="IS57" s="2">
        <f t="shared" si="139"/>
        <v>0</v>
      </c>
      <c r="IU57" s="2">
        <f t="shared" si="140"/>
        <v>0</v>
      </c>
      <c r="IW57" s="2">
        <f t="shared" si="141"/>
        <v>0</v>
      </c>
      <c r="IY57" s="2"/>
      <c r="JA57" s="2"/>
      <c r="JC57" s="2"/>
      <c r="JE57" s="2"/>
      <c r="JG57" s="2"/>
      <c r="JI57" s="2"/>
      <c r="JK57" s="2"/>
      <c r="JM57" s="2"/>
      <c r="JO57" s="2"/>
      <c r="JQ57" s="2"/>
      <c r="JS57" s="2"/>
      <c r="JU57" s="2"/>
      <c r="JW57" s="2"/>
      <c r="JY57" s="2">
        <v>9103</v>
      </c>
      <c r="JZ57" s="3">
        <v>0</v>
      </c>
      <c r="KA57" s="2"/>
      <c r="KC57" s="2">
        <v>4375</v>
      </c>
      <c r="KD57" s="3">
        <v>0</v>
      </c>
      <c r="KE57" s="2"/>
      <c r="KG57" s="2"/>
      <c r="KI57" s="2"/>
      <c r="KK57" s="2">
        <v>84520.98</v>
      </c>
      <c r="KL57" s="3">
        <v>0</v>
      </c>
      <c r="KM57" s="2"/>
      <c r="KO57" s="2"/>
      <c r="KQ57" s="2"/>
      <c r="KS57" s="2"/>
      <c r="KU57" s="2">
        <v>6262</v>
      </c>
      <c r="KV57" s="3">
        <v>0</v>
      </c>
      <c r="KW57" s="2"/>
      <c r="KY57" s="2"/>
      <c r="LA57" s="2"/>
      <c r="LC57" s="2">
        <v>18840</v>
      </c>
      <c r="LD57" s="3">
        <v>0</v>
      </c>
      <c r="LE57" s="2"/>
      <c r="LG57" s="2"/>
      <c r="LI57" s="2"/>
      <c r="LK57" s="2"/>
      <c r="LM57" s="2"/>
      <c r="LO57" s="2"/>
      <c r="LQ57" s="2"/>
      <c r="LS57" s="2"/>
      <c r="LU57" s="2"/>
      <c r="LW57" s="2"/>
      <c r="LY57" s="2"/>
      <c r="MA57" s="2"/>
      <c r="MC57" s="2"/>
      <c r="ME57" s="2"/>
      <c r="MG57" s="2"/>
      <c r="MI57" s="2"/>
      <c r="MK57" s="2"/>
      <c r="MM57" s="2"/>
      <c r="MO57" s="2"/>
      <c r="MQ57" s="2"/>
      <c r="MS57" s="2"/>
      <c r="MU57" s="2">
        <v>24550</v>
      </c>
      <c r="MV57" s="3">
        <v>0</v>
      </c>
      <c r="MW57" s="2"/>
      <c r="MY57" s="2"/>
      <c r="NA57" s="2"/>
      <c r="NC57" s="2">
        <v>11544141.43667</v>
      </c>
      <c r="ND57" s="3">
        <v>114</v>
      </c>
      <c r="NG57" s="2">
        <f t="shared" si="69"/>
        <v>11041190.486669997</v>
      </c>
      <c r="NH57" s="2">
        <f t="shared" si="70"/>
        <v>2038010.8099999996</v>
      </c>
      <c r="NI57" s="2">
        <f t="shared" si="71"/>
        <v>373281.755</v>
      </c>
      <c r="NJ57" s="2">
        <f t="shared" si="72"/>
        <v>10956669.506669996</v>
      </c>
      <c r="NK57" s="2">
        <f t="shared" si="73"/>
        <v>1931358.8799999997</v>
      </c>
      <c r="NL57" s="2">
        <f t="shared" si="74"/>
        <v>373281.755</v>
      </c>
      <c r="NM57" s="2">
        <f>VLOOKUP($B57,'[6]sped-ELL'!$B$3:$AB$118,26,FALSE)</f>
        <v>1822604.65</v>
      </c>
      <c r="NN57" s="2">
        <f>VLOOKUP($B57,'[6]sped-ELL'!$B$3:$AB$118,27,FALSE)</f>
        <v>455330</v>
      </c>
      <c r="NO57" s="52">
        <f t="shared" si="75"/>
        <v>-108754.22999999975</v>
      </c>
      <c r="NP57" s="52">
        <f t="shared" si="76"/>
        <v>82048.244999999995</v>
      </c>
      <c r="NQ57" s="2"/>
      <c r="NS57" s="2"/>
      <c r="NU57" s="2"/>
      <c r="NW57" s="2"/>
      <c r="NY57" s="2"/>
      <c r="OA57" s="2"/>
      <c r="OC57" s="2"/>
      <c r="OE57" s="2"/>
      <c r="OG57" s="2"/>
      <c r="OI57" s="2"/>
      <c r="OK57" s="2"/>
      <c r="OM57" s="2"/>
      <c r="OO57" s="2"/>
      <c r="OQ57" s="2"/>
      <c r="OS57" s="2"/>
      <c r="OU57" s="2"/>
      <c r="OW57" s="2"/>
      <c r="OY57" s="2"/>
      <c r="PA57" s="2"/>
      <c r="PC57" s="2"/>
      <c r="PE57" s="2"/>
      <c r="PG57" s="2"/>
      <c r="PI57" s="2"/>
      <c r="PK57" s="2"/>
      <c r="PM57" s="2"/>
      <c r="PO57" s="2"/>
      <c r="PQ57" s="2"/>
      <c r="PS57" s="2"/>
      <c r="PU57" s="2"/>
    </row>
    <row r="58" spans="1:437" x14ac:dyDescent="0.25">
      <c r="A58" t="s">
        <v>241</v>
      </c>
      <c r="B58" s="35">
        <v>262</v>
      </c>
      <c r="C58" s="2"/>
      <c r="E58" s="2"/>
      <c r="G58" s="2"/>
      <c r="I58" s="2">
        <v>61952</v>
      </c>
      <c r="J58" s="3">
        <v>1</v>
      </c>
      <c r="K58" s="2">
        <v>187440</v>
      </c>
      <c r="L58" s="3">
        <v>5</v>
      </c>
      <c r="M58" s="2"/>
      <c r="O58" s="2">
        <v>37488</v>
      </c>
      <c r="P58" s="3">
        <v>1</v>
      </c>
      <c r="Q58" s="2">
        <v>43787</v>
      </c>
      <c r="R58" s="3">
        <v>1</v>
      </c>
      <c r="S58" s="2">
        <v>112464</v>
      </c>
      <c r="T58" s="3">
        <v>3</v>
      </c>
      <c r="U58" s="2"/>
      <c r="W58" s="2">
        <v>224928</v>
      </c>
      <c r="X58" s="3">
        <v>6</v>
      </c>
      <c r="Y58" s="2"/>
      <c r="AA58" s="2"/>
      <c r="AC58" s="2">
        <v>156529</v>
      </c>
      <c r="AD58" s="3">
        <v>1</v>
      </c>
      <c r="AE58" s="2"/>
      <c r="AG58" s="2"/>
      <c r="AI58" s="2"/>
      <c r="AK58" s="2"/>
      <c r="AM58" s="2"/>
      <c r="AO58" s="2"/>
      <c r="AQ58" s="2"/>
      <c r="AS58" s="2"/>
      <c r="AU58" s="2"/>
      <c r="AW58" s="2"/>
      <c r="AY58" s="2"/>
      <c r="BA58" s="2"/>
      <c r="BC58" s="2">
        <v>101278</v>
      </c>
      <c r="BD58" s="3">
        <v>2</v>
      </c>
      <c r="BE58" s="2"/>
      <c r="BG58" s="2"/>
      <c r="BI58" s="2"/>
      <c r="BK58" s="2"/>
      <c r="BM58" s="2">
        <v>67580</v>
      </c>
      <c r="BN58" s="3">
        <v>1</v>
      </c>
      <c r="BO58" s="2"/>
      <c r="BQ58" s="2"/>
      <c r="BS58" s="2"/>
      <c r="BU58" s="2"/>
      <c r="BW58" s="2"/>
      <c r="BY58" s="2"/>
      <c r="CA58" s="2"/>
      <c r="CC58" s="2">
        <v>78183</v>
      </c>
      <c r="CD58" s="3">
        <v>1</v>
      </c>
      <c r="CE58" s="2">
        <v>20996.653330000001</v>
      </c>
      <c r="CF58" s="3">
        <v>0</v>
      </c>
      <c r="CG58" s="2">
        <v>101190</v>
      </c>
      <c r="CH58" s="3">
        <v>2</v>
      </c>
      <c r="CI58" s="2">
        <v>60194</v>
      </c>
      <c r="CJ58" s="3">
        <v>1</v>
      </c>
      <c r="CK58" s="2"/>
      <c r="CM58" s="2"/>
      <c r="CO58" s="2"/>
      <c r="CQ58" s="2"/>
      <c r="CS58" s="2"/>
      <c r="CU58" s="2">
        <f t="shared" si="77"/>
        <v>0</v>
      </c>
      <c r="CW58" s="2">
        <f t="shared" si="67"/>
        <v>0</v>
      </c>
      <c r="CY58" s="2">
        <f t="shared" si="78"/>
        <v>0</v>
      </c>
      <c r="DA58" s="2">
        <f t="shared" si="79"/>
        <v>106651.93</v>
      </c>
      <c r="DB58" s="3">
        <v>1</v>
      </c>
      <c r="DC58" s="2">
        <f t="shared" si="80"/>
        <v>0</v>
      </c>
      <c r="DE58" s="2">
        <f t="shared" si="81"/>
        <v>106651.93</v>
      </c>
      <c r="DF58" s="3">
        <v>1</v>
      </c>
      <c r="DG58" s="2">
        <f t="shared" si="82"/>
        <v>0</v>
      </c>
      <c r="DI58" s="2"/>
      <c r="DK58" s="2"/>
      <c r="DM58" s="2"/>
      <c r="DO58" s="2">
        <v>116130</v>
      </c>
      <c r="DP58" s="3">
        <v>1</v>
      </c>
      <c r="DQ58" s="2">
        <v>195277</v>
      </c>
      <c r="DR58" s="3">
        <v>1</v>
      </c>
      <c r="DS58" s="2">
        <f t="shared" si="83"/>
        <v>106651.93</v>
      </c>
      <c r="DT58" s="3">
        <v>1</v>
      </c>
      <c r="DU58" s="2">
        <f t="shared" si="68"/>
        <v>0</v>
      </c>
      <c r="DW58" s="2"/>
      <c r="DY58" s="2"/>
      <c r="EA58" s="2"/>
      <c r="EC58" s="2">
        <f t="shared" si="84"/>
        <v>106651.93</v>
      </c>
      <c r="ED58" s="3">
        <v>1</v>
      </c>
      <c r="EE58" s="2">
        <f t="shared" si="8"/>
        <v>0</v>
      </c>
      <c r="EG58" s="2">
        <f t="shared" si="9"/>
        <v>0</v>
      </c>
      <c r="EI58" s="2">
        <f t="shared" si="85"/>
        <v>106651.93</v>
      </c>
      <c r="EJ58" s="3">
        <v>1</v>
      </c>
      <c r="EK58" s="2">
        <f t="shared" si="86"/>
        <v>0</v>
      </c>
      <c r="EM58" s="2">
        <f t="shared" si="87"/>
        <v>0</v>
      </c>
      <c r="EO58" s="2">
        <f t="shared" si="88"/>
        <v>106651.93</v>
      </c>
      <c r="EP58" s="3">
        <v>1</v>
      </c>
      <c r="EQ58" s="2">
        <f t="shared" si="89"/>
        <v>0</v>
      </c>
      <c r="ES58" s="2"/>
      <c r="EU58" s="2">
        <f t="shared" si="90"/>
        <v>319955.78999999998</v>
      </c>
      <c r="EV58" s="3">
        <v>3</v>
      </c>
      <c r="EW58" s="2">
        <f t="shared" si="91"/>
        <v>319955.78999999998</v>
      </c>
      <c r="EX58" s="3">
        <v>3</v>
      </c>
      <c r="EY58" s="2">
        <f t="shared" si="92"/>
        <v>213303.86</v>
      </c>
      <c r="EZ58" s="3">
        <v>2</v>
      </c>
      <c r="FA58" s="2">
        <f t="shared" si="93"/>
        <v>213303.86</v>
      </c>
      <c r="FB58" s="3">
        <v>2</v>
      </c>
      <c r="FC58" s="2">
        <f t="shared" si="94"/>
        <v>213303.86</v>
      </c>
      <c r="FD58" s="3">
        <v>2</v>
      </c>
      <c r="FE58" s="2">
        <f t="shared" si="95"/>
        <v>0</v>
      </c>
      <c r="FG58" s="2">
        <f t="shared" si="96"/>
        <v>106651.93</v>
      </c>
      <c r="FH58" s="3">
        <v>1</v>
      </c>
      <c r="FI58" s="2">
        <f t="shared" si="97"/>
        <v>0</v>
      </c>
      <c r="FK58" s="2">
        <f t="shared" si="98"/>
        <v>0</v>
      </c>
      <c r="FM58" s="2">
        <f t="shared" si="99"/>
        <v>0</v>
      </c>
      <c r="FO58" s="2">
        <f t="shared" si="100"/>
        <v>213303.86</v>
      </c>
      <c r="FP58" s="3">
        <v>2</v>
      </c>
      <c r="FQ58" s="2">
        <f t="shared" si="101"/>
        <v>0</v>
      </c>
      <c r="FS58" s="2">
        <f t="shared" si="102"/>
        <v>106651.93</v>
      </c>
      <c r="FT58" s="3">
        <v>1</v>
      </c>
      <c r="FU58" s="2">
        <f t="shared" si="103"/>
        <v>0</v>
      </c>
      <c r="FW58" s="2">
        <f t="shared" si="104"/>
        <v>106651.93</v>
      </c>
      <c r="FX58" s="3">
        <v>1</v>
      </c>
      <c r="FY58" s="2">
        <f t="shared" si="105"/>
        <v>0</v>
      </c>
      <c r="GA58" s="2">
        <f t="shared" si="106"/>
        <v>106651.93</v>
      </c>
      <c r="GB58" s="3">
        <v>1</v>
      </c>
      <c r="GC58" s="2">
        <f t="shared" si="107"/>
        <v>319955.78999999998</v>
      </c>
      <c r="GD58" s="3">
        <v>3</v>
      </c>
      <c r="GE58" s="2">
        <f t="shared" si="108"/>
        <v>0</v>
      </c>
      <c r="GG58" s="2">
        <f t="shared" si="109"/>
        <v>0</v>
      </c>
      <c r="GI58" s="2">
        <f t="shared" si="110"/>
        <v>0</v>
      </c>
      <c r="GK58" s="2">
        <f t="shared" si="111"/>
        <v>0</v>
      </c>
      <c r="GM58" s="2">
        <f t="shared" si="112"/>
        <v>213303.86</v>
      </c>
      <c r="GN58" s="3">
        <v>2</v>
      </c>
      <c r="GO58" s="2">
        <f t="shared" si="113"/>
        <v>0</v>
      </c>
      <c r="GQ58" s="2">
        <f t="shared" si="114"/>
        <v>0</v>
      </c>
      <c r="GS58" s="2">
        <f t="shared" si="115"/>
        <v>0</v>
      </c>
      <c r="GU58" s="2">
        <f t="shared" si="116"/>
        <v>0</v>
      </c>
      <c r="GW58" s="2">
        <f t="shared" si="117"/>
        <v>106651.93</v>
      </c>
      <c r="GX58" s="3">
        <v>1</v>
      </c>
      <c r="GY58" s="2">
        <f t="shared" si="118"/>
        <v>106651.93</v>
      </c>
      <c r="GZ58" s="3">
        <v>1</v>
      </c>
      <c r="HA58" s="2">
        <f t="shared" si="119"/>
        <v>319955.78999999998</v>
      </c>
      <c r="HB58" s="3">
        <v>3</v>
      </c>
      <c r="HC58" s="2">
        <f t="shared" si="120"/>
        <v>106651.93</v>
      </c>
      <c r="HD58" s="3">
        <v>1</v>
      </c>
      <c r="HE58" s="2">
        <f t="shared" si="121"/>
        <v>0</v>
      </c>
      <c r="HG58" s="2">
        <f t="shared" si="122"/>
        <v>0</v>
      </c>
      <c r="HI58" s="2">
        <f t="shared" si="123"/>
        <v>0</v>
      </c>
      <c r="HK58" s="2">
        <f t="shared" si="124"/>
        <v>0</v>
      </c>
      <c r="HM58" s="2">
        <f t="shared" si="125"/>
        <v>0</v>
      </c>
      <c r="HO58" s="2">
        <f t="shared" si="126"/>
        <v>0</v>
      </c>
      <c r="HQ58" s="2">
        <f t="shared" si="127"/>
        <v>0</v>
      </c>
      <c r="HS58" s="2">
        <f t="shared" si="128"/>
        <v>0</v>
      </c>
      <c r="HU58" s="2">
        <f t="shared" si="129"/>
        <v>0</v>
      </c>
      <c r="HW58" s="2">
        <f t="shared" si="130"/>
        <v>0</v>
      </c>
      <c r="HY58" s="2">
        <f t="shared" si="131"/>
        <v>0</v>
      </c>
      <c r="IA58" s="2"/>
      <c r="IC58" s="2"/>
      <c r="IE58" s="2">
        <f t="shared" si="132"/>
        <v>106651.93</v>
      </c>
      <c r="IF58" s="3">
        <v>1</v>
      </c>
      <c r="IG58" s="2">
        <f t="shared" si="133"/>
        <v>0</v>
      </c>
      <c r="II58" s="2">
        <f t="shared" si="134"/>
        <v>0</v>
      </c>
      <c r="IK58" s="2">
        <f t="shared" si="135"/>
        <v>0</v>
      </c>
      <c r="IM58" s="2">
        <f t="shared" si="136"/>
        <v>0</v>
      </c>
      <c r="IO58" s="2">
        <f t="shared" si="137"/>
        <v>0</v>
      </c>
      <c r="IQ58" s="2">
        <f t="shared" si="138"/>
        <v>0</v>
      </c>
      <c r="IS58" s="2">
        <f t="shared" si="139"/>
        <v>0</v>
      </c>
      <c r="IU58" s="2">
        <f t="shared" si="140"/>
        <v>0</v>
      </c>
      <c r="IW58" s="2">
        <f t="shared" si="141"/>
        <v>0</v>
      </c>
      <c r="IY58" s="2"/>
      <c r="JA58" s="2">
        <v>101052</v>
      </c>
      <c r="JB58" s="3">
        <v>1</v>
      </c>
      <c r="JC58" s="2">
        <v>40800</v>
      </c>
      <c r="JD58" s="3">
        <v>0</v>
      </c>
      <c r="JE58" s="2"/>
      <c r="JG58" s="2">
        <v>40800</v>
      </c>
      <c r="JH58" s="3">
        <v>0</v>
      </c>
      <c r="JI58" s="2"/>
      <c r="JK58" s="2"/>
      <c r="JM58" s="2"/>
      <c r="JO58" s="2"/>
      <c r="JQ58" s="2">
        <v>25080.74</v>
      </c>
      <c r="JR58" s="3">
        <v>0</v>
      </c>
      <c r="JS58" s="2"/>
      <c r="JU58" s="2"/>
      <c r="JW58" s="2"/>
      <c r="JY58" s="2">
        <v>11086.12</v>
      </c>
      <c r="JZ58" s="3">
        <v>0</v>
      </c>
      <c r="KA58" s="2"/>
      <c r="KC58" s="2">
        <v>69815</v>
      </c>
      <c r="KD58" s="3">
        <v>0</v>
      </c>
      <c r="KE58" s="2"/>
      <c r="KG58" s="2"/>
      <c r="KI58" s="2"/>
      <c r="KK58" s="2">
        <v>164548.37</v>
      </c>
      <c r="KL58" s="3">
        <v>0</v>
      </c>
      <c r="KM58" s="2"/>
      <c r="KO58" s="2"/>
      <c r="KQ58" s="2"/>
      <c r="KS58" s="2">
        <v>34000</v>
      </c>
      <c r="KT58" s="3">
        <v>0</v>
      </c>
      <c r="KU58" s="2"/>
      <c r="KW58" s="2"/>
      <c r="KY58" s="2">
        <v>50000</v>
      </c>
      <c r="KZ58" s="3">
        <v>0</v>
      </c>
      <c r="LA58" s="2"/>
      <c r="LC58" s="2">
        <v>7160</v>
      </c>
      <c r="LD58" s="3">
        <v>0</v>
      </c>
      <c r="LE58" s="2"/>
      <c r="LG58" s="2"/>
      <c r="LI58" s="2"/>
      <c r="LK58" s="2"/>
      <c r="LM58" s="2"/>
      <c r="LO58" s="2"/>
      <c r="LQ58" s="2"/>
      <c r="LS58" s="2"/>
      <c r="LU58" s="2"/>
      <c r="LW58" s="2"/>
      <c r="LY58" s="2"/>
      <c r="MA58" s="2"/>
      <c r="MC58" s="2"/>
      <c r="ME58" s="2"/>
      <c r="MG58" s="2"/>
      <c r="MI58" s="2">
        <v>40925</v>
      </c>
      <c r="MJ58" s="3">
        <v>0</v>
      </c>
      <c r="MK58" s="2"/>
      <c r="MM58" s="2">
        <v>2000</v>
      </c>
      <c r="MN58" s="3">
        <v>0</v>
      </c>
      <c r="MO58" s="2">
        <v>4602</v>
      </c>
      <c r="MP58" s="3">
        <v>0</v>
      </c>
      <c r="MQ58" s="2"/>
      <c r="MS58" s="2">
        <v>2581.0700000000002</v>
      </c>
      <c r="MT58" s="3">
        <v>0</v>
      </c>
      <c r="MU58" s="2"/>
      <c r="MW58" s="2"/>
      <c r="MY58" s="2"/>
      <c r="NA58" s="2"/>
      <c r="NC58" s="2">
        <v>6212350.9533300009</v>
      </c>
      <c r="ND58" s="3">
        <v>64</v>
      </c>
      <c r="NG58" s="2">
        <f t="shared" si="69"/>
        <v>5999337.4333300004</v>
      </c>
      <c r="NH58" s="2">
        <f t="shared" si="70"/>
        <v>1078143.44</v>
      </c>
      <c r="NI58" s="2">
        <f t="shared" si="71"/>
        <v>106651.93</v>
      </c>
      <c r="NJ58" s="2">
        <f t="shared" si="72"/>
        <v>5834789.0633300003</v>
      </c>
      <c r="NK58" s="2">
        <f t="shared" si="73"/>
        <v>1078143.44</v>
      </c>
      <c r="NL58" s="2">
        <f t="shared" si="74"/>
        <v>106651.93</v>
      </c>
      <c r="NM58" s="2">
        <f>VLOOKUP($B58,'[6]sped-ELL'!$B$3:$AB$118,26,FALSE)</f>
        <v>1048385.325</v>
      </c>
      <c r="NN58" s="2">
        <f>VLOOKUP($B58,'[6]sped-ELL'!$B$3:$AB$118,27,FALSE)</f>
        <v>113832</v>
      </c>
      <c r="NO58" s="52">
        <f t="shared" si="75"/>
        <v>-29758.114999999991</v>
      </c>
      <c r="NP58" s="52">
        <f t="shared" si="76"/>
        <v>7180.070000000007</v>
      </c>
      <c r="NQ58" s="2"/>
      <c r="NS58" s="2"/>
      <c r="NU58" s="2"/>
      <c r="NW58" s="2"/>
      <c r="NY58" s="2"/>
      <c r="OA58" s="2"/>
      <c r="OC58" s="2"/>
      <c r="OE58" s="2"/>
      <c r="OG58" s="2"/>
      <c r="OI58" s="2"/>
      <c r="OK58" s="2"/>
      <c r="OM58" s="2"/>
      <c r="OO58" s="2"/>
      <c r="OQ58" s="2"/>
      <c r="OS58" s="2"/>
      <c r="OU58" s="2"/>
      <c r="OW58" s="2"/>
      <c r="OY58" s="2"/>
      <c r="PA58" s="2"/>
      <c r="PC58" s="2"/>
      <c r="PE58" s="2"/>
      <c r="PG58" s="2"/>
      <c r="PI58" s="2"/>
      <c r="PK58" s="2"/>
      <c r="PM58" s="2"/>
      <c r="PO58" s="2"/>
      <c r="PQ58" s="2"/>
      <c r="PS58" s="2"/>
      <c r="PU58" s="2"/>
    </row>
    <row r="59" spans="1:437" x14ac:dyDescent="0.25">
      <c r="A59" t="s">
        <v>242</v>
      </c>
      <c r="B59" s="35">
        <v>370</v>
      </c>
      <c r="C59" s="2"/>
      <c r="E59" s="2"/>
      <c r="G59" s="2"/>
      <c r="I59" s="2"/>
      <c r="K59" s="2">
        <v>224928</v>
      </c>
      <c r="L59" s="3">
        <v>6</v>
      </c>
      <c r="M59" s="2"/>
      <c r="O59" s="2"/>
      <c r="Q59" s="2">
        <v>87574</v>
      </c>
      <c r="R59" s="3">
        <v>2</v>
      </c>
      <c r="S59" s="2">
        <v>74976</v>
      </c>
      <c r="T59" s="3">
        <v>2</v>
      </c>
      <c r="U59" s="2"/>
      <c r="W59" s="2">
        <v>299904</v>
      </c>
      <c r="X59" s="3">
        <v>8</v>
      </c>
      <c r="Y59" s="2"/>
      <c r="AA59" s="2"/>
      <c r="AC59" s="2"/>
      <c r="AE59" s="2"/>
      <c r="AG59" s="2"/>
      <c r="AI59" s="2"/>
      <c r="AK59" s="2">
        <v>156529</v>
      </c>
      <c r="AL59" s="3">
        <v>1</v>
      </c>
      <c r="AM59" s="2"/>
      <c r="AO59" s="2"/>
      <c r="AQ59" s="2"/>
      <c r="AS59" s="2"/>
      <c r="AU59" s="2"/>
      <c r="AW59" s="2"/>
      <c r="AY59" s="2">
        <v>110030</v>
      </c>
      <c r="AZ59" s="3">
        <v>2</v>
      </c>
      <c r="BA59" s="2"/>
      <c r="BC59" s="2"/>
      <c r="BE59" s="2"/>
      <c r="BG59" s="2"/>
      <c r="BI59" s="2"/>
      <c r="BK59" s="2"/>
      <c r="BM59" s="2"/>
      <c r="BO59" s="2"/>
      <c r="BQ59" s="2"/>
      <c r="BS59" s="2"/>
      <c r="BU59" s="2"/>
      <c r="BW59" s="2">
        <v>117087</v>
      </c>
      <c r="BX59" s="3">
        <v>1</v>
      </c>
      <c r="BY59" s="2"/>
      <c r="CA59" s="2"/>
      <c r="CC59" s="2">
        <v>78183</v>
      </c>
      <c r="CD59" s="3">
        <v>1</v>
      </c>
      <c r="CE59" s="2">
        <v>18189.326669999999</v>
      </c>
      <c r="CF59" s="3">
        <v>0</v>
      </c>
      <c r="CG59" s="2">
        <v>101190</v>
      </c>
      <c r="CH59" s="3">
        <v>2</v>
      </c>
      <c r="CI59" s="2">
        <v>60194</v>
      </c>
      <c r="CJ59" s="3">
        <v>1</v>
      </c>
      <c r="CK59" s="2"/>
      <c r="CM59" s="2"/>
      <c r="CO59" s="2"/>
      <c r="CQ59" s="2"/>
      <c r="CS59" s="2"/>
      <c r="CU59" s="2">
        <f t="shared" si="77"/>
        <v>0</v>
      </c>
      <c r="CW59" s="2">
        <f t="shared" si="67"/>
        <v>0</v>
      </c>
      <c r="CY59" s="2">
        <f t="shared" si="78"/>
        <v>0</v>
      </c>
      <c r="DA59" s="2">
        <f t="shared" si="79"/>
        <v>106651.93</v>
      </c>
      <c r="DB59" s="3">
        <v>1</v>
      </c>
      <c r="DC59" s="2">
        <f t="shared" si="80"/>
        <v>0</v>
      </c>
      <c r="DE59" s="2">
        <f t="shared" si="81"/>
        <v>0</v>
      </c>
      <c r="DG59" s="2">
        <f t="shared" si="82"/>
        <v>0</v>
      </c>
      <c r="DI59" s="2"/>
      <c r="DK59" s="2"/>
      <c r="DM59" s="2"/>
      <c r="DO59" s="2">
        <v>116130</v>
      </c>
      <c r="DP59" s="3">
        <v>1</v>
      </c>
      <c r="DQ59" s="2">
        <v>195277</v>
      </c>
      <c r="DR59" s="3">
        <v>1</v>
      </c>
      <c r="DS59" s="2">
        <f t="shared" si="83"/>
        <v>106651.93</v>
      </c>
      <c r="DT59" s="3">
        <v>1</v>
      </c>
      <c r="DU59" s="2">
        <f t="shared" si="68"/>
        <v>0</v>
      </c>
      <c r="DW59" s="2"/>
      <c r="DY59" s="2">
        <v>56854</v>
      </c>
      <c r="DZ59" s="3">
        <v>1</v>
      </c>
      <c r="EA59" s="2">
        <v>104158</v>
      </c>
      <c r="EB59" s="3">
        <v>1</v>
      </c>
      <c r="EC59" s="2">
        <f t="shared" si="84"/>
        <v>0</v>
      </c>
      <c r="EE59" s="2">
        <f t="shared" si="8"/>
        <v>0</v>
      </c>
      <c r="EG59" s="2">
        <f t="shared" si="9"/>
        <v>0</v>
      </c>
      <c r="EI59" s="2">
        <f t="shared" si="85"/>
        <v>106651.93</v>
      </c>
      <c r="EJ59" s="3">
        <v>1</v>
      </c>
      <c r="EK59" s="2">
        <f t="shared" si="86"/>
        <v>0</v>
      </c>
      <c r="EM59" s="2">
        <f t="shared" si="87"/>
        <v>0</v>
      </c>
      <c r="EO59" s="2">
        <f t="shared" si="88"/>
        <v>319955.78999999998</v>
      </c>
      <c r="EP59" s="3">
        <v>3</v>
      </c>
      <c r="EQ59" s="2">
        <f t="shared" si="89"/>
        <v>0</v>
      </c>
      <c r="ES59" s="2"/>
      <c r="EU59" s="2">
        <f t="shared" si="90"/>
        <v>213303.86</v>
      </c>
      <c r="EV59" s="3">
        <v>2</v>
      </c>
      <c r="EW59" s="2">
        <f t="shared" si="91"/>
        <v>213303.86</v>
      </c>
      <c r="EX59" s="3">
        <v>2</v>
      </c>
      <c r="EY59" s="2">
        <f t="shared" si="92"/>
        <v>106651.93</v>
      </c>
      <c r="EZ59" s="3">
        <v>1</v>
      </c>
      <c r="FA59" s="2">
        <f t="shared" si="93"/>
        <v>213303.86</v>
      </c>
      <c r="FB59" s="3">
        <v>2</v>
      </c>
      <c r="FC59" s="2">
        <f t="shared" si="94"/>
        <v>106651.93</v>
      </c>
      <c r="FD59" s="3">
        <v>1</v>
      </c>
      <c r="FE59" s="2">
        <f t="shared" si="95"/>
        <v>0</v>
      </c>
      <c r="FG59" s="2">
        <f t="shared" si="96"/>
        <v>106651.93</v>
      </c>
      <c r="FH59" s="3">
        <v>1</v>
      </c>
      <c r="FI59" s="2">
        <f t="shared" si="97"/>
        <v>213303.86</v>
      </c>
      <c r="FJ59" s="3">
        <v>2</v>
      </c>
      <c r="FK59" s="2">
        <f t="shared" si="98"/>
        <v>0</v>
      </c>
      <c r="FM59" s="2">
        <f t="shared" si="99"/>
        <v>0</v>
      </c>
      <c r="FO59" s="2">
        <f t="shared" si="100"/>
        <v>213303.86</v>
      </c>
      <c r="FP59" s="3">
        <v>2</v>
      </c>
      <c r="FQ59" s="2">
        <f t="shared" si="101"/>
        <v>0</v>
      </c>
      <c r="FS59" s="2">
        <f t="shared" si="102"/>
        <v>106651.93</v>
      </c>
      <c r="FT59" s="3">
        <v>1</v>
      </c>
      <c r="FU59" s="2">
        <f t="shared" si="103"/>
        <v>0</v>
      </c>
      <c r="FW59" s="2">
        <f t="shared" si="104"/>
        <v>213303.86</v>
      </c>
      <c r="FX59" s="3">
        <v>2</v>
      </c>
      <c r="FY59" s="2">
        <f t="shared" si="105"/>
        <v>0</v>
      </c>
      <c r="GA59" s="2">
        <f t="shared" si="106"/>
        <v>106651.93</v>
      </c>
      <c r="GB59" s="3">
        <v>1</v>
      </c>
      <c r="GC59" s="2">
        <f t="shared" si="107"/>
        <v>426607.72</v>
      </c>
      <c r="GD59" s="3">
        <v>4</v>
      </c>
      <c r="GE59" s="2">
        <f t="shared" si="108"/>
        <v>0</v>
      </c>
      <c r="GG59" s="2">
        <f t="shared" si="109"/>
        <v>0</v>
      </c>
      <c r="GI59" s="2">
        <f t="shared" si="110"/>
        <v>0</v>
      </c>
      <c r="GK59" s="2">
        <f t="shared" si="111"/>
        <v>0</v>
      </c>
      <c r="GM59" s="2">
        <f t="shared" si="112"/>
        <v>213303.86</v>
      </c>
      <c r="GN59" s="3">
        <v>2</v>
      </c>
      <c r="GO59" s="2">
        <f t="shared" si="113"/>
        <v>0</v>
      </c>
      <c r="GQ59" s="2">
        <f t="shared" si="114"/>
        <v>0</v>
      </c>
      <c r="GS59" s="2">
        <f t="shared" si="115"/>
        <v>106651.93</v>
      </c>
      <c r="GT59" s="3">
        <v>1</v>
      </c>
      <c r="GU59" s="2">
        <f t="shared" si="116"/>
        <v>0</v>
      </c>
      <c r="GW59" s="2">
        <f t="shared" si="117"/>
        <v>0</v>
      </c>
      <c r="GY59" s="2">
        <f t="shared" si="118"/>
        <v>213303.86</v>
      </c>
      <c r="GZ59" s="3">
        <v>2</v>
      </c>
      <c r="HA59" s="2">
        <f t="shared" si="119"/>
        <v>106651.93</v>
      </c>
      <c r="HB59" s="3">
        <v>1</v>
      </c>
      <c r="HC59" s="2">
        <f t="shared" si="120"/>
        <v>319955.78999999998</v>
      </c>
      <c r="HD59" s="3">
        <v>3</v>
      </c>
      <c r="HE59" s="2">
        <f t="shared" si="121"/>
        <v>106651.93</v>
      </c>
      <c r="HF59" s="3">
        <v>1</v>
      </c>
      <c r="HG59" s="2">
        <f t="shared" si="122"/>
        <v>106651.93</v>
      </c>
      <c r="HH59" s="3">
        <v>1</v>
      </c>
      <c r="HI59" s="2">
        <f t="shared" si="123"/>
        <v>0</v>
      </c>
      <c r="HK59" s="2">
        <f t="shared" si="124"/>
        <v>0</v>
      </c>
      <c r="HM59" s="2">
        <f t="shared" si="125"/>
        <v>0</v>
      </c>
      <c r="HO59" s="2">
        <f t="shared" si="126"/>
        <v>0</v>
      </c>
      <c r="HQ59" s="2">
        <f t="shared" si="127"/>
        <v>0</v>
      </c>
      <c r="HS59" s="2">
        <f t="shared" si="128"/>
        <v>0</v>
      </c>
      <c r="HU59" s="2">
        <f t="shared" si="129"/>
        <v>0</v>
      </c>
      <c r="HW59" s="2">
        <f t="shared" si="130"/>
        <v>0</v>
      </c>
      <c r="HY59" s="2">
        <f t="shared" si="131"/>
        <v>0</v>
      </c>
      <c r="IA59" s="2"/>
      <c r="IC59" s="2"/>
      <c r="IE59" s="2">
        <f t="shared" si="132"/>
        <v>0</v>
      </c>
      <c r="IG59" s="2">
        <f t="shared" si="133"/>
        <v>0</v>
      </c>
      <c r="II59" s="2">
        <f t="shared" si="134"/>
        <v>0</v>
      </c>
      <c r="IK59" s="2">
        <f t="shared" si="135"/>
        <v>0</v>
      </c>
      <c r="IM59" s="2">
        <f t="shared" si="136"/>
        <v>0</v>
      </c>
      <c r="IO59" s="2">
        <f t="shared" si="137"/>
        <v>0</v>
      </c>
      <c r="IQ59" s="2">
        <f t="shared" si="138"/>
        <v>0</v>
      </c>
      <c r="IS59" s="2">
        <f t="shared" si="139"/>
        <v>0</v>
      </c>
      <c r="IU59" s="2">
        <f t="shared" si="140"/>
        <v>0</v>
      </c>
      <c r="IW59" s="2">
        <f t="shared" si="141"/>
        <v>0</v>
      </c>
      <c r="IY59" s="2"/>
      <c r="JA59" s="2"/>
      <c r="JC59" s="2">
        <v>27200</v>
      </c>
      <c r="JD59" s="3">
        <v>0</v>
      </c>
      <c r="JE59" s="2">
        <v>10200</v>
      </c>
      <c r="JF59" s="3">
        <v>0</v>
      </c>
      <c r="JG59" s="2">
        <v>27200</v>
      </c>
      <c r="JH59" s="3">
        <v>0</v>
      </c>
      <c r="JI59" s="2"/>
      <c r="JK59" s="2"/>
      <c r="JM59" s="2"/>
      <c r="JO59" s="2"/>
      <c r="JQ59" s="2">
        <v>24597.16</v>
      </c>
      <c r="JR59" s="3">
        <v>0</v>
      </c>
      <c r="JS59" s="2"/>
      <c r="JU59" s="2">
        <v>1000</v>
      </c>
      <c r="JV59" s="3">
        <v>0</v>
      </c>
      <c r="JW59" s="2"/>
      <c r="JY59" s="2">
        <v>9999.56</v>
      </c>
      <c r="JZ59" s="3">
        <v>0</v>
      </c>
      <c r="KA59" s="2"/>
      <c r="KC59" s="2"/>
      <c r="KE59" s="2"/>
      <c r="KG59" s="2"/>
      <c r="KI59" s="2"/>
      <c r="KK59" s="2">
        <v>183831.97</v>
      </c>
      <c r="KL59" s="3">
        <v>0</v>
      </c>
      <c r="KM59" s="2"/>
      <c r="KO59" s="2"/>
      <c r="KQ59" s="2"/>
      <c r="KS59" s="2"/>
      <c r="KU59" s="2"/>
      <c r="KW59" s="2"/>
      <c r="KY59" s="2"/>
      <c r="LA59" s="2"/>
      <c r="LC59" s="2">
        <v>6340</v>
      </c>
      <c r="LD59" s="3">
        <v>0</v>
      </c>
      <c r="LE59" s="2"/>
      <c r="LG59" s="2"/>
      <c r="LI59" s="2"/>
      <c r="LK59" s="2"/>
      <c r="LM59" s="2"/>
      <c r="LO59" s="2"/>
      <c r="LQ59" s="2"/>
      <c r="LS59" s="2"/>
      <c r="LU59" s="2"/>
      <c r="LW59" s="2"/>
      <c r="LY59" s="2"/>
      <c r="MA59" s="2"/>
      <c r="MC59" s="2"/>
      <c r="ME59" s="2"/>
      <c r="MG59" s="2"/>
      <c r="MI59" s="2"/>
      <c r="MK59" s="2">
        <v>1569</v>
      </c>
      <c r="ML59" s="3">
        <v>0</v>
      </c>
      <c r="MM59" s="2"/>
      <c r="MO59" s="2"/>
      <c r="MQ59" s="2"/>
      <c r="MS59" s="2">
        <v>2285.4499999999998</v>
      </c>
      <c r="MT59" s="3">
        <v>0</v>
      </c>
      <c r="MU59" s="2"/>
      <c r="MW59" s="2"/>
      <c r="MY59" s="2"/>
      <c r="NA59" s="2"/>
      <c r="NC59" s="2">
        <v>6373048.46667</v>
      </c>
      <c r="ND59" s="3">
        <v>68</v>
      </c>
      <c r="NG59" s="2">
        <f t="shared" si="69"/>
        <v>6148199.8066699989</v>
      </c>
      <c r="NH59" s="2">
        <f t="shared" si="70"/>
        <v>2020148.0199999998</v>
      </c>
      <c r="NI59" s="2">
        <f t="shared" si="71"/>
        <v>213303.86</v>
      </c>
      <c r="NJ59" s="2">
        <f t="shared" si="72"/>
        <v>5964367.8366699992</v>
      </c>
      <c r="NK59" s="2">
        <f t="shared" si="73"/>
        <v>1796409.0899999999</v>
      </c>
      <c r="NL59" s="2">
        <f t="shared" si="74"/>
        <v>213303.86</v>
      </c>
      <c r="NM59" s="2">
        <f>VLOOKUP($B59,'[6]sped-ELL'!$B$3:$AB$118,26,FALSE)</f>
        <v>1582247.61</v>
      </c>
      <c r="NN59" s="2">
        <f>VLOOKUP($B59,'[6]sped-ELL'!$B$3:$AB$118,27,FALSE)</f>
        <v>227665</v>
      </c>
      <c r="NO59" s="52">
        <f t="shared" si="75"/>
        <v>-214161.47999999975</v>
      </c>
      <c r="NP59" s="52">
        <f t="shared" si="76"/>
        <v>14361.140000000014</v>
      </c>
      <c r="NQ59" s="2"/>
      <c r="NS59" s="2"/>
      <c r="NU59" s="2"/>
      <c r="NW59" s="2"/>
      <c r="NY59" s="2"/>
      <c r="OA59" s="2"/>
      <c r="OC59" s="2"/>
      <c r="OE59" s="2"/>
      <c r="OG59" s="2"/>
      <c r="OI59" s="2"/>
      <c r="OK59" s="2"/>
      <c r="OM59" s="2"/>
      <c r="OO59" s="2"/>
      <c r="OQ59" s="2"/>
      <c r="OS59" s="2"/>
      <c r="OU59" s="2"/>
      <c r="OW59" s="2"/>
      <c r="OY59" s="2"/>
      <c r="PA59" s="2"/>
      <c r="PC59" s="2"/>
      <c r="PE59" s="2"/>
      <c r="PG59" s="2"/>
      <c r="PI59" s="2"/>
      <c r="PK59" s="2"/>
      <c r="PM59" s="2"/>
      <c r="PO59" s="2"/>
      <c r="PQ59" s="2"/>
      <c r="PS59" s="2"/>
      <c r="PU59" s="2"/>
    </row>
    <row r="60" spans="1:437" x14ac:dyDescent="0.25">
      <c r="A60" t="s">
        <v>243</v>
      </c>
      <c r="B60" s="35">
        <v>264</v>
      </c>
      <c r="C60" s="2"/>
      <c r="E60" s="2"/>
      <c r="G60" s="2">
        <v>67876</v>
      </c>
      <c r="H60" s="3">
        <v>1</v>
      </c>
      <c r="I60" s="2"/>
      <c r="K60" s="2">
        <v>187440</v>
      </c>
      <c r="L60" s="3">
        <v>5</v>
      </c>
      <c r="M60" s="2">
        <v>112464</v>
      </c>
      <c r="N60" s="3">
        <v>3</v>
      </c>
      <c r="O60" s="2"/>
      <c r="Q60" s="2"/>
      <c r="S60" s="2">
        <v>74976</v>
      </c>
      <c r="T60" s="3">
        <v>2</v>
      </c>
      <c r="U60" s="2"/>
      <c r="W60" s="2">
        <v>112464</v>
      </c>
      <c r="X60" s="3">
        <v>3</v>
      </c>
      <c r="Y60" s="2"/>
      <c r="AA60" s="2"/>
      <c r="AC60" s="2">
        <v>156529</v>
      </c>
      <c r="AD60" s="3">
        <v>1</v>
      </c>
      <c r="AE60" s="2"/>
      <c r="AG60" s="2"/>
      <c r="AI60" s="2"/>
      <c r="AK60" s="2"/>
      <c r="AM60" s="2"/>
      <c r="AO60" s="2"/>
      <c r="AQ60" s="2"/>
      <c r="AS60" s="2"/>
      <c r="AU60" s="2"/>
      <c r="AW60" s="2"/>
      <c r="AY60" s="2">
        <v>165045</v>
      </c>
      <c r="AZ60" s="3">
        <v>3</v>
      </c>
      <c r="BA60" s="2">
        <v>90879</v>
      </c>
      <c r="BB60" s="3">
        <v>1</v>
      </c>
      <c r="BC60" s="2"/>
      <c r="BE60" s="2"/>
      <c r="BG60" s="2"/>
      <c r="BI60" s="2">
        <v>58896</v>
      </c>
      <c r="BJ60" s="3">
        <v>1</v>
      </c>
      <c r="BK60" s="2"/>
      <c r="BM60" s="2"/>
      <c r="BO60" s="2"/>
      <c r="BQ60" s="2"/>
      <c r="BS60" s="2"/>
      <c r="BU60" s="2"/>
      <c r="BW60" s="2"/>
      <c r="BY60" s="2"/>
      <c r="CA60" s="2"/>
      <c r="CC60" s="2">
        <v>78183</v>
      </c>
      <c r="CD60" s="3">
        <v>1</v>
      </c>
      <c r="CE60" s="2">
        <v>17325.333330000001</v>
      </c>
      <c r="CF60" s="3">
        <v>0</v>
      </c>
      <c r="CG60" s="2">
        <v>101190</v>
      </c>
      <c r="CH60" s="3">
        <v>2</v>
      </c>
      <c r="CI60" s="2">
        <v>60194</v>
      </c>
      <c r="CJ60" s="3">
        <v>1</v>
      </c>
      <c r="CK60" s="2"/>
      <c r="CM60" s="2"/>
      <c r="CO60" s="2"/>
      <c r="CQ60" s="2"/>
      <c r="CS60" s="2"/>
      <c r="CU60" s="2">
        <f t="shared" si="77"/>
        <v>0</v>
      </c>
      <c r="CW60" s="2">
        <f t="shared" si="67"/>
        <v>0</v>
      </c>
      <c r="CY60" s="2">
        <f t="shared" si="78"/>
        <v>0</v>
      </c>
      <c r="DA60" s="2">
        <f t="shared" si="79"/>
        <v>106651.93</v>
      </c>
      <c r="DB60" s="3">
        <v>1</v>
      </c>
      <c r="DC60" s="2">
        <f t="shared" si="80"/>
        <v>106651.93</v>
      </c>
      <c r="DD60" s="3">
        <v>1</v>
      </c>
      <c r="DE60" s="2">
        <f t="shared" si="81"/>
        <v>0</v>
      </c>
      <c r="DG60" s="2">
        <f t="shared" si="82"/>
        <v>0</v>
      </c>
      <c r="DI60" s="2"/>
      <c r="DK60" s="2"/>
      <c r="DM60" s="2"/>
      <c r="DO60" s="2">
        <v>116130</v>
      </c>
      <c r="DP60" s="3">
        <v>1</v>
      </c>
      <c r="DQ60" s="2">
        <v>195277</v>
      </c>
      <c r="DR60" s="3">
        <v>1</v>
      </c>
      <c r="DS60" s="2">
        <f t="shared" si="83"/>
        <v>106651.93</v>
      </c>
      <c r="DT60" s="3">
        <v>1</v>
      </c>
      <c r="DU60" s="2">
        <f t="shared" si="68"/>
        <v>0</v>
      </c>
      <c r="DW60" s="2"/>
      <c r="DY60" s="2"/>
      <c r="EA60" s="2"/>
      <c r="EC60" s="2">
        <f t="shared" si="84"/>
        <v>0</v>
      </c>
      <c r="EE60" s="2">
        <f t="shared" si="8"/>
        <v>0</v>
      </c>
      <c r="EG60" s="2">
        <f t="shared" si="9"/>
        <v>0</v>
      </c>
      <c r="EI60" s="2">
        <f t="shared" si="85"/>
        <v>106651.93</v>
      </c>
      <c r="EJ60" s="3">
        <v>1</v>
      </c>
      <c r="EK60" s="2">
        <f t="shared" si="86"/>
        <v>0</v>
      </c>
      <c r="EM60" s="2">
        <f t="shared" si="87"/>
        <v>0</v>
      </c>
      <c r="EO60" s="2">
        <f t="shared" si="88"/>
        <v>319955.78999999998</v>
      </c>
      <c r="EP60" s="3">
        <v>3</v>
      </c>
      <c r="EQ60" s="2">
        <f t="shared" si="89"/>
        <v>0</v>
      </c>
      <c r="ES60" s="2"/>
      <c r="EU60" s="2">
        <f t="shared" si="90"/>
        <v>213303.86</v>
      </c>
      <c r="EV60" s="3">
        <v>2</v>
      </c>
      <c r="EW60" s="2">
        <f t="shared" si="91"/>
        <v>213303.86</v>
      </c>
      <c r="EX60" s="3">
        <v>2</v>
      </c>
      <c r="EY60" s="2">
        <f t="shared" si="92"/>
        <v>213303.86</v>
      </c>
      <c r="EZ60" s="3">
        <v>2</v>
      </c>
      <c r="FA60" s="2">
        <f t="shared" si="93"/>
        <v>213303.86</v>
      </c>
      <c r="FB60" s="3">
        <v>2</v>
      </c>
      <c r="FC60" s="2">
        <f t="shared" si="94"/>
        <v>213303.86</v>
      </c>
      <c r="FD60" s="3">
        <v>2</v>
      </c>
      <c r="FE60" s="2">
        <f t="shared" si="95"/>
        <v>0</v>
      </c>
      <c r="FG60" s="2">
        <f t="shared" si="96"/>
        <v>106651.93</v>
      </c>
      <c r="FH60" s="3">
        <v>1</v>
      </c>
      <c r="FI60" s="2">
        <f t="shared" si="97"/>
        <v>213303.86</v>
      </c>
      <c r="FJ60" s="3">
        <v>2</v>
      </c>
      <c r="FK60" s="2">
        <f t="shared" si="98"/>
        <v>0</v>
      </c>
      <c r="FM60" s="2">
        <f t="shared" si="99"/>
        <v>0</v>
      </c>
      <c r="FO60" s="2">
        <f t="shared" si="100"/>
        <v>0</v>
      </c>
      <c r="FQ60" s="2">
        <f t="shared" si="101"/>
        <v>0</v>
      </c>
      <c r="FS60" s="2">
        <f t="shared" si="102"/>
        <v>0</v>
      </c>
      <c r="FU60" s="2">
        <f t="shared" si="103"/>
        <v>0</v>
      </c>
      <c r="FW60" s="2">
        <f t="shared" si="104"/>
        <v>746563.51</v>
      </c>
      <c r="FX60" s="3">
        <v>7</v>
      </c>
      <c r="FY60" s="2">
        <f t="shared" si="105"/>
        <v>0</v>
      </c>
      <c r="GA60" s="2">
        <f t="shared" si="106"/>
        <v>106651.93</v>
      </c>
      <c r="GB60" s="3">
        <v>1</v>
      </c>
      <c r="GC60" s="2">
        <f t="shared" si="107"/>
        <v>533259.64999999991</v>
      </c>
      <c r="GD60" s="3">
        <v>5</v>
      </c>
      <c r="GE60" s="2">
        <f t="shared" si="108"/>
        <v>0</v>
      </c>
      <c r="GG60" s="2">
        <f t="shared" si="109"/>
        <v>0</v>
      </c>
      <c r="GI60" s="2">
        <f t="shared" si="110"/>
        <v>0</v>
      </c>
      <c r="GK60" s="2">
        <f t="shared" si="111"/>
        <v>0</v>
      </c>
      <c r="GM60" s="2">
        <f t="shared" si="112"/>
        <v>213303.86</v>
      </c>
      <c r="GN60" s="3">
        <v>2</v>
      </c>
      <c r="GO60" s="2">
        <f t="shared" si="113"/>
        <v>0</v>
      </c>
      <c r="GQ60" s="2">
        <f t="shared" si="114"/>
        <v>0</v>
      </c>
      <c r="GS60" s="2">
        <f t="shared" si="115"/>
        <v>106651.93</v>
      </c>
      <c r="GT60" s="3">
        <v>1</v>
      </c>
      <c r="GU60" s="2">
        <f t="shared" si="116"/>
        <v>0</v>
      </c>
      <c r="GW60" s="2">
        <f t="shared" si="117"/>
        <v>0</v>
      </c>
      <c r="GY60" s="2">
        <f t="shared" si="118"/>
        <v>106651.93</v>
      </c>
      <c r="GZ60" s="3">
        <v>1</v>
      </c>
      <c r="HA60" s="2">
        <f t="shared" si="119"/>
        <v>213303.86</v>
      </c>
      <c r="HB60" s="3">
        <v>2</v>
      </c>
      <c r="HC60" s="2">
        <f t="shared" si="120"/>
        <v>106651.93</v>
      </c>
      <c r="HD60" s="3">
        <v>1</v>
      </c>
      <c r="HE60" s="2">
        <f t="shared" si="121"/>
        <v>0</v>
      </c>
      <c r="HG60" s="2">
        <f t="shared" si="122"/>
        <v>0</v>
      </c>
      <c r="HI60" s="2">
        <f t="shared" si="123"/>
        <v>0</v>
      </c>
      <c r="HK60" s="2">
        <f t="shared" si="124"/>
        <v>0</v>
      </c>
      <c r="HM60" s="2">
        <f t="shared" si="125"/>
        <v>0</v>
      </c>
      <c r="HO60" s="2">
        <f t="shared" si="126"/>
        <v>0</v>
      </c>
      <c r="HQ60" s="2">
        <f t="shared" si="127"/>
        <v>0</v>
      </c>
      <c r="HS60" s="2">
        <f t="shared" si="128"/>
        <v>0</v>
      </c>
      <c r="HU60" s="2">
        <f t="shared" si="129"/>
        <v>0</v>
      </c>
      <c r="HW60" s="2">
        <f t="shared" si="130"/>
        <v>0</v>
      </c>
      <c r="HY60" s="2">
        <f t="shared" si="131"/>
        <v>0</v>
      </c>
      <c r="IA60" s="2"/>
      <c r="IC60" s="2"/>
      <c r="IE60" s="2">
        <f t="shared" si="132"/>
        <v>106651.93</v>
      </c>
      <c r="IF60" s="3">
        <v>1</v>
      </c>
      <c r="IG60" s="2">
        <f t="shared" si="133"/>
        <v>0</v>
      </c>
      <c r="II60" s="2">
        <f t="shared" si="134"/>
        <v>0</v>
      </c>
      <c r="IK60" s="2">
        <f t="shared" si="135"/>
        <v>0</v>
      </c>
      <c r="IM60" s="2">
        <f t="shared" si="136"/>
        <v>0</v>
      </c>
      <c r="IO60" s="2">
        <f t="shared" si="137"/>
        <v>0</v>
      </c>
      <c r="IQ60" s="2">
        <f t="shared" si="138"/>
        <v>0</v>
      </c>
      <c r="IS60" s="2">
        <f t="shared" si="139"/>
        <v>0</v>
      </c>
      <c r="IU60" s="2">
        <f t="shared" si="140"/>
        <v>0</v>
      </c>
      <c r="IW60" s="2">
        <f t="shared" si="141"/>
        <v>0</v>
      </c>
      <c r="IY60" s="2"/>
      <c r="JA60" s="2"/>
      <c r="JC60" s="2">
        <v>34000</v>
      </c>
      <c r="JD60" s="3">
        <v>0</v>
      </c>
      <c r="JE60" s="2">
        <v>10200</v>
      </c>
      <c r="JF60" s="3">
        <v>0</v>
      </c>
      <c r="JG60" s="2">
        <v>34000</v>
      </c>
      <c r="JH60" s="3">
        <v>0</v>
      </c>
      <c r="JI60" s="2"/>
      <c r="JK60" s="2">
        <v>638</v>
      </c>
      <c r="JL60" s="3">
        <v>0</v>
      </c>
      <c r="JM60" s="2"/>
      <c r="JO60" s="2"/>
      <c r="JQ60" s="2">
        <v>80913.95</v>
      </c>
      <c r="JR60" s="3">
        <v>0</v>
      </c>
      <c r="JS60" s="2"/>
      <c r="JU60" s="2">
        <v>2000</v>
      </c>
      <c r="JV60" s="3">
        <v>0</v>
      </c>
      <c r="JW60" s="2">
        <v>204000</v>
      </c>
      <c r="JX60" s="3">
        <v>0</v>
      </c>
      <c r="JY60" s="2">
        <v>14440.5</v>
      </c>
      <c r="JZ60" s="3">
        <v>0</v>
      </c>
      <c r="KA60" s="2"/>
      <c r="KC60" s="2">
        <v>64245</v>
      </c>
      <c r="KD60" s="3">
        <v>0</v>
      </c>
      <c r="KE60" s="2">
        <v>54000</v>
      </c>
      <c r="KF60" s="3">
        <v>0</v>
      </c>
      <c r="KG60" s="2"/>
      <c r="KI60" s="2">
        <v>2500</v>
      </c>
      <c r="KJ60" s="3">
        <v>0</v>
      </c>
      <c r="KK60" s="2">
        <v>86818.25</v>
      </c>
      <c r="KL60" s="3">
        <v>0</v>
      </c>
      <c r="KM60" s="2"/>
      <c r="KO60" s="2"/>
      <c r="KQ60" s="2">
        <v>2000</v>
      </c>
      <c r="KR60" s="3">
        <v>0</v>
      </c>
      <c r="KS60" s="2">
        <v>75200</v>
      </c>
      <c r="KT60" s="3">
        <v>0</v>
      </c>
      <c r="KU60" s="2">
        <v>30000</v>
      </c>
      <c r="KV60" s="3">
        <v>0</v>
      </c>
      <c r="KW60" s="2">
        <v>1500</v>
      </c>
      <c r="KX60" s="3">
        <v>0</v>
      </c>
      <c r="KY60" s="2">
        <v>150882</v>
      </c>
      <c r="KZ60" s="3">
        <v>0</v>
      </c>
      <c r="LA60" s="2">
        <v>13000</v>
      </c>
      <c r="LB60" s="3">
        <v>0</v>
      </c>
      <c r="LC60" s="2">
        <v>5040</v>
      </c>
      <c r="LD60" s="3">
        <v>0</v>
      </c>
      <c r="LE60" s="2"/>
      <c r="LG60" s="2"/>
      <c r="LI60" s="2"/>
      <c r="LK60" s="2"/>
      <c r="LM60" s="2"/>
      <c r="LO60" s="2"/>
      <c r="LQ60" s="2"/>
      <c r="LS60" s="2">
        <v>10000</v>
      </c>
      <c r="LT60" s="3">
        <v>0</v>
      </c>
      <c r="LU60" s="2"/>
      <c r="LW60" s="2"/>
      <c r="LY60" s="2"/>
      <c r="MA60" s="2"/>
      <c r="MC60" s="2"/>
      <c r="ME60" s="2"/>
      <c r="MG60" s="2">
        <v>2890</v>
      </c>
      <c r="MH60" s="3">
        <v>0</v>
      </c>
      <c r="MI60" s="2">
        <v>30000</v>
      </c>
      <c r="MJ60" s="3">
        <v>0</v>
      </c>
      <c r="MK60" s="2">
        <v>30000</v>
      </c>
      <c r="ML60" s="3">
        <v>0</v>
      </c>
      <c r="MM60" s="2">
        <v>8000</v>
      </c>
      <c r="MN60" s="3">
        <v>0</v>
      </c>
      <c r="MO60" s="2"/>
      <c r="MQ60" s="2"/>
      <c r="MS60" s="2">
        <v>1816.8</v>
      </c>
      <c r="MT60" s="3">
        <v>0</v>
      </c>
      <c r="MU60" s="2"/>
      <c r="MW60" s="2"/>
      <c r="MY60" s="2"/>
      <c r="NA60" s="2"/>
      <c r="NC60" s="2">
        <v>7158281.8333299998</v>
      </c>
      <c r="ND60" s="3">
        <v>67</v>
      </c>
      <c r="NG60" s="2">
        <f t="shared" si="69"/>
        <v>6915681.9633299988</v>
      </c>
      <c r="NH60" s="2">
        <f t="shared" si="70"/>
        <v>1451318.23</v>
      </c>
      <c r="NI60" s="2">
        <f t="shared" si="71"/>
        <v>859027.51</v>
      </c>
      <c r="NJ60" s="2">
        <f t="shared" si="72"/>
        <v>6828863.7133299988</v>
      </c>
      <c r="NK60" s="2">
        <f t="shared" si="73"/>
        <v>1450680.23</v>
      </c>
      <c r="NL60" s="2">
        <f t="shared" si="74"/>
        <v>859027.51</v>
      </c>
      <c r="NM60" s="2">
        <f>VLOOKUP($B60,'[6]sped-ELL'!$B$3:$AB$118,26,FALSE)</f>
        <v>1407190.61</v>
      </c>
      <c r="NN60" s="2">
        <f>VLOOKUP($B60,'[6]sped-ELL'!$B$3:$AB$118,27,FALSE)</f>
        <v>953492</v>
      </c>
      <c r="NO60" s="52">
        <f t="shared" si="75"/>
        <v>-43489.619999999879</v>
      </c>
      <c r="NP60" s="52">
        <f t="shared" si="76"/>
        <v>94464.489999999991</v>
      </c>
      <c r="NQ60" s="2"/>
      <c r="NS60" s="2"/>
      <c r="NU60" s="2"/>
      <c r="NW60" s="2"/>
      <c r="NY60" s="2"/>
      <c r="OA60" s="2"/>
      <c r="OC60" s="2"/>
      <c r="OE60" s="2"/>
      <c r="OG60" s="2"/>
      <c r="OI60" s="2"/>
      <c r="OK60" s="2"/>
      <c r="OM60" s="2"/>
      <c r="OO60" s="2"/>
      <c r="OQ60" s="2"/>
      <c r="OS60" s="2"/>
      <c r="OU60" s="2"/>
      <c r="OW60" s="2"/>
      <c r="OY60" s="2"/>
      <c r="PA60" s="2"/>
      <c r="PC60" s="2"/>
      <c r="PE60" s="2"/>
      <c r="PG60" s="2"/>
      <c r="PI60" s="2"/>
      <c r="PK60" s="2"/>
      <c r="PM60" s="2"/>
      <c r="PO60" s="2"/>
      <c r="PQ60" s="2"/>
      <c r="PS60" s="2"/>
      <c r="PU60" s="2"/>
    </row>
    <row r="61" spans="1:437" x14ac:dyDescent="0.25">
      <c r="A61" t="s">
        <v>244</v>
      </c>
      <c r="B61" s="35">
        <v>266</v>
      </c>
      <c r="C61" s="2"/>
      <c r="E61" s="2"/>
      <c r="G61" s="2">
        <v>67876</v>
      </c>
      <c r="H61" s="3">
        <v>1</v>
      </c>
      <c r="I61" s="2"/>
      <c r="K61" s="2">
        <v>224928</v>
      </c>
      <c r="L61" s="3">
        <v>6</v>
      </c>
      <c r="M61" s="2"/>
      <c r="O61" s="2">
        <v>74976</v>
      </c>
      <c r="P61" s="3">
        <v>2</v>
      </c>
      <c r="Q61" s="2"/>
      <c r="S61" s="2">
        <v>149952</v>
      </c>
      <c r="T61" s="3">
        <v>4</v>
      </c>
      <c r="U61" s="2">
        <v>52931</v>
      </c>
      <c r="V61" s="3">
        <v>1</v>
      </c>
      <c r="W61" s="2">
        <v>74976</v>
      </c>
      <c r="X61" s="3">
        <v>2</v>
      </c>
      <c r="Y61" s="2">
        <v>66291</v>
      </c>
      <c r="Z61" s="3">
        <v>1</v>
      </c>
      <c r="AA61" s="2"/>
      <c r="AC61" s="2">
        <v>156529</v>
      </c>
      <c r="AD61" s="3">
        <v>1</v>
      </c>
      <c r="AE61" s="2"/>
      <c r="AG61" s="2"/>
      <c r="AI61" s="2"/>
      <c r="AK61" s="2"/>
      <c r="AM61" s="2"/>
      <c r="AO61" s="2"/>
      <c r="AQ61" s="2"/>
      <c r="AS61" s="2"/>
      <c r="AU61" s="2"/>
      <c r="AW61" s="2">
        <v>55015</v>
      </c>
      <c r="AX61" s="3">
        <v>1</v>
      </c>
      <c r="AY61" s="2"/>
      <c r="BA61" s="2">
        <v>90879</v>
      </c>
      <c r="BB61" s="3">
        <v>1</v>
      </c>
      <c r="BC61" s="2"/>
      <c r="BE61" s="2"/>
      <c r="BG61" s="2"/>
      <c r="BI61" s="2"/>
      <c r="BK61" s="2"/>
      <c r="BM61" s="2">
        <v>67580</v>
      </c>
      <c r="BN61" s="3">
        <v>1</v>
      </c>
      <c r="BO61" s="2"/>
      <c r="BQ61" s="2"/>
      <c r="BS61" s="2"/>
      <c r="BU61" s="2"/>
      <c r="BW61" s="2"/>
      <c r="BY61" s="2">
        <v>99681</v>
      </c>
      <c r="BZ61" s="3">
        <v>1</v>
      </c>
      <c r="CA61" s="2"/>
      <c r="CC61" s="2">
        <v>78183</v>
      </c>
      <c r="CD61" s="3">
        <v>1</v>
      </c>
      <c r="CE61" s="2">
        <v>34944.51</v>
      </c>
      <c r="CF61" s="3">
        <v>0</v>
      </c>
      <c r="CG61" s="2">
        <v>50595</v>
      </c>
      <c r="CH61" s="3">
        <v>1</v>
      </c>
      <c r="CI61" s="2">
        <v>120388</v>
      </c>
      <c r="CJ61" s="3">
        <v>2</v>
      </c>
      <c r="CK61" s="2"/>
      <c r="CM61" s="2"/>
      <c r="CO61" s="2"/>
      <c r="CQ61" s="2"/>
      <c r="CS61" s="2">
        <v>144306</v>
      </c>
      <c r="CT61" s="3">
        <v>1</v>
      </c>
      <c r="CU61" s="2">
        <f t="shared" si="77"/>
        <v>0</v>
      </c>
      <c r="CW61" s="2">
        <f t="shared" si="67"/>
        <v>0</v>
      </c>
      <c r="CY61" s="2">
        <f t="shared" si="78"/>
        <v>0</v>
      </c>
      <c r="DA61" s="2">
        <f t="shared" si="79"/>
        <v>106651.93</v>
      </c>
      <c r="DB61" s="3">
        <v>1</v>
      </c>
      <c r="DC61" s="2">
        <f t="shared" si="80"/>
        <v>106651.93</v>
      </c>
      <c r="DD61" s="3">
        <v>1</v>
      </c>
      <c r="DE61" s="2">
        <f t="shared" si="81"/>
        <v>0</v>
      </c>
      <c r="DG61" s="2">
        <f t="shared" si="82"/>
        <v>0</v>
      </c>
      <c r="DI61" s="2"/>
      <c r="DK61" s="2"/>
      <c r="DM61" s="2"/>
      <c r="DO61" s="2"/>
      <c r="DQ61" s="2">
        <v>195277</v>
      </c>
      <c r="DR61" s="3">
        <v>1</v>
      </c>
      <c r="DS61" s="2">
        <f t="shared" si="83"/>
        <v>106651.93</v>
      </c>
      <c r="DT61" s="3">
        <v>1</v>
      </c>
      <c r="DU61" s="2">
        <f t="shared" si="68"/>
        <v>0</v>
      </c>
      <c r="DW61" s="2"/>
      <c r="DY61" s="2"/>
      <c r="EA61" s="2"/>
      <c r="EC61" s="2">
        <f t="shared" si="84"/>
        <v>106651.93</v>
      </c>
      <c r="ED61" s="3">
        <v>1</v>
      </c>
      <c r="EE61" s="2">
        <f t="shared" si="8"/>
        <v>0</v>
      </c>
      <c r="EG61" s="2">
        <f t="shared" si="9"/>
        <v>0</v>
      </c>
      <c r="EI61" s="2">
        <f t="shared" si="85"/>
        <v>106651.93</v>
      </c>
      <c r="EJ61" s="3">
        <v>1</v>
      </c>
      <c r="EK61" s="2">
        <f t="shared" si="86"/>
        <v>0</v>
      </c>
      <c r="EM61" s="2">
        <f t="shared" si="87"/>
        <v>0</v>
      </c>
      <c r="EO61" s="2">
        <f t="shared" si="88"/>
        <v>213303.86</v>
      </c>
      <c r="EP61" s="3">
        <v>2</v>
      </c>
      <c r="EQ61" s="2">
        <f t="shared" si="89"/>
        <v>0</v>
      </c>
      <c r="ES61" s="2"/>
      <c r="EU61" s="2">
        <f t="shared" si="90"/>
        <v>319955.78999999998</v>
      </c>
      <c r="EV61" s="3">
        <v>3</v>
      </c>
      <c r="EW61" s="2">
        <f t="shared" si="91"/>
        <v>213303.86</v>
      </c>
      <c r="EX61" s="3">
        <v>2</v>
      </c>
      <c r="EY61" s="2">
        <f t="shared" si="92"/>
        <v>213303.86</v>
      </c>
      <c r="EZ61" s="3">
        <v>2</v>
      </c>
      <c r="FA61" s="2">
        <f t="shared" si="93"/>
        <v>213303.86</v>
      </c>
      <c r="FB61" s="3">
        <v>2</v>
      </c>
      <c r="FC61" s="2">
        <f t="shared" si="94"/>
        <v>319955.78999999998</v>
      </c>
      <c r="FD61" s="3">
        <v>3</v>
      </c>
      <c r="FE61" s="2">
        <f t="shared" si="95"/>
        <v>106651.93</v>
      </c>
      <c r="FF61" s="3">
        <v>1</v>
      </c>
      <c r="FG61" s="2">
        <f t="shared" si="96"/>
        <v>0</v>
      </c>
      <c r="FI61" s="2">
        <f t="shared" si="97"/>
        <v>0</v>
      </c>
      <c r="FK61" s="2">
        <f t="shared" si="98"/>
        <v>0</v>
      </c>
      <c r="FM61" s="2">
        <f t="shared" si="99"/>
        <v>0</v>
      </c>
      <c r="FO61" s="2">
        <f t="shared" si="100"/>
        <v>0</v>
      </c>
      <c r="FQ61" s="2">
        <f t="shared" si="101"/>
        <v>0</v>
      </c>
      <c r="FS61" s="2">
        <f t="shared" si="102"/>
        <v>0</v>
      </c>
      <c r="FU61" s="2">
        <f t="shared" si="103"/>
        <v>106651.93</v>
      </c>
      <c r="FV61" s="3">
        <v>1</v>
      </c>
      <c r="FW61" s="2">
        <f t="shared" si="104"/>
        <v>106651.93</v>
      </c>
      <c r="FX61" s="3">
        <v>1</v>
      </c>
      <c r="FY61" s="2">
        <f t="shared" si="105"/>
        <v>106651.93</v>
      </c>
      <c r="FZ61" s="3">
        <v>1</v>
      </c>
      <c r="GA61" s="2">
        <f t="shared" si="106"/>
        <v>213303.86</v>
      </c>
      <c r="GB61" s="3">
        <v>2</v>
      </c>
      <c r="GC61" s="2">
        <f t="shared" si="107"/>
        <v>639911.57999999996</v>
      </c>
      <c r="GD61" s="3">
        <v>6</v>
      </c>
      <c r="GE61" s="2">
        <f t="shared" si="108"/>
        <v>0</v>
      </c>
      <c r="GG61" s="2">
        <f t="shared" si="109"/>
        <v>106651.93</v>
      </c>
      <c r="GH61" s="3">
        <v>1</v>
      </c>
      <c r="GI61" s="2">
        <f t="shared" si="110"/>
        <v>0</v>
      </c>
      <c r="GK61" s="2">
        <f t="shared" si="111"/>
        <v>0</v>
      </c>
      <c r="GM61" s="2">
        <f t="shared" si="112"/>
        <v>319955.78999999998</v>
      </c>
      <c r="GN61" s="3">
        <v>3</v>
      </c>
      <c r="GO61" s="2">
        <f t="shared" si="113"/>
        <v>106651.93</v>
      </c>
      <c r="GP61" s="3">
        <v>1</v>
      </c>
      <c r="GQ61" s="2">
        <f t="shared" si="114"/>
        <v>0</v>
      </c>
      <c r="GS61" s="2">
        <f t="shared" si="115"/>
        <v>106651.93</v>
      </c>
      <c r="GT61" s="3">
        <v>1</v>
      </c>
      <c r="GU61" s="2">
        <f t="shared" si="116"/>
        <v>0</v>
      </c>
      <c r="GW61" s="2">
        <f t="shared" si="117"/>
        <v>0</v>
      </c>
      <c r="GY61" s="2">
        <f t="shared" si="118"/>
        <v>319955.78999999998</v>
      </c>
      <c r="GZ61" s="3">
        <v>3</v>
      </c>
      <c r="HA61" s="2">
        <f t="shared" si="119"/>
        <v>0</v>
      </c>
      <c r="HC61" s="2">
        <f t="shared" si="120"/>
        <v>319955.78999999998</v>
      </c>
      <c r="HD61" s="3">
        <v>3</v>
      </c>
      <c r="HE61" s="2">
        <f t="shared" si="121"/>
        <v>0</v>
      </c>
      <c r="HG61" s="2">
        <f t="shared" si="122"/>
        <v>106651.93</v>
      </c>
      <c r="HH61" s="3">
        <v>1</v>
      </c>
      <c r="HI61" s="2">
        <f t="shared" si="123"/>
        <v>0</v>
      </c>
      <c r="HK61" s="2">
        <f t="shared" si="124"/>
        <v>0</v>
      </c>
      <c r="HM61" s="2">
        <f t="shared" si="125"/>
        <v>0</v>
      </c>
      <c r="HO61" s="2">
        <f t="shared" si="126"/>
        <v>0</v>
      </c>
      <c r="HQ61" s="2">
        <f t="shared" si="127"/>
        <v>0</v>
      </c>
      <c r="HS61" s="2">
        <f t="shared" si="128"/>
        <v>0</v>
      </c>
      <c r="HU61" s="2">
        <f t="shared" si="129"/>
        <v>106651.93</v>
      </c>
      <c r="HV61" s="3">
        <v>1</v>
      </c>
      <c r="HW61" s="2">
        <f t="shared" si="130"/>
        <v>0</v>
      </c>
      <c r="HY61" s="2">
        <f t="shared" si="131"/>
        <v>106651.93</v>
      </c>
      <c r="HZ61" s="3">
        <v>1</v>
      </c>
      <c r="IA61" s="2"/>
      <c r="IC61" s="2"/>
      <c r="IE61" s="2">
        <f t="shared" si="132"/>
        <v>106651.93</v>
      </c>
      <c r="IF61" s="3">
        <v>1</v>
      </c>
      <c r="IG61" s="2">
        <f t="shared" si="133"/>
        <v>0</v>
      </c>
      <c r="II61" s="2">
        <f t="shared" si="134"/>
        <v>0</v>
      </c>
      <c r="IK61" s="2">
        <f t="shared" si="135"/>
        <v>0</v>
      </c>
      <c r="IM61" s="2">
        <f t="shared" si="136"/>
        <v>0</v>
      </c>
      <c r="IO61" s="2">
        <f t="shared" si="137"/>
        <v>0</v>
      </c>
      <c r="IQ61" s="2">
        <f t="shared" si="138"/>
        <v>0</v>
      </c>
      <c r="IS61" s="2">
        <f t="shared" si="139"/>
        <v>0</v>
      </c>
      <c r="IU61" s="2">
        <f t="shared" si="140"/>
        <v>0</v>
      </c>
      <c r="IW61" s="2">
        <f t="shared" si="141"/>
        <v>0</v>
      </c>
      <c r="IY61" s="2"/>
      <c r="JA61" s="2"/>
      <c r="JC61" s="2">
        <v>54400</v>
      </c>
      <c r="JD61" s="3">
        <v>0</v>
      </c>
      <c r="JE61" s="2">
        <v>10200</v>
      </c>
      <c r="JF61" s="3">
        <v>0</v>
      </c>
      <c r="JG61" s="2">
        <v>54400</v>
      </c>
      <c r="JH61" s="3">
        <v>0</v>
      </c>
      <c r="JI61" s="2"/>
      <c r="JK61" s="2"/>
      <c r="JM61" s="2"/>
      <c r="JO61" s="2"/>
      <c r="JQ61" s="2">
        <v>51941.36</v>
      </c>
      <c r="JR61" s="3">
        <v>0</v>
      </c>
      <c r="JS61" s="2"/>
      <c r="JU61" s="2">
        <v>1000</v>
      </c>
      <c r="JV61" s="3">
        <v>0</v>
      </c>
      <c r="JW61" s="2">
        <v>11239</v>
      </c>
      <c r="JX61" s="3">
        <v>0</v>
      </c>
      <c r="JY61" s="2">
        <v>13119.88</v>
      </c>
      <c r="JZ61" s="3">
        <v>0</v>
      </c>
      <c r="KA61" s="2"/>
      <c r="KC61" s="2">
        <v>13480</v>
      </c>
      <c r="KD61" s="3">
        <v>0</v>
      </c>
      <c r="KE61" s="2">
        <v>10000</v>
      </c>
      <c r="KF61" s="3">
        <v>0</v>
      </c>
      <c r="KG61" s="2"/>
      <c r="KI61" s="2">
        <v>6000</v>
      </c>
      <c r="KJ61" s="3">
        <v>0</v>
      </c>
      <c r="KK61" s="2">
        <v>157992.4</v>
      </c>
      <c r="KL61" s="3">
        <v>0</v>
      </c>
      <c r="KM61" s="2"/>
      <c r="KO61" s="2"/>
      <c r="KQ61" s="2"/>
      <c r="KS61" s="2"/>
      <c r="KU61" s="2">
        <v>3988</v>
      </c>
      <c r="KV61" s="3">
        <v>0</v>
      </c>
      <c r="KW61" s="2">
        <v>1000</v>
      </c>
      <c r="KX61" s="3">
        <v>0</v>
      </c>
      <c r="KY61" s="2"/>
      <c r="LA61" s="2">
        <v>8625</v>
      </c>
      <c r="LB61" s="3">
        <v>0</v>
      </c>
      <c r="LC61" s="2">
        <v>9740</v>
      </c>
      <c r="LD61" s="3">
        <v>0</v>
      </c>
      <c r="LE61" s="2"/>
      <c r="LG61" s="2"/>
      <c r="LI61" s="2"/>
      <c r="LK61" s="2"/>
      <c r="LM61" s="2"/>
      <c r="LO61" s="2"/>
      <c r="LQ61" s="2"/>
      <c r="LS61" s="2"/>
      <c r="LU61" s="2"/>
      <c r="LW61" s="2"/>
      <c r="LY61" s="2"/>
      <c r="MA61" s="2"/>
      <c r="MC61" s="2"/>
      <c r="ME61" s="2"/>
      <c r="MG61" s="2">
        <v>1000</v>
      </c>
      <c r="MH61" s="3">
        <v>0</v>
      </c>
      <c r="MI61" s="2"/>
      <c r="MK61" s="2">
        <v>10500</v>
      </c>
      <c r="ML61" s="3">
        <v>0</v>
      </c>
      <c r="MM61" s="2">
        <v>3000</v>
      </c>
      <c r="MN61" s="3">
        <v>0</v>
      </c>
      <c r="MO61" s="2"/>
      <c r="MQ61" s="2"/>
      <c r="MS61" s="2">
        <v>3511.07</v>
      </c>
      <c r="MT61" s="3">
        <v>0</v>
      </c>
      <c r="MU61" s="2"/>
      <c r="MW61" s="2"/>
      <c r="MY61" s="2"/>
      <c r="NA61" s="2"/>
      <c r="NC61" s="2">
        <v>7521187.2199999997</v>
      </c>
      <c r="ND61" s="3">
        <v>75</v>
      </c>
      <c r="NG61" s="2">
        <f t="shared" si="69"/>
        <v>7243084.9299999997</v>
      </c>
      <c r="NH61" s="2">
        <f t="shared" si="70"/>
        <v>1409814.1599999997</v>
      </c>
      <c r="NI61" s="2">
        <f t="shared" si="71"/>
        <v>106651.93</v>
      </c>
      <c r="NJ61" s="2">
        <f t="shared" si="72"/>
        <v>7085092.5299999993</v>
      </c>
      <c r="NK61" s="2">
        <f t="shared" si="73"/>
        <v>1303162.2299999997</v>
      </c>
      <c r="NL61" s="2">
        <f t="shared" si="74"/>
        <v>106651.93</v>
      </c>
      <c r="NM61" s="2">
        <f>VLOOKUP($B61,'[6]sped-ELL'!$B$3:$AB$118,26,FALSE)</f>
        <v>1503914.61</v>
      </c>
      <c r="NN61" s="2">
        <f>VLOOKUP($B61,'[6]sped-ELL'!$B$3:$AB$118,27,FALSE)</f>
        <v>113832</v>
      </c>
      <c r="NO61" s="52">
        <f t="shared" si="75"/>
        <v>200752.38000000035</v>
      </c>
      <c r="NP61" s="52">
        <f t="shared" si="76"/>
        <v>7180.070000000007</v>
      </c>
      <c r="NQ61" s="2"/>
      <c r="NS61" s="2"/>
      <c r="NU61" s="2"/>
      <c r="NW61" s="2"/>
      <c r="NY61" s="2"/>
      <c r="OA61" s="2"/>
      <c r="OC61" s="2"/>
      <c r="OE61" s="2"/>
      <c r="OG61" s="2"/>
      <c r="OI61" s="2"/>
      <c r="OK61" s="2"/>
      <c r="OM61" s="2"/>
      <c r="OO61" s="2"/>
      <c r="OQ61" s="2"/>
      <c r="OS61" s="2"/>
      <c r="OU61" s="2"/>
      <c r="OW61" s="2"/>
      <c r="OY61" s="2"/>
      <c r="PA61" s="2"/>
      <c r="PC61" s="2"/>
      <c r="PE61" s="2"/>
      <c r="PG61" s="2"/>
      <c r="PI61" s="2"/>
      <c r="PK61" s="2"/>
      <c r="PM61" s="2"/>
      <c r="PO61" s="2"/>
      <c r="PQ61" s="2"/>
      <c r="PS61" s="2"/>
      <c r="PU61" s="2"/>
    </row>
    <row r="62" spans="1:437" x14ac:dyDescent="0.25">
      <c r="A62" t="s">
        <v>245</v>
      </c>
      <c r="B62" s="35">
        <v>271</v>
      </c>
      <c r="C62" s="2"/>
      <c r="E62" s="2"/>
      <c r="G62" s="2"/>
      <c r="I62" s="2"/>
      <c r="K62" s="2">
        <v>224928</v>
      </c>
      <c r="L62" s="3">
        <v>6</v>
      </c>
      <c r="M62" s="2"/>
      <c r="O62" s="2">
        <v>187440</v>
      </c>
      <c r="P62" s="3">
        <v>5</v>
      </c>
      <c r="Q62" s="2"/>
      <c r="S62" s="2">
        <v>112464</v>
      </c>
      <c r="T62" s="3">
        <v>3</v>
      </c>
      <c r="U62" s="2"/>
      <c r="W62" s="2">
        <v>224928</v>
      </c>
      <c r="X62" s="3">
        <v>6</v>
      </c>
      <c r="Y62" s="2"/>
      <c r="AA62" s="2"/>
      <c r="AC62" s="2"/>
      <c r="AE62" s="2"/>
      <c r="AG62" s="2"/>
      <c r="AI62" s="2"/>
      <c r="AK62" s="2">
        <v>156529</v>
      </c>
      <c r="AL62" s="3">
        <v>1</v>
      </c>
      <c r="AM62" s="2"/>
      <c r="AO62" s="2"/>
      <c r="AQ62" s="2"/>
      <c r="AS62" s="2"/>
      <c r="AU62" s="2"/>
      <c r="AW62" s="2"/>
      <c r="AY62" s="2"/>
      <c r="BA62" s="2">
        <v>90879</v>
      </c>
      <c r="BB62" s="3">
        <v>1</v>
      </c>
      <c r="BC62" s="2">
        <v>101278</v>
      </c>
      <c r="BD62" s="3">
        <v>2</v>
      </c>
      <c r="BE62" s="2"/>
      <c r="BG62" s="2"/>
      <c r="BI62" s="2">
        <v>29448</v>
      </c>
      <c r="BJ62" s="3">
        <v>0.5</v>
      </c>
      <c r="BK62" s="2"/>
      <c r="BM62" s="2"/>
      <c r="BO62" s="2"/>
      <c r="BQ62" s="2"/>
      <c r="BS62" s="2"/>
      <c r="BU62" s="2"/>
      <c r="BW62" s="2"/>
      <c r="BY62" s="2"/>
      <c r="CA62" s="2"/>
      <c r="CC62" s="2">
        <v>78183</v>
      </c>
      <c r="CD62" s="3">
        <v>1</v>
      </c>
      <c r="CE62" s="2">
        <v>11005.29333</v>
      </c>
      <c r="CF62" s="3">
        <v>0</v>
      </c>
      <c r="CG62" s="2">
        <v>50595</v>
      </c>
      <c r="CH62" s="3">
        <v>1</v>
      </c>
      <c r="CI62" s="2">
        <v>120388</v>
      </c>
      <c r="CJ62" s="3">
        <v>2</v>
      </c>
      <c r="CK62" s="2"/>
      <c r="CM62" s="2"/>
      <c r="CO62" s="2"/>
      <c r="CQ62" s="2"/>
      <c r="CS62" s="2"/>
      <c r="CU62" s="2">
        <f t="shared" si="77"/>
        <v>0</v>
      </c>
      <c r="CW62" s="2">
        <f t="shared" si="67"/>
        <v>0</v>
      </c>
      <c r="CY62" s="2">
        <f t="shared" si="78"/>
        <v>0</v>
      </c>
      <c r="DA62" s="2">
        <f t="shared" si="79"/>
        <v>106651.93</v>
      </c>
      <c r="DB62" s="3">
        <v>1</v>
      </c>
      <c r="DC62" s="2">
        <f t="shared" si="80"/>
        <v>0</v>
      </c>
      <c r="DE62" s="2">
        <f t="shared" si="81"/>
        <v>0</v>
      </c>
      <c r="DG62" s="2">
        <f t="shared" si="82"/>
        <v>0</v>
      </c>
      <c r="DI62" s="2"/>
      <c r="DK62" s="2"/>
      <c r="DM62" s="2"/>
      <c r="DO62" s="2"/>
      <c r="DQ62" s="2">
        <v>195277</v>
      </c>
      <c r="DR62" s="3">
        <v>1</v>
      </c>
      <c r="DS62" s="2">
        <f t="shared" si="83"/>
        <v>106651.93</v>
      </c>
      <c r="DT62" s="3">
        <v>1</v>
      </c>
      <c r="DU62" s="2">
        <f t="shared" si="68"/>
        <v>0</v>
      </c>
      <c r="DW62" s="2"/>
      <c r="DY62" s="2"/>
      <c r="EA62" s="2"/>
      <c r="EC62" s="2">
        <f t="shared" si="84"/>
        <v>0</v>
      </c>
      <c r="EE62" s="2">
        <f t="shared" si="8"/>
        <v>0</v>
      </c>
      <c r="EG62" s="2">
        <f t="shared" si="9"/>
        <v>0</v>
      </c>
      <c r="EI62" s="2">
        <f t="shared" si="85"/>
        <v>106651.93</v>
      </c>
      <c r="EJ62" s="3">
        <v>1</v>
      </c>
      <c r="EK62" s="2">
        <f t="shared" si="86"/>
        <v>0</v>
      </c>
      <c r="EM62" s="2">
        <f t="shared" si="87"/>
        <v>0</v>
      </c>
      <c r="EO62" s="2">
        <f t="shared" si="88"/>
        <v>159977.89499999999</v>
      </c>
      <c r="EP62" s="3">
        <v>1.5</v>
      </c>
      <c r="EQ62" s="2">
        <f t="shared" si="89"/>
        <v>0</v>
      </c>
      <c r="ES62" s="2"/>
      <c r="EU62" s="2">
        <f t="shared" si="90"/>
        <v>319955.78999999998</v>
      </c>
      <c r="EV62" s="3">
        <v>3</v>
      </c>
      <c r="EW62" s="2">
        <f t="shared" si="91"/>
        <v>319955.78999999998</v>
      </c>
      <c r="EX62" s="3">
        <v>3</v>
      </c>
      <c r="EY62" s="2">
        <f t="shared" si="92"/>
        <v>319955.78999999998</v>
      </c>
      <c r="EZ62" s="3">
        <v>3</v>
      </c>
      <c r="FA62" s="2">
        <f t="shared" si="93"/>
        <v>319955.78999999998</v>
      </c>
      <c r="FB62" s="3">
        <v>3</v>
      </c>
      <c r="FC62" s="2">
        <f t="shared" si="94"/>
        <v>319955.78999999998</v>
      </c>
      <c r="FD62" s="3">
        <v>3</v>
      </c>
      <c r="FE62" s="2">
        <f t="shared" si="95"/>
        <v>0</v>
      </c>
      <c r="FG62" s="2">
        <f t="shared" si="96"/>
        <v>106651.93</v>
      </c>
      <c r="FH62" s="3">
        <v>1</v>
      </c>
      <c r="FI62" s="2">
        <f t="shared" si="97"/>
        <v>0</v>
      </c>
      <c r="FK62" s="2">
        <f t="shared" si="98"/>
        <v>0</v>
      </c>
      <c r="FM62" s="2">
        <f t="shared" si="99"/>
        <v>0</v>
      </c>
      <c r="FO62" s="2">
        <f t="shared" si="100"/>
        <v>213303.86</v>
      </c>
      <c r="FP62" s="3">
        <v>2</v>
      </c>
      <c r="FQ62" s="2">
        <f t="shared" si="101"/>
        <v>0</v>
      </c>
      <c r="FS62" s="2">
        <f t="shared" si="102"/>
        <v>0</v>
      </c>
      <c r="FU62" s="2">
        <f t="shared" si="103"/>
        <v>106651.93</v>
      </c>
      <c r="FV62" s="3">
        <v>1</v>
      </c>
      <c r="FW62" s="2">
        <f t="shared" si="104"/>
        <v>106651.93</v>
      </c>
      <c r="FX62" s="3">
        <v>1</v>
      </c>
      <c r="FY62" s="2">
        <f t="shared" si="105"/>
        <v>0</v>
      </c>
      <c r="GA62" s="2">
        <f t="shared" si="106"/>
        <v>213303.86</v>
      </c>
      <c r="GB62" s="3">
        <v>2</v>
      </c>
      <c r="GC62" s="2">
        <f t="shared" si="107"/>
        <v>319955.78999999998</v>
      </c>
      <c r="GD62" s="3">
        <v>3</v>
      </c>
      <c r="GE62" s="2">
        <f t="shared" si="108"/>
        <v>0</v>
      </c>
      <c r="GG62" s="2">
        <f t="shared" si="109"/>
        <v>106651.93</v>
      </c>
      <c r="GH62" s="3">
        <v>1</v>
      </c>
      <c r="GI62" s="2">
        <f t="shared" si="110"/>
        <v>0</v>
      </c>
      <c r="GK62" s="2">
        <f t="shared" si="111"/>
        <v>0</v>
      </c>
      <c r="GM62" s="2">
        <f t="shared" si="112"/>
        <v>319955.78999999998</v>
      </c>
      <c r="GN62" s="3">
        <v>3</v>
      </c>
      <c r="GO62" s="2">
        <f t="shared" si="113"/>
        <v>0</v>
      </c>
      <c r="GQ62" s="2">
        <f t="shared" si="114"/>
        <v>0</v>
      </c>
      <c r="GS62" s="2">
        <f t="shared" si="115"/>
        <v>106651.93</v>
      </c>
      <c r="GT62" s="3">
        <v>1</v>
      </c>
      <c r="GU62" s="2">
        <f t="shared" si="116"/>
        <v>0</v>
      </c>
      <c r="GW62" s="2">
        <f t="shared" si="117"/>
        <v>0</v>
      </c>
      <c r="GY62" s="2">
        <f t="shared" si="118"/>
        <v>319955.78999999998</v>
      </c>
      <c r="GZ62" s="3">
        <v>3</v>
      </c>
      <c r="HA62" s="2">
        <f t="shared" si="119"/>
        <v>0</v>
      </c>
      <c r="HC62" s="2">
        <f t="shared" si="120"/>
        <v>319955.78999999998</v>
      </c>
      <c r="HD62" s="3">
        <v>3</v>
      </c>
      <c r="HE62" s="2">
        <f t="shared" si="121"/>
        <v>0</v>
      </c>
      <c r="HG62" s="2">
        <f t="shared" si="122"/>
        <v>0</v>
      </c>
      <c r="HI62" s="2">
        <f t="shared" si="123"/>
        <v>0</v>
      </c>
      <c r="HK62" s="2">
        <f t="shared" si="124"/>
        <v>0</v>
      </c>
      <c r="HM62" s="2">
        <f t="shared" si="125"/>
        <v>0</v>
      </c>
      <c r="HO62" s="2">
        <f t="shared" si="126"/>
        <v>106651.93</v>
      </c>
      <c r="HP62" s="3">
        <v>1</v>
      </c>
      <c r="HQ62" s="2">
        <f t="shared" si="127"/>
        <v>0</v>
      </c>
      <c r="HS62" s="2">
        <f t="shared" si="128"/>
        <v>0</v>
      </c>
      <c r="HU62" s="2">
        <f t="shared" si="129"/>
        <v>0</v>
      </c>
      <c r="HW62" s="2">
        <f t="shared" si="130"/>
        <v>0</v>
      </c>
      <c r="HY62" s="2">
        <f t="shared" si="131"/>
        <v>106651.93</v>
      </c>
      <c r="HZ62" s="3">
        <v>1</v>
      </c>
      <c r="IA62" s="2"/>
      <c r="IC62" s="2"/>
      <c r="IE62" s="2">
        <f t="shared" si="132"/>
        <v>106651.93</v>
      </c>
      <c r="IF62" s="3">
        <v>1</v>
      </c>
      <c r="IG62" s="2">
        <f t="shared" si="133"/>
        <v>0</v>
      </c>
      <c r="II62" s="2">
        <f t="shared" si="134"/>
        <v>0</v>
      </c>
      <c r="IK62" s="2">
        <f t="shared" si="135"/>
        <v>0</v>
      </c>
      <c r="IM62" s="2">
        <f t="shared" si="136"/>
        <v>0</v>
      </c>
      <c r="IO62" s="2">
        <f t="shared" si="137"/>
        <v>0</v>
      </c>
      <c r="IQ62" s="2">
        <f t="shared" si="138"/>
        <v>0</v>
      </c>
      <c r="IS62" s="2">
        <f t="shared" si="139"/>
        <v>0</v>
      </c>
      <c r="IU62" s="2">
        <f t="shared" si="140"/>
        <v>0</v>
      </c>
      <c r="IW62" s="2">
        <f t="shared" si="141"/>
        <v>0</v>
      </c>
      <c r="IY62" s="2"/>
      <c r="JA62" s="2"/>
      <c r="JC62" s="2"/>
      <c r="JE62" s="2"/>
      <c r="JG62" s="2"/>
      <c r="JI62" s="2"/>
      <c r="JK62" s="2"/>
      <c r="JM62" s="2"/>
      <c r="JO62" s="2"/>
      <c r="JQ62" s="2">
        <v>17988.919999999998</v>
      </c>
      <c r="JR62" s="3">
        <v>0</v>
      </c>
      <c r="JS62" s="2"/>
      <c r="JU62" s="2"/>
      <c r="JW62" s="2"/>
      <c r="JY62" s="2">
        <v>5502.46</v>
      </c>
      <c r="JZ62" s="3">
        <v>0</v>
      </c>
      <c r="KA62" s="2"/>
      <c r="KC62" s="2">
        <v>5588</v>
      </c>
      <c r="KD62" s="3">
        <v>0</v>
      </c>
      <c r="KE62" s="2"/>
      <c r="KG62" s="2"/>
      <c r="KI62" s="2"/>
      <c r="KK62" s="2">
        <v>118061.5</v>
      </c>
      <c r="KL62" s="3">
        <v>0</v>
      </c>
      <c r="KM62" s="2"/>
      <c r="KO62" s="2"/>
      <c r="KQ62" s="2"/>
      <c r="KS62" s="2"/>
      <c r="KU62" s="2">
        <v>1345</v>
      </c>
      <c r="KV62" s="3">
        <v>0</v>
      </c>
      <c r="KW62" s="2"/>
      <c r="KY62" s="2"/>
      <c r="LA62" s="2"/>
      <c r="LC62" s="2">
        <v>8980</v>
      </c>
      <c r="LD62" s="3">
        <v>0</v>
      </c>
      <c r="LE62" s="2"/>
      <c r="LG62" s="2"/>
      <c r="LI62" s="2"/>
      <c r="LK62" s="2"/>
      <c r="LM62" s="2"/>
      <c r="LO62" s="2"/>
      <c r="LQ62" s="2"/>
      <c r="LS62" s="2"/>
      <c r="LU62" s="2"/>
      <c r="LW62" s="2"/>
      <c r="LY62" s="2"/>
      <c r="MA62" s="2"/>
      <c r="MC62" s="2"/>
      <c r="ME62" s="2"/>
      <c r="MG62" s="2"/>
      <c r="MI62" s="2"/>
      <c r="MK62" s="2">
        <v>4725</v>
      </c>
      <c r="ML62" s="3">
        <v>0</v>
      </c>
      <c r="MM62" s="2"/>
      <c r="MO62" s="2"/>
      <c r="MQ62" s="2"/>
      <c r="MS62" s="2"/>
      <c r="MU62" s="2">
        <v>11225</v>
      </c>
      <c r="MV62" s="3">
        <v>0</v>
      </c>
      <c r="MW62" s="2"/>
      <c r="MY62" s="2"/>
      <c r="NA62" s="2"/>
      <c r="NC62" s="2">
        <v>6653509.6733299997</v>
      </c>
      <c r="ND62" s="3">
        <v>73</v>
      </c>
      <c r="NG62" s="2">
        <f t="shared" si="69"/>
        <v>6396117.1283299997</v>
      </c>
      <c r="NH62" s="2">
        <f t="shared" si="70"/>
        <v>1238121.335</v>
      </c>
      <c r="NI62" s="2">
        <f t="shared" si="71"/>
        <v>106651.93</v>
      </c>
      <c r="NJ62" s="2">
        <f t="shared" si="72"/>
        <v>6278055.6283299997</v>
      </c>
      <c r="NK62" s="2">
        <f t="shared" si="73"/>
        <v>1238121.335</v>
      </c>
      <c r="NL62" s="2">
        <f t="shared" si="74"/>
        <v>106651.93</v>
      </c>
      <c r="NM62" s="2">
        <f>VLOOKUP($B62,'[6]sped-ELL'!$B$3:$AB$118,26,FALSE)</f>
        <v>1304454.345</v>
      </c>
      <c r="NN62" s="2">
        <f>VLOOKUP($B62,'[6]sped-ELL'!$B$3:$AB$118,27,FALSE)</f>
        <v>76267</v>
      </c>
      <c r="NO62" s="52">
        <f t="shared" si="75"/>
        <v>66333.010000000009</v>
      </c>
      <c r="NP62" s="52">
        <f t="shared" si="76"/>
        <v>-30384.929999999993</v>
      </c>
      <c r="NQ62" s="2"/>
      <c r="NS62" s="2"/>
      <c r="NU62" s="2"/>
      <c r="NW62" s="2"/>
      <c r="NY62" s="2"/>
      <c r="OA62" s="2"/>
      <c r="OC62" s="2"/>
      <c r="OE62" s="2"/>
      <c r="OG62" s="2"/>
      <c r="OI62" s="2"/>
      <c r="OK62" s="2"/>
      <c r="OM62" s="2"/>
      <c r="OO62" s="2"/>
      <c r="OQ62" s="2"/>
      <c r="OS62" s="2"/>
      <c r="OU62" s="2"/>
      <c r="OW62" s="2"/>
      <c r="OY62" s="2"/>
      <c r="PA62" s="2"/>
      <c r="PC62" s="2"/>
      <c r="PE62" s="2"/>
      <c r="PG62" s="2"/>
      <c r="PI62" s="2"/>
      <c r="PK62" s="2"/>
      <c r="PM62" s="2"/>
      <c r="PO62" s="2"/>
      <c r="PQ62" s="2"/>
      <c r="PS62" s="2"/>
      <c r="PU62" s="2"/>
    </row>
    <row r="63" spans="1:437" x14ac:dyDescent="0.25">
      <c r="A63" t="s">
        <v>246</v>
      </c>
      <c r="B63" s="35">
        <v>884</v>
      </c>
      <c r="C63" s="2"/>
      <c r="E63" s="2"/>
      <c r="G63" s="2">
        <v>135752</v>
      </c>
      <c r="H63" s="3">
        <v>2</v>
      </c>
      <c r="I63" s="2">
        <v>61952</v>
      </c>
      <c r="J63" s="3">
        <v>1</v>
      </c>
      <c r="K63" s="2"/>
      <c r="M63" s="2"/>
      <c r="O63" s="2"/>
      <c r="Q63" s="2">
        <v>87574</v>
      </c>
      <c r="R63" s="3">
        <v>2</v>
      </c>
      <c r="S63" s="2"/>
      <c r="U63" s="2"/>
      <c r="W63" s="2">
        <v>74976</v>
      </c>
      <c r="X63" s="3">
        <v>2</v>
      </c>
      <c r="Y63" s="2"/>
      <c r="AA63" s="2"/>
      <c r="AC63" s="2"/>
      <c r="AE63" s="2"/>
      <c r="AG63" s="2"/>
      <c r="AI63" s="2"/>
      <c r="AK63" s="2">
        <v>156529</v>
      </c>
      <c r="AL63" s="3">
        <v>1</v>
      </c>
      <c r="AM63" s="2"/>
      <c r="AO63" s="2"/>
      <c r="AQ63" s="2"/>
      <c r="AS63" s="2"/>
      <c r="AU63" s="2">
        <v>69509</v>
      </c>
      <c r="AV63" s="3">
        <v>1</v>
      </c>
      <c r="AW63" s="2"/>
      <c r="AY63" s="2">
        <v>55015</v>
      </c>
      <c r="AZ63" s="3">
        <v>1</v>
      </c>
      <c r="BA63" s="2"/>
      <c r="BC63" s="2"/>
      <c r="BE63" s="2"/>
      <c r="BG63" s="2"/>
      <c r="BI63" s="2"/>
      <c r="BK63" s="2"/>
      <c r="BM63" s="2">
        <v>67580</v>
      </c>
      <c r="BN63" s="3">
        <v>1</v>
      </c>
      <c r="BO63" s="2"/>
      <c r="BQ63" s="2"/>
      <c r="BS63" s="2"/>
      <c r="BU63" s="2">
        <v>117087</v>
      </c>
      <c r="BV63" s="3">
        <v>1</v>
      </c>
      <c r="BW63" s="2"/>
      <c r="BY63" s="2"/>
      <c r="CA63" s="2"/>
      <c r="CC63" s="2">
        <v>78183</v>
      </c>
      <c r="CD63" s="3">
        <v>1</v>
      </c>
      <c r="CE63" s="2">
        <v>6040.11</v>
      </c>
      <c r="CF63" s="3">
        <v>0</v>
      </c>
      <c r="CG63" s="2">
        <v>50595</v>
      </c>
      <c r="CH63" s="3">
        <v>1</v>
      </c>
      <c r="CI63" s="2">
        <v>60194</v>
      </c>
      <c r="CJ63" s="3">
        <v>1</v>
      </c>
      <c r="CK63" s="2"/>
      <c r="CM63" s="2"/>
      <c r="CO63" s="2"/>
      <c r="CQ63" s="2">
        <v>144306</v>
      </c>
      <c r="CR63" s="3">
        <v>1</v>
      </c>
      <c r="CS63" s="2"/>
      <c r="CU63" s="2">
        <f t="shared" si="77"/>
        <v>0</v>
      </c>
      <c r="CW63" s="2">
        <f t="shared" si="67"/>
        <v>0</v>
      </c>
      <c r="CY63" s="2">
        <f t="shared" si="78"/>
        <v>0</v>
      </c>
      <c r="DA63" s="2">
        <f t="shared" si="79"/>
        <v>0</v>
      </c>
      <c r="DC63" s="2">
        <f t="shared" si="80"/>
        <v>106651.93</v>
      </c>
      <c r="DD63" s="3">
        <v>1</v>
      </c>
      <c r="DE63" s="2">
        <f t="shared" si="81"/>
        <v>0</v>
      </c>
      <c r="DG63" s="2">
        <f t="shared" si="82"/>
        <v>19391.260019391259</v>
      </c>
      <c r="DH63" s="3">
        <v>0.18181818199999999</v>
      </c>
      <c r="DI63" s="2"/>
      <c r="DK63" s="2"/>
      <c r="DM63" s="2"/>
      <c r="DO63" s="2"/>
      <c r="DQ63" s="2">
        <v>195277</v>
      </c>
      <c r="DR63" s="3">
        <v>1</v>
      </c>
      <c r="DS63" s="2">
        <f t="shared" si="83"/>
        <v>106651.93</v>
      </c>
      <c r="DT63" s="3">
        <v>1</v>
      </c>
      <c r="DU63" s="2">
        <f t="shared" si="68"/>
        <v>0</v>
      </c>
      <c r="DW63" s="2"/>
      <c r="DY63" s="2">
        <v>56854</v>
      </c>
      <c r="DZ63" s="3">
        <v>1</v>
      </c>
      <c r="EA63" s="2"/>
      <c r="EC63" s="2">
        <f t="shared" si="84"/>
        <v>0</v>
      </c>
      <c r="EE63" s="2">
        <f t="shared" si="8"/>
        <v>121330.93</v>
      </c>
      <c r="EF63" s="3">
        <v>1</v>
      </c>
      <c r="EG63" s="2">
        <f t="shared" si="9"/>
        <v>0</v>
      </c>
      <c r="EI63" s="2">
        <f t="shared" si="85"/>
        <v>106651.93</v>
      </c>
      <c r="EJ63" s="3">
        <v>1</v>
      </c>
      <c r="EK63" s="2">
        <f t="shared" si="86"/>
        <v>0</v>
      </c>
      <c r="EM63" s="2">
        <f t="shared" si="87"/>
        <v>0</v>
      </c>
      <c r="EO63" s="2">
        <f t="shared" si="88"/>
        <v>213303.86</v>
      </c>
      <c r="EP63" s="3">
        <v>2</v>
      </c>
      <c r="EQ63" s="2">
        <f t="shared" si="89"/>
        <v>0</v>
      </c>
      <c r="ES63" s="2"/>
      <c r="EU63" s="2">
        <f t="shared" si="90"/>
        <v>0</v>
      </c>
      <c r="EW63" s="2">
        <f t="shared" si="91"/>
        <v>0</v>
      </c>
      <c r="EY63" s="2">
        <f t="shared" si="92"/>
        <v>0</v>
      </c>
      <c r="FA63" s="2">
        <f t="shared" si="93"/>
        <v>0</v>
      </c>
      <c r="FC63" s="2">
        <f t="shared" si="94"/>
        <v>0</v>
      </c>
      <c r="FE63" s="2">
        <f t="shared" si="95"/>
        <v>0</v>
      </c>
      <c r="FG63" s="2">
        <f t="shared" si="96"/>
        <v>0</v>
      </c>
      <c r="FI63" s="2">
        <f t="shared" si="97"/>
        <v>0</v>
      </c>
      <c r="FK63" s="2">
        <f t="shared" si="98"/>
        <v>319955.78999999998</v>
      </c>
      <c r="FL63" s="3">
        <v>3</v>
      </c>
      <c r="FM63" s="2">
        <f t="shared" si="99"/>
        <v>0</v>
      </c>
      <c r="FO63" s="2">
        <f t="shared" si="100"/>
        <v>0</v>
      </c>
      <c r="FQ63" s="2">
        <f t="shared" si="101"/>
        <v>0</v>
      </c>
      <c r="FS63" s="2">
        <f t="shared" si="102"/>
        <v>0</v>
      </c>
      <c r="FU63" s="2">
        <f t="shared" si="103"/>
        <v>0</v>
      </c>
      <c r="FW63" s="2">
        <f t="shared" si="104"/>
        <v>0</v>
      </c>
      <c r="FY63" s="2">
        <f t="shared" si="105"/>
        <v>106651.93</v>
      </c>
      <c r="FZ63" s="3">
        <v>1</v>
      </c>
      <c r="GA63" s="2">
        <f t="shared" si="106"/>
        <v>106651.93</v>
      </c>
      <c r="GB63" s="3">
        <v>1</v>
      </c>
      <c r="GC63" s="2">
        <f t="shared" si="107"/>
        <v>639911.57999999996</v>
      </c>
      <c r="GD63" s="3">
        <v>6</v>
      </c>
      <c r="GE63" s="2">
        <f t="shared" si="108"/>
        <v>0</v>
      </c>
      <c r="GG63" s="2">
        <f t="shared" si="109"/>
        <v>0</v>
      </c>
      <c r="GI63" s="2">
        <f t="shared" si="110"/>
        <v>0</v>
      </c>
      <c r="GK63" s="2">
        <f t="shared" si="111"/>
        <v>0</v>
      </c>
      <c r="GM63" s="2">
        <f t="shared" si="112"/>
        <v>0</v>
      </c>
      <c r="GO63" s="2">
        <f t="shared" si="113"/>
        <v>213303.86</v>
      </c>
      <c r="GP63" s="3">
        <v>2</v>
      </c>
      <c r="GQ63" s="2">
        <f t="shared" si="114"/>
        <v>0</v>
      </c>
      <c r="GS63" s="2">
        <f t="shared" si="115"/>
        <v>0</v>
      </c>
      <c r="GU63" s="2">
        <f t="shared" si="116"/>
        <v>213303.86</v>
      </c>
      <c r="GV63" s="3">
        <v>2</v>
      </c>
      <c r="GW63" s="2">
        <f t="shared" si="117"/>
        <v>0</v>
      </c>
      <c r="GY63" s="2">
        <f t="shared" si="118"/>
        <v>0</v>
      </c>
      <c r="HA63" s="2">
        <f t="shared" si="119"/>
        <v>0</v>
      </c>
      <c r="HC63" s="2">
        <f t="shared" si="120"/>
        <v>0</v>
      </c>
      <c r="HE63" s="2">
        <f t="shared" si="121"/>
        <v>106651.93</v>
      </c>
      <c r="HF63" s="3">
        <v>1</v>
      </c>
      <c r="HG63" s="2">
        <f t="shared" si="122"/>
        <v>0</v>
      </c>
      <c r="HI63" s="2">
        <f t="shared" si="123"/>
        <v>0</v>
      </c>
      <c r="HK63" s="2">
        <f t="shared" si="124"/>
        <v>106651.93</v>
      </c>
      <c r="HL63" s="3">
        <v>1</v>
      </c>
      <c r="HM63" s="2">
        <f t="shared" si="125"/>
        <v>0</v>
      </c>
      <c r="HO63" s="2">
        <f t="shared" si="126"/>
        <v>106651.93</v>
      </c>
      <c r="HP63" s="3">
        <v>1</v>
      </c>
      <c r="HQ63" s="2">
        <f t="shared" si="127"/>
        <v>0</v>
      </c>
      <c r="HS63" s="2">
        <f t="shared" si="128"/>
        <v>0</v>
      </c>
      <c r="HU63" s="2">
        <f t="shared" si="129"/>
        <v>106651.93</v>
      </c>
      <c r="HV63" s="3">
        <v>1</v>
      </c>
      <c r="HW63" s="2">
        <f t="shared" si="130"/>
        <v>0</v>
      </c>
      <c r="HY63" s="2">
        <f t="shared" si="131"/>
        <v>0</v>
      </c>
      <c r="IA63" s="2"/>
      <c r="IC63" s="2"/>
      <c r="IE63" s="2">
        <f t="shared" si="132"/>
        <v>106651.93</v>
      </c>
      <c r="IF63" s="3">
        <v>1</v>
      </c>
      <c r="IG63" s="2">
        <f t="shared" si="133"/>
        <v>0</v>
      </c>
      <c r="II63" s="2">
        <f t="shared" si="134"/>
        <v>0</v>
      </c>
      <c r="IK63" s="2">
        <f t="shared" si="135"/>
        <v>0</v>
      </c>
      <c r="IM63" s="2">
        <f t="shared" si="136"/>
        <v>0</v>
      </c>
      <c r="IO63" s="2">
        <f t="shared" si="137"/>
        <v>0</v>
      </c>
      <c r="IQ63" s="2">
        <f t="shared" si="138"/>
        <v>0</v>
      </c>
      <c r="IS63" s="2">
        <f t="shared" si="139"/>
        <v>0</v>
      </c>
      <c r="IU63" s="2">
        <f t="shared" si="140"/>
        <v>0</v>
      </c>
      <c r="IW63" s="2">
        <f t="shared" si="141"/>
        <v>0</v>
      </c>
      <c r="IY63" s="2"/>
      <c r="JA63" s="2"/>
      <c r="JC63" s="2"/>
      <c r="JE63" s="2"/>
      <c r="JG63" s="2"/>
      <c r="JI63" s="2"/>
      <c r="JK63" s="2"/>
      <c r="JM63" s="2"/>
      <c r="JO63" s="2"/>
      <c r="JQ63" s="2">
        <v>150179.44</v>
      </c>
      <c r="JR63" s="3">
        <v>0</v>
      </c>
      <c r="JS63" s="2">
        <v>3000</v>
      </c>
      <c r="JT63" s="3">
        <v>0</v>
      </c>
      <c r="JU63" s="2">
        <v>500</v>
      </c>
      <c r="JV63" s="3">
        <v>0</v>
      </c>
      <c r="JW63" s="2">
        <v>8500</v>
      </c>
      <c r="JX63" s="3">
        <v>0</v>
      </c>
      <c r="JY63" s="2">
        <v>3577.27</v>
      </c>
      <c r="JZ63" s="3">
        <v>0</v>
      </c>
      <c r="KA63" s="2"/>
      <c r="KC63" s="2">
        <v>20000</v>
      </c>
      <c r="KD63" s="3">
        <v>0</v>
      </c>
      <c r="KE63" s="2"/>
      <c r="KG63" s="2"/>
      <c r="KI63" s="2">
        <v>2000</v>
      </c>
      <c r="KJ63" s="3">
        <v>0</v>
      </c>
      <c r="KK63" s="2">
        <v>95630.37</v>
      </c>
      <c r="KL63" s="3">
        <v>0</v>
      </c>
      <c r="KM63" s="2"/>
      <c r="KO63" s="2">
        <v>70000</v>
      </c>
      <c r="KP63" s="3">
        <v>0</v>
      </c>
      <c r="KQ63" s="2">
        <v>750</v>
      </c>
      <c r="KR63" s="3">
        <v>0</v>
      </c>
      <c r="KS63" s="2"/>
      <c r="KU63" s="2"/>
      <c r="KW63" s="2">
        <v>500</v>
      </c>
      <c r="KX63" s="3">
        <v>0</v>
      </c>
      <c r="KY63" s="2"/>
      <c r="LA63" s="2">
        <v>1400</v>
      </c>
      <c r="LB63" s="3">
        <v>0</v>
      </c>
      <c r="LC63" s="2">
        <v>4080</v>
      </c>
      <c r="LD63" s="3">
        <v>0</v>
      </c>
      <c r="LE63" s="2"/>
      <c r="LG63" s="2"/>
      <c r="LI63" s="2">
        <v>1000</v>
      </c>
      <c r="LJ63" s="3">
        <v>0</v>
      </c>
      <c r="LK63" s="2"/>
      <c r="LM63" s="2"/>
      <c r="LO63" s="2"/>
      <c r="LQ63" s="2"/>
      <c r="LS63" s="2">
        <v>11701</v>
      </c>
      <c r="LT63" s="3">
        <v>0</v>
      </c>
      <c r="LU63" s="2"/>
      <c r="LW63" s="2"/>
      <c r="LY63" s="2"/>
      <c r="MA63" s="2"/>
      <c r="MC63" s="2"/>
      <c r="ME63" s="2"/>
      <c r="MG63" s="2">
        <v>1100</v>
      </c>
      <c r="MH63" s="3">
        <v>0</v>
      </c>
      <c r="MI63" s="2"/>
      <c r="MK63" s="2">
        <v>10000</v>
      </c>
      <c r="ML63" s="3">
        <v>0</v>
      </c>
      <c r="MM63" s="2">
        <v>2000</v>
      </c>
      <c r="MN63" s="3">
        <v>0</v>
      </c>
      <c r="MO63" s="2">
        <v>1000</v>
      </c>
      <c r="MP63" s="3">
        <v>0</v>
      </c>
      <c r="MQ63" s="2"/>
      <c r="MS63" s="2">
        <v>1033.3800000000001</v>
      </c>
      <c r="MT63" s="3">
        <v>0</v>
      </c>
      <c r="MU63" s="2"/>
      <c r="MW63" s="2"/>
      <c r="MY63" s="2">
        <v>1000</v>
      </c>
      <c r="MZ63" s="3">
        <v>0</v>
      </c>
      <c r="NA63" s="2"/>
      <c r="NC63" s="2">
        <v>4768314.6609295579</v>
      </c>
      <c r="ND63" s="3">
        <v>44.181818182000001</v>
      </c>
      <c r="NG63" s="2">
        <f t="shared" si="69"/>
        <v>4613395.0100193918</v>
      </c>
      <c r="NH63" s="2">
        <f t="shared" si="70"/>
        <v>1447468.23</v>
      </c>
      <c r="NI63" s="2">
        <f t="shared" si="71"/>
        <v>19391.260019391259</v>
      </c>
      <c r="NJ63" s="2">
        <f t="shared" si="72"/>
        <v>4517764.6400193917</v>
      </c>
      <c r="NK63" s="2">
        <f t="shared" si="73"/>
        <v>1303162.23</v>
      </c>
      <c r="NL63" s="2">
        <f t="shared" si="74"/>
        <v>19391.260019391259</v>
      </c>
      <c r="NM63" s="2">
        <f>VLOOKUP($B63,'[6]sped-ELL'!$B$3:$AB$118,26,FALSE)</f>
        <v>1443973.6099999999</v>
      </c>
      <c r="NN63" s="2">
        <f>VLOOKUP($B63,'[6]sped-ELL'!$B$3:$AB$118,27,FALSE)</f>
        <v>5422.5754999999999</v>
      </c>
      <c r="NO63" s="52">
        <f t="shared" si="75"/>
        <v>140811.37999999989</v>
      </c>
      <c r="NP63" s="52">
        <f t="shared" si="76"/>
        <v>-13968.68451939126</v>
      </c>
      <c r="NQ63" s="2"/>
      <c r="NS63" s="2"/>
      <c r="NU63" s="2"/>
      <c r="NW63" s="2"/>
      <c r="NY63" s="2"/>
      <c r="OA63" s="2"/>
      <c r="OC63" s="2"/>
      <c r="OE63" s="2"/>
      <c r="OG63" s="2"/>
      <c r="OI63" s="2"/>
      <c r="OK63" s="2"/>
      <c r="OM63" s="2"/>
      <c r="OO63" s="2"/>
      <c r="OQ63" s="2"/>
      <c r="OS63" s="2"/>
      <c r="OU63" s="2"/>
      <c r="OW63" s="2"/>
      <c r="OY63" s="2"/>
      <c r="PA63" s="2"/>
      <c r="PC63" s="2"/>
      <c r="PE63" s="2"/>
      <c r="PG63" s="2"/>
      <c r="PI63" s="2"/>
      <c r="PK63" s="2"/>
      <c r="PM63" s="2"/>
      <c r="PO63" s="2"/>
      <c r="PQ63" s="2"/>
      <c r="PS63" s="2"/>
      <c r="PU63" s="2"/>
    </row>
    <row r="64" spans="1:437" x14ac:dyDescent="0.25">
      <c r="A64" t="s">
        <v>247</v>
      </c>
      <c r="B64" s="35">
        <v>420</v>
      </c>
      <c r="C64" s="2"/>
      <c r="E64" s="2"/>
      <c r="G64" s="2"/>
      <c r="I64" s="2"/>
      <c r="K64" s="2"/>
      <c r="M64" s="2"/>
      <c r="O64" s="2"/>
      <c r="Q64" s="2"/>
      <c r="S64" s="2"/>
      <c r="U64" s="2"/>
      <c r="W64" s="2">
        <v>74976</v>
      </c>
      <c r="X64" s="3">
        <v>2</v>
      </c>
      <c r="Y64" s="2"/>
      <c r="AA64" s="2"/>
      <c r="AC64" s="2"/>
      <c r="AE64" s="2"/>
      <c r="AG64" s="2"/>
      <c r="AI64" s="2"/>
      <c r="AK64" s="2">
        <v>469587</v>
      </c>
      <c r="AL64" s="3">
        <v>3</v>
      </c>
      <c r="AM64" s="2"/>
      <c r="AO64" s="2"/>
      <c r="AQ64" s="2"/>
      <c r="AS64" s="2"/>
      <c r="AU64" s="2">
        <v>69509</v>
      </c>
      <c r="AV64" s="3">
        <v>1</v>
      </c>
      <c r="AW64" s="2">
        <v>110030</v>
      </c>
      <c r="AX64" s="3">
        <v>2</v>
      </c>
      <c r="AY64" s="2">
        <v>55015</v>
      </c>
      <c r="AZ64" s="3">
        <v>1</v>
      </c>
      <c r="BA64" s="2"/>
      <c r="BC64" s="2"/>
      <c r="BE64" s="2"/>
      <c r="BG64" s="2"/>
      <c r="BI64" s="2">
        <v>58896</v>
      </c>
      <c r="BJ64" s="3">
        <v>1</v>
      </c>
      <c r="BK64" s="2">
        <v>117087</v>
      </c>
      <c r="BL64" s="3">
        <v>1</v>
      </c>
      <c r="BM64" s="2">
        <v>67580</v>
      </c>
      <c r="BN64" s="3">
        <v>1</v>
      </c>
      <c r="BO64" s="2"/>
      <c r="BQ64" s="2"/>
      <c r="BS64" s="2"/>
      <c r="BU64" s="2"/>
      <c r="BW64" s="2"/>
      <c r="BY64" s="2">
        <v>99681</v>
      </c>
      <c r="BZ64" s="3">
        <v>1</v>
      </c>
      <c r="CA64" s="2"/>
      <c r="CC64" s="2">
        <v>78183</v>
      </c>
      <c r="CD64" s="3">
        <v>1</v>
      </c>
      <c r="CE64" s="2">
        <v>10745.813330000001</v>
      </c>
      <c r="CF64" s="3">
        <v>0</v>
      </c>
      <c r="CG64" s="2">
        <v>151785</v>
      </c>
      <c r="CH64" s="3">
        <v>3</v>
      </c>
      <c r="CI64" s="2">
        <v>120388</v>
      </c>
      <c r="CJ64" s="3">
        <v>2</v>
      </c>
      <c r="CK64" s="2">
        <v>117742</v>
      </c>
      <c r="CL64" s="3">
        <v>1</v>
      </c>
      <c r="CM64" s="2"/>
      <c r="CO64" s="2"/>
      <c r="CQ64" s="2"/>
      <c r="CS64" s="2">
        <v>144306</v>
      </c>
      <c r="CT64" s="3">
        <v>1</v>
      </c>
      <c r="CU64" s="2">
        <f t="shared" si="77"/>
        <v>319955.78999999998</v>
      </c>
      <c r="CV64" s="3">
        <v>3</v>
      </c>
      <c r="CW64" s="2">
        <f t="shared" si="67"/>
        <v>0</v>
      </c>
      <c r="CY64" s="2">
        <f t="shared" si="78"/>
        <v>0</v>
      </c>
      <c r="DA64" s="2">
        <f t="shared" si="79"/>
        <v>106651.93</v>
      </c>
      <c r="DB64" s="3">
        <v>1</v>
      </c>
      <c r="DC64" s="2">
        <f t="shared" si="80"/>
        <v>106651.93</v>
      </c>
      <c r="DD64" s="3">
        <v>1</v>
      </c>
      <c r="DE64" s="2">
        <f t="shared" si="81"/>
        <v>106651.93</v>
      </c>
      <c r="DF64" s="3">
        <v>1</v>
      </c>
      <c r="DG64" s="2">
        <f t="shared" si="82"/>
        <v>0</v>
      </c>
      <c r="DI64" s="2"/>
      <c r="DK64" s="2"/>
      <c r="DM64" s="2">
        <v>116130</v>
      </c>
      <c r="DN64" s="3">
        <v>1</v>
      </c>
      <c r="DO64" s="2"/>
      <c r="DQ64" s="2">
        <v>195277</v>
      </c>
      <c r="DR64" s="3">
        <v>1</v>
      </c>
      <c r="DS64" s="2">
        <f t="shared" si="83"/>
        <v>106651.93</v>
      </c>
      <c r="DT64" s="3">
        <v>1</v>
      </c>
      <c r="DU64" s="2">
        <f t="shared" si="68"/>
        <v>0</v>
      </c>
      <c r="DW64" s="2"/>
      <c r="DY64" s="2">
        <v>56854</v>
      </c>
      <c r="DZ64" s="3">
        <v>1</v>
      </c>
      <c r="EA64" s="2"/>
      <c r="EC64" s="2">
        <f t="shared" si="84"/>
        <v>106651.93</v>
      </c>
      <c r="ED64" s="3">
        <v>1</v>
      </c>
      <c r="EE64" s="2">
        <f t="shared" si="8"/>
        <v>0</v>
      </c>
      <c r="EG64" s="2">
        <f t="shared" si="9"/>
        <v>0</v>
      </c>
      <c r="EI64" s="2">
        <f t="shared" si="85"/>
        <v>106651.93</v>
      </c>
      <c r="EJ64" s="3">
        <v>1</v>
      </c>
      <c r="EK64" s="2">
        <f t="shared" si="86"/>
        <v>0</v>
      </c>
      <c r="EM64" s="2">
        <f t="shared" si="87"/>
        <v>0</v>
      </c>
      <c r="EO64" s="2">
        <f t="shared" si="88"/>
        <v>319955.78999999998</v>
      </c>
      <c r="EP64" s="3">
        <v>3</v>
      </c>
      <c r="EQ64" s="2">
        <f t="shared" si="89"/>
        <v>0</v>
      </c>
      <c r="ES64" s="2"/>
      <c r="EU64" s="2">
        <f t="shared" si="90"/>
        <v>0</v>
      </c>
      <c r="EW64" s="2">
        <f t="shared" si="91"/>
        <v>0</v>
      </c>
      <c r="EY64" s="2">
        <f t="shared" si="92"/>
        <v>0</v>
      </c>
      <c r="FA64" s="2">
        <f t="shared" si="93"/>
        <v>0</v>
      </c>
      <c r="FC64" s="2">
        <f t="shared" si="94"/>
        <v>0</v>
      </c>
      <c r="FE64" s="2">
        <f t="shared" si="95"/>
        <v>0</v>
      </c>
      <c r="FG64" s="2">
        <f t="shared" si="96"/>
        <v>213303.86</v>
      </c>
      <c r="FH64" s="3">
        <v>2</v>
      </c>
      <c r="FI64" s="2">
        <f t="shared" si="97"/>
        <v>106651.93</v>
      </c>
      <c r="FJ64" s="3">
        <v>1</v>
      </c>
      <c r="FK64" s="2">
        <f t="shared" si="98"/>
        <v>0</v>
      </c>
      <c r="FM64" s="2">
        <f t="shared" si="99"/>
        <v>0</v>
      </c>
      <c r="FO64" s="2">
        <f t="shared" si="100"/>
        <v>0</v>
      </c>
      <c r="FQ64" s="2">
        <f t="shared" si="101"/>
        <v>0</v>
      </c>
      <c r="FS64" s="2">
        <f t="shared" si="102"/>
        <v>0</v>
      </c>
      <c r="FU64" s="2">
        <f t="shared" si="103"/>
        <v>0</v>
      </c>
      <c r="FW64" s="2">
        <f t="shared" si="104"/>
        <v>1279823.1599999999</v>
      </c>
      <c r="FX64" s="3">
        <v>12</v>
      </c>
      <c r="FY64" s="2">
        <f t="shared" si="105"/>
        <v>533259.64999999991</v>
      </c>
      <c r="FZ64" s="3">
        <v>5</v>
      </c>
      <c r="GA64" s="2">
        <f t="shared" si="106"/>
        <v>319955.78999999998</v>
      </c>
      <c r="GB64" s="3">
        <v>3</v>
      </c>
      <c r="GC64" s="2">
        <f t="shared" si="107"/>
        <v>1173171.23</v>
      </c>
      <c r="GD64" s="3">
        <v>11</v>
      </c>
      <c r="GE64" s="2">
        <f t="shared" si="108"/>
        <v>0</v>
      </c>
      <c r="GG64" s="2">
        <f t="shared" si="109"/>
        <v>0</v>
      </c>
      <c r="GI64" s="2">
        <f t="shared" si="110"/>
        <v>0</v>
      </c>
      <c r="GK64" s="2">
        <f t="shared" si="111"/>
        <v>0</v>
      </c>
      <c r="GM64" s="2">
        <f t="shared" si="112"/>
        <v>0</v>
      </c>
      <c r="GO64" s="2">
        <f t="shared" si="113"/>
        <v>639911.57999999996</v>
      </c>
      <c r="GP64" s="3">
        <v>6</v>
      </c>
      <c r="GQ64" s="2">
        <f t="shared" si="114"/>
        <v>0</v>
      </c>
      <c r="GS64" s="2">
        <f t="shared" si="115"/>
        <v>213303.86</v>
      </c>
      <c r="GT64" s="3">
        <v>2</v>
      </c>
      <c r="GU64" s="2">
        <f t="shared" si="116"/>
        <v>0</v>
      </c>
      <c r="GW64" s="2">
        <f t="shared" si="117"/>
        <v>106651.93</v>
      </c>
      <c r="GX64" s="3">
        <v>1</v>
      </c>
      <c r="GY64" s="2">
        <f t="shared" si="118"/>
        <v>0</v>
      </c>
      <c r="HA64" s="2">
        <f t="shared" si="119"/>
        <v>0</v>
      </c>
      <c r="HC64" s="2">
        <f t="shared" si="120"/>
        <v>0</v>
      </c>
      <c r="HE64" s="2">
        <f t="shared" si="121"/>
        <v>0</v>
      </c>
      <c r="HG64" s="2">
        <f t="shared" si="122"/>
        <v>0</v>
      </c>
      <c r="HI64" s="2">
        <f t="shared" si="123"/>
        <v>0</v>
      </c>
      <c r="HK64" s="2">
        <f t="shared" si="124"/>
        <v>0</v>
      </c>
      <c r="HM64" s="2">
        <f t="shared" si="125"/>
        <v>0</v>
      </c>
      <c r="HO64" s="2">
        <f t="shared" si="126"/>
        <v>533259.64999999991</v>
      </c>
      <c r="HP64" s="3">
        <v>5</v>
      </c>
      <c r="HQ64" s="2">
        <f t="shared" si="127"/>
        <v>0</v>
      </c>
      <c r="HS64" s="2">
        <f t="shared" si="128"/>
        <v>0</v>
      </c>
      <c r="HU64" s="2">
        <f t="shared" si="129"/>
        <v>639911.57999999996</v>
      </c>
      <c r="HV64" s="3">
        <v>6</v>
      </c>
      <c r="HW64" s="2">
        <f t="shared" si="130"/>
        <v>106651.93</v>
      </c>
      <c r="HX64" s="3">
        <v>1</v>
      </c>
      <c r="HY64" s="2">
        <f t="shared" si="131"/>
        <v>213303.86</v>
      </c>
      <c r="HZ64" s="3">
        <v>2</v>
      </c>
      <c r="IA64" s="2"/>
      <c r="IC64" s="2"/>
      <c r="IE64" s="2">
        <f t="shared" si="132"/>
        <v>159977.89499999999</v>
      </c>
      <c r="IF64" s="3">
        <v>1.5</v>
      </c>
      <c r="IG64" s="2">
        <f t="shared" si="133"/>
        <v>0</v>
      </c>
      <c r="II64" s="2">
        <f t="shared" si="134"/>
        <v>0</v>
      </c>
      <c r="IK64" s="2">
        <f t="shared" si="135"/>
        <v>0</v>
      </c>
      <c r="IM64" s="2">
        <f t="shared" si="136"/>
        <v>0</v>
      </c>
      <c r="IO64" s="2">
        <f t="shared" si="137"/>
        <v>0</v>
      </c>
      <c r="IQ64" s="2">
        <f t="shared" si="138"/>
        <v>0</v>
      </c>
      <c r="IS64" s="2">
        <f t="shared" si="139"/>
        <v>106651.93</v>
      </c>
      <c r="IT64" s="3">
        <v>1</v>
      </c>
      <c r="IU64" s="2">
        <f t="shared" si="140"/>
        <v>106651.93</v>
      </c>
      <c r="IV64" s="3">
        <v>1</v>
      </c>
      <c r="IW64" s="2">
        <f t="shared" si="141"/>
        <v>106651.93</v>
      </c>
      <c r="IX64" s="3">
        <v>1</v>
      </c>
      <c r="IY64" s="2"/>
      <c r="JA64" s="2"/>
      <c r="JC64" s="2"/>
      <c r="JE64" s="2"/>
      <c r="JG64" s="2"/>
      <c r="JI64" s="2"/>
      <c r="JK64" s="2"/>
      <c r="JM64" s="2"/>
      <c r="JO64" s="2"/>
      <c r="JQ64" s="2"/>
      <c r="JS64" s="2"/>
      <c r="JU64" s="2"/>
      <c r="JW64" s="2"/>
      <c r="JY64" s="2">
        <v>8431.42</v>
      </c>
      <c r="JZ64" s="3">
        <v>0</v>
      </c>
      <c r="KA64" s="2"/>
      <c r="KC64" s="2">
        <v>29089</v>
      </c>
      <c r="KD64" s="3">
        <v>0</v>
      </c>
      <c r="KE64" s="2"/>
      <c r="KG64" s="2"/>
      <c r="KI64" s="2">
        <v>750</v>
      </c>
      <c r="KJ64" s="3">
        <v>0</v>
      </c>
      <c r="KK64" s="2">
        <v>227737.43</v>
      </c>
      <c r="KL64" s="3">
        <v>0</v>
      </c>
      <c r="KM64" s="2"/>
      <c r="KO64" s="2"/>
      <c r="KQ64" s="2">
        <v>600</v>
      </c>
      <c r="KR64" s="3">
        <v>0</v>
      </c>
      <c r="KS64" s="2"/>
      <c r="KU64" s="2"/>
      <c r="KW64" s="2"/>
      <c r="KY64" s="2"/>
      <c r="LA64" s="2">
        <v>3500</v>
      </c>
      <c r="LB64" s="3">
        <v>0</v>
      </c>
      <c r="LC64" s="2">
        <v>12820</v>
      </c>
      <c r="LD64" s="3">
        <v>0</v>
      </c>
      <c r="LE64" s="2"/>
      <c r="LG64" s="2"/>
      <c r="LI64" s="2"/>
      <c r="LK64" s="2"/>
      <c r="LM64" s="2"/>
      <c r="LO64" s="2"/>
      <c r="LQ64" s="2"/>
      <c r="LS64" s="2"/>
      <c r="LU64" s="2"/>
      <c r="LW64" s="2"/>
      <c r="LY64" s="2"/>
      <c r="MA64" s="2"/>
      <c r="MC64" s="2"/>
      <c r="ME64" s="2">
        <v>1000</v>
      </c>
      <c r="MF64" s="3">
        <v>0</v>
      </c>
      <c r="MG64" s="2"/>
      <c r="MI64" s="2"/>
      <c r="MK64" s="2">
        <v>17850</v>
      </c>
      <c r="ML64" s="3">
        <v>0</v>
      </c>
      <c r="MM64" s="2">
        <v>6500</v>
      </c>
      <c r="MN64" s="3">
        <v>0</v>
      </c>
      <c r="MO64" s="2"/>
      <c r="MQ64" s="2"/>
      <c r="MS64" s="2">
        <v>4621.37</v>
      </c>
      <c r="MT64" s="3">
        <v>0</v>
      </c>
      <c r="MU64" s="2"/>
      <c r="MW64" s="2"/>
      <c r="MY64" s="2"/>
      <c r="NA64" s="2"/>
      <c r="NC64" s="2">
        <v>10700492.533329999</v>
      </c>
      <c r="ND64" s="3">
        <v>97.5</v>
      </c>
      <c r="NG64" s="2">
        <f t="shared" si="69"/>
        <v>10265587.888329996</v>
      </c>
      <c r="NH64" s="2">
        <f t="shared" si="70"/>
        <v>2275885.7400000002</v>
      </c>
      <c r="NI64" s="2">
        <f t="shared" si="71"/>
        <v>1599778.95</v>
      </c>
      <c r="NJ64" s="2">
        <f t="shared" si="72"/>
        <v>10037850.458329996</v>
      </c>
      <c r="NK64" s="2">
        <f t="shared" si="73"/>
        <v>2053103.8099999998</v>
      </c>
      <c r="NL64" s="2">
        <f t="shared" si="74"/>
        <v>1279823.1599999999</v>
      </c>
      <c r="NM64" s="2">
        <f>VLOOKUP($B64,'[6]sped-ELL'!$B$3:$AB$118,26,FALSE)</f>
        <v>2269691.1599999997</v>
      </c>
      <c r="NN64" s="2">
        <f>VLOOKUP($B64,'[6]sped-ELL'!$B$3:$AB$118,27,FALSE)</f>
        <v>1593654.3000000003</v>
      </c>
      <c r="NO64" s="52">
        <f t="shared" si="75"/>
        <v>216587.34999999986</v>
      </c>
      <c r="NP64" s="52">
        <f t="shared" si="76"/>
        <v>313831.14000000036</v>
      </c>
      <c r="NQ64" s="2"/>
      <c r="NS64" s="2"/>
      <c r="NU64" s="2"/>
      <c r="NW64" s="2"/>
      <c r="NY64" s="2"/>
      <c r="OA64" s="2"/>
      <c r="OC64" s="2"/>
      <c r="OE64" s="2"/>
      <c r="OG64" s="2"/>
      <c r="OI64" s="2"/>
      <c r="OK64" s="2"/>
      <c r="OM64" s="2"/>
      <c r="OO64" s="2"/>
      <c r="OQ64" s="2"/>
      <c r="OS64" s="2"/>
      <c r="OU64" s="2"/>
      <c r="OW64" s="2"/>
      <c r="OY64" s="2"/>
      <c r="PA64" s="2"/>
      <c r="PC64" s="2"/>
      <c r="PE64" s="2"/>
      <c r="PG64" s="2"/>
      <c r="PI64" s="2"/>
      <c r="PK64" s="2"/>
      <c r="PM64" s="2"/>
      <c r="PO64" s="2"/>
      <c r="PQ64" s="2"/>
      <c r="PS64" s="2"/>
      <c r="PU64" s="2"/>
    </row>
    <row r="65" spans="1:437" x14ac:dyDescent="0.25">
      <c r="A65" t="s">
        <v>248</v>
      </c>
      <c r="B65" s="35">
        <v>308</v>
      </c>
      <c r="C65" s="2"/>
      <c r="E65" s="2"/>
      <c r="G65" s="2"/>
      <c r="I65" s="2"/>
      <c r="K65" s="2">
        <v>149952</v>
      </c>
      <c r="L65" s="3">
        <v>4</v>
      </c>
      <c r="M65" s="2"/>
      <c r="O65" s="2">
        <v>74976</v>
      </c>
      <c r="P65" s="3">
        <v>2</v>
      </c>
      <c r="Q65" s="2"/>
      <c r="S65" s="2">
        <v>37488</v>
      </c>
      <c r="T65" s="3">
        <v>1</v>
      </c>
      <c r="U65" s="2"/>
      <c r="W65" s="2">
        <v>74976</v>
      </c>
      <c r="X65" s="3">
        <v>2</v>
      </c>
      <c r="Y65" s="2"/>
      <c r="AA65" s="2"/>
      <c r="AC65" s="2"/>
      <c r="AE65" s="2"/>
      <c r="AG65" s="2"/>
      <c r="AI65" s="2"/>
      <c r="AK65" s="2"/>
      <c r="AM65" s="2"/>
      <c r="AO65" s="2"/>
      <c r="AQ65" s="2"/>
      <c r="AS65" s="2"/>
      <c r="AU65" s="2"/>
      <c r="AW65" s="2">
        <v>55015</v>
      </c>
      <c r="AX65" s="3">
        <v>1</v>
      </c>
      <c r="AY65" s="2">
        <v>110030</v>
      </c>
      <c r="AZ65" s="3">
        <v>2</v>
      </c>
      <c r="BA65" s="2"/>
      <c r="BC65" s="2">
        <v>50639</v>
      </c>
      <c r="BD65" s="3">
        <v>1</v>
      </c>
      <c r="BE65" s="2"/>
      <c r="BG65" s="2"/>
      <c r="BI65" s="2"/>
      <c r="BK65" s="2"/>
      <c r="BM65" s="2"/>
      <c r="BO65" s="2"/>
      <c r="BQ65" s="2"/>
      <c r="BS65" s="2"/>
      <c r="BU65" s="2"/>
      <c r="BW65" s="2"/>
      <c r="BY65" s="2"/>
      <c r="CA65" s="2"/>
      <c r="CC65" s="2">
        <v>78183</v>
      </c>
      <c r="CD65" s="3">
        <v>1</v>
      </c>
      <c r="CE65" s="2">
        <v>10301.82667</v>
      </c>
      <c r="CF65" s="3">
        <v>0</v>
      </c>
      <c r="CG65" s="2">
        <v>50595</v>
      </c>
      <c r="CH65" s="3">
        <v>1</v>
      </c>
      <c r="CI65" s="2">
        <v>60194</v>
      </c>
      <c r="CJ65" s="3">
        <v>1</v>
      </c>
      <c r="CK65" s="2"/>
      <c r="CM65" s="2"/>
      <c r="CO65" s="2"/>
      <c r="CQ65" s="2"/>
      <c r="CS65" s="2"/>
      <c r="CU65" s="2">
        <f t="shared" si="77"/>
        <v>0</v>
      </c>
      <c r="CW65" s="2">
        <f t="shared" si="67"/>
        <v>0</v>
      </c>
      <c r="CY65" s="2">
        <f t="shared" si="78"/>
        <v>0</v>
      </c>
      <c r="DA65" s="2">
        <f t="shared" si="79"/>
        <v>106651.93</v>
      </c>
      <c r="DB65" s="3">
        <v>1</v>
      </c>
      <c r="DC65" s="2">
        <f t="shared" si="80"/>
        <v>106651.93</v>
      </c>
      <c r="DD65" s="3">
        <v>1</v>
      </c>
      <c r="DE65" s="2">
        <f t="shared" si="81"/>
        <v>0</v>
      </c>
      <c r="DG65" s="2">
        <f t="shared" si="82"/>
        <v>4847.8149515218493</v>
      </c>
      <c r="DH65" s="3">
        <v>4.5454544999999999E-2</v>
      </c>
      <c r="DI65" s="2"/>
      <c r="DK65" s="2"/>
      <c r="DM65" s="2"/>
      <c r="DO65" s="2">
        <v>116130</v>
      </c>
      <c r="DP65" s="3">
        <v>1</v>
      </c>
      <c r="DQ65" s="2">
        <v>195277</v>
      </c>
      <c r="DR65" s="3">
        <v>1</v>
      </c>
      <c r="DS65" s="2">
        <f t="shared" si="83"/>
        <v>106651.93</v>
      </c>
      <c r="DT65" s="3">
        <v>1</v>
      </c>
      <c r="DU65" s="2">
        <f t="shared" si="68"/>
        <v>0</v>
      </c>
      <c r="DW65" s="2"/>
      <c r="DY65" s="2"/>
      <c r="EA65" s="2"/>
      <c r="EC65" s="2">
        <f t="shared" si="84"/>
        <v>0</v>
      </c>
      <c r="EE65" s="2">
        <f t="shared" si="8"/>
        <v>0</v>
      </c>
      <c r="EG65" s="2">
        <f t="shared" si="9"/>
        <v>0</v>
      </c>
      <c r="EI65" s="2">
        <f t="shared" si="85"/>
        <v>0</v>
      </c>
      <c r="EK65" s="2">
        <f t="shared" si="86"/>
        <v>0</v>
      </c>
      <c r="EM65" s="2">
        <f t="shared" si="87"/>
        <v>106651.93</v>
      </c>
      <c r="EN65" s="3">
        <v>1</v>
      </c>
      <c r="EO65" s="2">
        <f t="shared" si="88"/>
        <v>213303.86</v>
      </c>
      <c r="EP65" s="3">
        <v>2</v>
      </c>
      <c r="EQ65" s="2">
        <f t="shared" si="89"/>
        <v>0</v>
      </c>
      <c r="ES65" s="2"/>
      <c r="EU65" s="2">
        <f t="shared" si="90"/>
        <v>213303.86</v>
      </c>
      <c r="EV65" s="3">
        <v>2</v>
      </c>
      <c r="EW65" s="2">
        <f t="shared" si="91"/>
        <v>213303.86</v>
      </c>
      <c r="EX65" s="3">
        <v>2</v>
      </c>
      <c r="EY65" s="2">
        <f t="shared" si="92"/>
        <v>213303.86</v>
      </c>
      <c r="EZ65" s="3">
        <v>2</v>
      </c>
      <c r="FA65" s="2">
        <f t="shared" si="93"/>
        <v>213303.86</v>
      </c>
      <c r="FB65" s="3">
        <v>2</v>
      </c>
      <c r="FC65" s="2">
        <f t="shared" si="94"/>
        <v>213303.86</v>
      </c>
      <c r="FD65" s="3">
        <v>2</v>
      </c>
      <c r="FE65" s="2">
        <f t="shared" si="95"/>
        <v>0</v>
      </c>
      <c r="FG65" s="2">
        <f t="shared" si="96"/>
        <v>106651.93</v>
      </c>
      <c r="FH65" s="3">
        <v>1</v>
      </c>
      <c r="FI65" s="2">
        <f t="shared" si="97"/>
        <v>213303.86</v>
      </c>
      <c r="FJ65" s="3">
        <v>2</v>
      </c>
      <c r="FK65" s="2">
        <f t="shared" si="98"/>
        <v>0</v>
      </c>
      <c r="FM65" s="2">
        <f t="shared" si="99"/>
        <v>0</v>
      </c>
      <c r="FO65" s="2">
        <f t="shared" si="100"/>
        <v>0</v>
      </c>
      <c r="FQ65" s="2">
        <f t="shared" si="101"/>
        <v>0</v>
      </c>
      <c r="FS65" s="2">
        <f t="shared" si="102"/>
        <v>0</v>
      </c>
      <c r="FU65" s="2">
        <f t="shared" si="103"/>
        <v>0</v>
      </c>
      <c r="FW65" s="2">
        <f t="shared" si="104"/>
        <v>0</v>
      </c>
      <c r="FY65" s="2">
        <f t="shared" si="105"/>
        <v>0</v>
      </c>
      <c r="GA65" s="2">
        <f t="shared" si="106"/>
        <v>106651.93</v>
      </c>
      <c r="GB65" s="3">
        <v>1</v>
      </c>
      <c r="GC65" s="2">
        <f t="shared" si="107"/>
        <v>319955.78999999998</v>
      </c>
      <c r="GD65" s="3">
        <v>3</v>
      </c>
      <c r="GE65" s="2">
        <f t="shared" si="108"/>
        <v>0</v>
      </c>
      <c r="GG65" s="2">
        <f t="shared" si="109"/>
        <v>0</v>
      </c>
      <c r="GI65" s="2">
        <f t="shared" si="110"/>
        <v>0</v>
      </c>
      <c r="GK65" s="2">
        <f t="shared" si="111"/>
        <v>0</v>
      </c>
      <c r="GM65" s="2">
        <f t="shared" si="112"/>
        <v>213303.86</v>
      </c>
      <c r="GN65" s="3">
        <v>2</v>
      </c>
      <c r="GO65" s="2">
        <f t="shared" si="113"/>
        <v>0</v>
      </c>
      <c r="GQ65" s="2">
        <f t="shared" si="114"/>
        <v>0</v>
      </c>
      <c r="GS65" s="2">
        <f t="shared" si="115"/>
        <v>106651.93</v>
      </c>
      <c r="GT65" s="3">
        <v>1</v>
      </c>
      <c r="GU65" s="2">
        <f t="shared" si="116"/>
        <v>0</v>
      </c>
      <c r="GW65" s="2">
        <f t="shared" si="117"/>
        <v>0</v>
      </c>
      <c r="GY65" s="2">
        <f t="shared" si="118"/>
        <v>213303.86</v>
      </c>
      <c r="GZ65" s="3">
        <v>2</v>
      </c>
      <c r="HA65" s="2">
        <f t="shared" si="119"/>
        <v>0</v>
      </c>
      <c r="HC65" s="2">
        <f t="shared" si="120"/>
        <v>213303.86</v>
      </c>
      <c r="HD65" s="3">
        <v>2</v>
      </c>
      <c r="HE65" s="2">
        <f t="shared" si="121"/>
        <v>0</v>
      </c>
      <c r="HG65" s="2">
        <f t="shared" si="122"/>
        <v>0</v>
      </c>
      <c r="HI65" s="2">
        <f t="shared" si="123"/>
        <v>0</v>
      </c>
      <c r="HK65" s="2">
        <f t="shared" si="124"/>
        <v>0</v>
      </c>
      <c r="HM65" s="2">
        <f t="shared" si="125"/>
        <v>0</v>
      </c>
      <c r="HO65" s="2">
        <f t="shared" si="126"/>
        <v>0</v>
      </c>
      <c r="HQ65" s="2">
        <f t="shared" si="127"/>
        <v>0</v>
      </c>
      <c r="HS65" s="2">
        <f t="shared" si="128"/>
        <v>0</v>
      </c>
      <c r="HU65" s="2">
        <f t="shared" si="129"/>
        <v>0</v>
      </c>
      <c r="HW65" s="2">
        <f t="shared" si="130"/>
        <v>0</v>
      </c>
      <c r="HY65" s="2">
        <f t="shared" si="131"/>
        <v>0</v>
      </c>
      <c r="IA65" s="2"/>
      <c r="IC65" s="2"/>
      <c r="IE65" s="2">
        <f t="shared" si="132"/>
        <v>0</v>
      </c>
      <c r="IG65" s="2">
        <f t="shared" si="133"/>
        <v>0</v>
      </c>
      <c r="II65" s="2">
        <f t="shared" si="134"/>
        <v>0</v>
      </c>
      <c r="IK65" s="2">
        <f t="shared" si="135"/>
        <v>0</v>
      </c>
      <c r="IM65" s="2">
        <f t="shared" si="136"/>
        <v>0</v>
      </c>
      <c r="IO65" s="2">
        <f t="shared" si="137"/>
        <v>0</v>
      </c>
      <c r="IQ65" s="2">
        <f t="shared" si="138"/>
        <v>0</v>
      </c>
      <c r="IS65" s="2">
        <f t="shared" si="139"/>
        <v>0</v>
      </c>
      <c r="IU65" s="2">
        <f t="shared" si="140"/>
        <v>0</v>
      </c>
      <c r="IW65" s="2">
        <f t="shared" si="141"/>
        <v>0</v>
      </c>
      <c r="IY65" s="2"/>
      <c r="JA65" s="2"/>
      <c r="JC65" s="2">
        <v>34000</v>
      </c>
      <c r="JD65" s="3">
        <v>0</v>
      </c>
      <c r="JE65" s="2">
        <v>10200</v>
      </c>
      <c r="JF65" s="3">
        <v>0</v>
      </c>
      <c r="JG65" s="2">
        <v>34000</v>
      </c>
      <c r="JH65" s="3">
        <v>0</v>
      </c>
      <c r="JI65" s="2"/>
      <c r="JK65" s="2"/>
      <c r="JM65" s="2"/>
      <c r="JO65" s="2">
        <v>13859</v>
      </c>
      <c r="JP65" s="3">
        <v>0</v>
      </c>
      <c r="JQ65" s="2">
        <v>4603.6350000000002</v>
      </c>
      <c r="JR65" s="3">
        <v>0</v>
      </c>
      <c r="JS65" s="2"/>
      <c r="JU65" s="2"/>
      <c r="JW65" s="2"/>
      <c r="JY65" s="2">
        <v>4196.78</v>
      </c>
      <c r="JZ65" s="3">
        <v>0</v>
      </c>
      <c r="KA65" s="2"/>
      <c r="KC65" s="2"/>
      <c r="KE65" s="2"/>
      <c r="KG65" s="2"/>
      <c r="KI65" s="2"/>
      <c r="KK65" s="2">
        <v>136683.10999999999</v>
      </c>
      <c r="KL65" s="3">
        <v>0</v>
      </c>
      <c r="KM65" s="2"/>
      <c r="KO65" s="2"/>
      <c r="KQ65" s="2">
        <v>500</v>
      </c>
      <c r="KR65" s="3">
        <v>0</v>
      </c>
      <c r="KS65" s="2"/>
      <c r="KU65" s="2">
        <v>5094</v>
      </c>
      <c r="KV65" s="3">
        <v>0</v>
      </c>
      <c r="KW65" s="2">
        <v>500</v>
      </c>
      <c r="KX65" s="3">
        <v>0</v>
      </c>
      <c r="KY65" s="2">
        <v>7619</v>
      </c>
      <c r="KZ65" s="3">
        <v>0</v>
      </c>
      <c r="LA65" s="2"/>
      <c r="LC65" s="2">
        <v>4660</v>
      </c>
      <c r="LD65" s="3">
        <v>0</v>
      </c>
      <c r="LE65" s="2"/>
      <c r="LG65" s="2"/>
      <c r="LI65" s="2">
        <v>3000</v>
      </c>
      <c r="LJ65" s="3">
        <v>0</v>
      </c>
      <c r="LK65" s="2"/>
      <c r="LM65" s="2"/>
      <c r="LO65" s="2"/>
      <c r="LQ65" s="2"/>
      <c r="LS65" s="2">
        <v>1001</v>
      </c>
      <c r="LT65" s="3">
        <v>0</v>
      </c>
      <c r="LU65" s="2"/>
      <c r="LW65" s="2"/>
      <c r="LY65" s="2"/>
      <c r="MA65" s="2"/>
      <c r="MC65" s="2"/>
      <c r="ME65" s="2"/>
      <c r="MG65" s="2"/>
      <c r="MI65" s="2"/>
      <c r="MK65" s="2">
        <v>3000</v>
      </c>
      <c r="ML65" s="3">
        <v>0</v>
      </c>
      <c r="MM65" s="2">
        <v>1305</v>
      </c>
      <c r="MN65" s="3">
        <v>0</v>
      </c>
      <c r="MO65" s="2">
        <v>3140</v>
      </c>
      <c r="MP65" s="3">
        <v>0</v>
      </c>
      <c r="MQ65" s="2"/>
      <c r="MS65" s="2">
        <v>1679.82</v>
      </c>
      <c r="MT65" s="3">
        <v>0</v>
      </c>
      <c r="MU65" s="2"/>
      <c r="MW65" s="2"/>
      <c r="MY65" s="2"/>
      <c r="NA65" s="2"/>
      <c r="NC65" s="2">
        <v>4714984.9443461057</v>
      </c>
      <c r="ND65" s="3">
        <v>48.045454544999998</v>
      </c>
      <c r="NE65" s="2">
        <v>106651.93</v>
      </c>
      <c r="NF65" s="3">
        <v>1</v>
      </c>
      <c r="NG65" s="2">
        <f t="shared" si="69"/>
        <v>4643855.8166215215</v>
      </c>
      <c r="NH65" s="2">
        <f t="shared" si="70"/>
        <v>1093236.44</v>
      </c>
      <c r="NI65" s="2">
        <f t="shared" si="71"/>
        <v>4847.8149515218493</v>
      </c>
      <c r="NJ65" s="2">
        <f t="shared" si="72"/>
        <v>4507172.7066215212</v>
      </c>
      <c r="NK65" s="2">
        <f t="shared" si="73"/>
        <v>1093236.44</v>
      </c>
      <c r="NL65" s="2">
        <f t="shared" si="74"/>
        <v>4847.8149515218493</v>
      </c>
      <c r="NM65" s="2">
        <f>VLOOKUP($B65,'[6]sped-ELL'!$B$3:$AB$118,26,FALSE)</f>
        <v>913442.57000000007</v>
      </c>
      <c r="NN65" s="2">
        <f>VLOOKUP($B65,'[6]sped-ELL'!$B$3:$AB$118,27,FALSE)</f>
        <v>9760.6358999999993</v>
      </c>
      <c r="NO65" s="52">
        <f t="shared" si="75"/>
        <v>-179793.86999999988</v>
      </c>
      <c r="NP65" s="52">
        <f t="shared" si="76"/>
        <v>4912.8209484781501</v>
      </c>
      <c r="NQ65" s="2"/>
      <c r="NS65" s="2"/>
      <c r="NU65" s="2"/>
      <c r="NW65" s="2"/>
      <c r="NY65" s="2"/>
      <c r="OA65" s="2"/>
      <c r="OC65" s="2"/>
      <c r="OE65" s="2"/>
      <c r="OG65" s="2"/>
      <c r="OI65" s="2"/>
      <c r="OK65" s="2"/>
      <c r="OM65" s="2"/>
      <c r="OO65" s="2"/>
      <c r="OQ65" s="2"/>
      <c r="OS65" s="2"/>
      <c r="OU65" s="2"/>
      <c r="OW65" s="2"/>
      <c r="OY65" s="2"/>
      <c r="PA65" s="2"/>
      <c r="PC65" s="2"/>
      <c r="PE65" s="2"/>
      <c r="PG65" s="2"/>
      <c r="PI65" s="2"/>
      <c r="PK65" s="2"/>
      <c r="PM65" s="2"/>
      <c r="PO65" s="2"/>
      <c r="PQ65" s="2"/>
      <c r="PS65" s="2"/>
      <c r="PU65" s="2"/>
    </row>
    <row r="66" spans="1:437" x14ac:dyDescent="0.25">
      <c r="A66" t="s">
        <v>249</v>
      </c>
      <c r="B66" s="35">
        <v>273</v>
      </c>
      <c r="C66" s="2"/>
      <c r="E66" s="2"/>
      <c r="G66" s="2"/>
      <c r="I66" s="2"/>
      <c r="K66" s="2">
        <v>74976</v>
      </c>
      <c r="L66" s="3">
        <v>2</v>
      </c>
      <c r="M66" s="2"/>
      <c r="O66" s="2">
        <v>37488</v>
      </c>
      <c r="P66" s="3">
        <v>1</v>
      </c>
      <c r="Q66" s="2"/>
      <c r="S66" s="2">
        <v>112464</v>
      </c>
      <c r="T66" s="3">
        <v>3</v>
      </c>
      <c r="U66" s="2"/>
      <c r="W66" s="2"/>
      <c r="Y66" s="2"/>
      <c r="AA66" s="2"/>
      <c r="AC66" s="2"/>
      <c r="AE66" s="2"/>
      <c r="AG66" s="2"/>
      <c r="AI66" s="2"/>
      <c r="AK66" s="2">
        <v>156529</v>
      </c>
      <c r="AL66" s="3">
        <v>1</v>
      </c>
      <c r="AM66" s="2"/>
      <c r="AO66" s="2"/>
      <c r="AQ66" s="2"/>
      <c r="AS66" s="2"/>
      <c r="AU66" s="2"/>
      <c r="AW66" s="2"/>
      <c r="AY66" s="2"/>
      <c r="BA66" s="2">
        <v>90879</v>
      </c>
      <c r="BB66" s="3">
        <v>1</v>
      </c>
      <c r="BC66" s="2"/>
      <c r="BE66" s="2"/>
      <c r="BG66" s="2"/>
      <c r="BI66" s="2"/>
      <c r="BK66" s="2"/>
      <c r="BM66" s="2"/>
      <c r="BO66" s="2"/>
      <c r="BQ66" s="2"/>
      <c r="BS66" s="2"/>
      <c r="BU66" s="2"/>
      <c r="BW66" s="2"/>
      <c r="BY66" s="2"/>
      <c r="CA66" s="2"/>
      <c r="CC66" s="2">
        <v>78183</v>
      </c>
      <c r="CD66" s="3">
        <v>1</v>
      </c>
      <c r="CE66" s="2">
        <v>12784.756670000001</v>
      </c>
      <c r="CF66" s="3">
        <v>0</v>
      </c>
      <c r="CG66" s="2">
        <v>101190</v>
      </c>
      <c r="CH66" s="3">
        <v>2</v>
      </c>
      <c r="CI66" s="2">
        <v>60194</v>
      </c>
      <c r="CJ66" s="3">
        <v>1</v>
      </c>
      <c r="CK66" s="2"/>
      <c r="CM66" s="2"/>
      <c r="CO66" s="2"/>
      <c r="CQ66" s="2"/>
      <c r="CS66" s="2"/>
      <c r="CU66" s="2">
        <f t="shared" si="77"/>
        <v>0</v>
      </c>
      <c r="CW66" s="2">
        <f t="shared" si="67"/>
        <v>0</v>
      </c>
      <c r="CY66" s="2">
        <f t="shared" si="78"/>
        <v>0</v>
      </c>
      <c r="DA66" s="2">
        <f t="shared" si="79"/>
        <v>106651.93</v>
      </c>
      <c r="DB66" s="3">
        <v>1</v>
      </c>
      <c r="DC66" s="2">
        <f t="shared" si="80"/>
        <v>0</v>
      </c>
      <c r="DE66" s="2">
        <f t="shared" si="81"/>
        <v>0</v>
      </c>
      <c r="DG66" s="2">
        <f t="shared" si="82"/>
        <v>0</v>
      </c>
      <c r="DI66" s="2"/>
      <c r="DK66" s="2"/>
      <c r="DM66" s="2"/>
      <c r="DO66" s="2"/>
      <c r="DQ66" s="2">
        <v>195277</v>
      </c>
      <c r="DR66" s="3">
        <v>1</v>
      </c>
      <c r="DS66" s="2">
        <f t="shared" si="83"/>
        <v>106651.93</v>
      </c>
      <c r="DT66" s="3">
        <v>1</v>
      </c>
      <c r="DU66" s="2">
        <f t="shared" si="68"/>
        <v>0</v>
      </c>
      <c r="DW66" s="2"/>
      <c r="DY66" s="2"/>
      <c r="EA66" s="2"/>
      <c r="EC66" s="2">
        <f t="shared" si="84"/>
        <v>0</v>
      </c>
      <c r="EE66" s="2">
        <f t="shared" si="8"/>
        <v>0</v>
      </c>
      <c r="EG66" s="2">
        <f t="shared" si="9"/>
        <v>0</v>
      </c>
      <c r="EI66" s="2">
        <f t="shared" si="85"/>
        <v>106651.93</v>
      </c>
      <c r="EJ66" s="3">
        <v>1</v>
      </c>
      <c r="EK66" s="2">
        <f t="shared" si="86"/>
        <v>0</v>
      </c>
      <c r="EM66" s="2">
        <f t="shared" si="87"/>
        <v>0</v>
      </c>
      <c r="EO66" s="2">
        <f t="shared" si="88"/>
        <v>106651.93</v>
      </c>
      <c r="EP66" s="3">
        <v>1</v>
      </c>
      <c r="EQ66" s="2">
        <f t="shared" si="89"/>
        <v>0</v>
      </c>
      <c r="ES66" s="2"/>
      <c r="EU66" s="2">
        <f t="shared" si="90"/>
        <v>319955.78999999998</v>
      </c>
      <c r="EV66" s="3">
        <v>3</v>
      </c>
      <c r="EW66" s="2">
        <f t="shared" si="91"/>
        <v>426607.72</v>
      </c>
      <c r="EX66" s="3">
        <v>4</v>
      </c>
      <c r="EY66" s="2">
        <f t="shared" si="92"/>
        <v>319955.78999999998</v>
      </c>
      <c r="EZ66" s="3">
        <v>3</v>
      </c>
      <c r="FA66" s="2">
        <f t="shared" si="93"/>
        <v>319955.78999999998</v>
      </c>
      <c r="FB66" s="3">
        <v>3</v>
      </c>
      <c r="FC66" s="2">
        <f t="shared" si="94"/>
        <v>213303.86</v>
      </c>
      <c r="FD66" s="3">
        <v>2</v>
      </c>
      <c r="FE66" s="2">
        <f t="shared" si="95"/>
        <v>0</v>
      </c>
      <c r="FG66" s="2">
        <f t="shared" si="96"/>
        <v>106651.93</v>
      </c>
      <c r="FH66" s="3">
        <v>1</v>
      </c>
      <c r="FI66" s="2">
        <f t="shared" si="97"/>
        <v>0</v>
      </c>
      <c r="FK66" s="2">
        <f t="shared" si="98"/>
        <v>0</v>
      </c>
      <c r="FM66" s="2">
        <f t="shared" si="99"/>
        <v>0</v>
      </c>
      <c r="FO66" s="2">
        <f t="shared" si="100"/>
        <v>0</v>
      </c>
      <c r="FQ66" s="2">
        <f t="shared" si="101"/>
        <v>0</v>
      </c>
      <c r="FS66" s="2">
        <f t="shared" si="102"/>
        <v>0</v>
      </c>
      <c r="FU66" s="2">
        <f t="shared" si="103"/>
        <v>0</v>
      </c>
      <c r="FW66" s="2">
        <f t="shared" si="104"/>
        <v>213303.86</v>
      </c>
      <c r="FX66" s="3">
        <v>2</v>
      </c>
      <c r="FY66" s="2">
        <f t="shared" si="105"/>
        <v>0</v>
      </c>
      <c r="GA66" s="2">
        <f t="shared" si="106"/>
        <v>159977.89499999999</v>
      </c>
      <c r="GB66" s="3">
        <v>1.5</v>
      </c>
      <c r="GC66" s="2">
        <f t="shared" si="107"/>
        <v>319955.78999999998</v>
      </c>
      <c r="GD66" s="3">
        <v>3</v>
      </c>
      <c r="GE66" s="2">
        <f t="shared" si="108"/>
        <v>0</v>
      </c>
      <c r="GG66" s="2">
        <f t="shared" si="109"/>
        <v>0</v>
      </c>
      <c r="GI66" s="2">
        <f t="shared" si="110"/>
        <v>0</v>
      </c>
      <c r="GK66" s="2">
        <f t="shared" si="111"/>
        <v>0</v>
      </c>
      <c r="GM66" s="2">
        <f t="shared" si="112"/>
        <v>319955.78999999998</v>
      </c>
      <c r="GN66" s="3">
        <v>3</v>
      </c>
      <c r="GO66" s="2">
        <f t="shared" si="113"/>
        <v>0</v>
      </c>
      <c r="GQ66" s="2">
        <f t="shared" si="114"/>
        <v>0</v>
      </c>
      <c r="GS66" s="2">
        <f t="shared" si="115"/>
        <v>106651.93</v>
      </c>
      <c r="GT66" s="3">
        <v>1</v>
      </c>
      <c r="GU66" s="2">
        <f t="shared" si="116"/>
        <v>0</v>
      </c>
      <c r="GW66" s="2">
        <f t="shared" si="117"/>
        <v>0</v>
      </c>
      <c r="GY66" s="2">
        <f t="shared" si="118"/>
        <v>0</v>
      </c>
      <c r="HA66" s="2">
        <f t="shared" si="119"/>
        <v>0</v>
      </c>
      <c r="HC66" s="2">
        <f t="shared" si="120"/>
        <v>213303.86</v>
      </c>
      <c r="HD66" s="3">
        <v>2</v>
      </c>
      <c r="HE66" s="2">
        <f t="shared" si="121"/>
        <v>106651.93</v>
      </c>
      <c r="HF66" s="3">
        <v>1</v>
      </c>
      <c r="HG66" s="2">
        <f t="shared" si="122"/>
        <v>0</v>
      </c>
      <c r="HI66" s="2">
        <f t="shared" si="123"/>
        <v>0</v>
      </c>
      <c r="HK66" s="2">
        <f t="shared" si="124"/>
        <v>0</v>
      </c>
      <c r="HM66" s="2">
        <f t="shared" si="125"/>
        <v>0</v>
      </c>
      <c r="HO66" s="2">
        <f t="shared" si="126"/>
        <v>106651.93</v>
      </c>
      <c r="HP66" s="3">
        <v>1</v>
      </c>
      <c r="HQ66" s="2">
        <f t="shared" si="127"/>
        <v>0</v>
      </c>
      <c r="HS66" s="2">
        <f t="shared" si="128"/>
        <v>0</v>
      </c>
      <c r="HU66" s="2">
        <f t="shared" si="129"/>
        <v>0</v>
      </c>
      <c r="HW66" s="2">
        <f t="shared" si="130"/>
        <v>0</v>
      </c>
      <c r="HY66" s="2">
        <f t="shared" si="131"/>
        <v>53325.964999999997</v>
      </c>
      <c r="HZ66" s="3">
        <v>0.5</v>
      </c>
      <c r="IA66" s="2"/>
      <c r="IC66" s="2"/>
      <c r="IE66" s="2">
        <f t="shared" si="132"/>
        <v>0</v>
      </c>
      <c r="IG66" s="2">
        <f t="shared" si="133"/>
        <v>0</v>
      </c>
      <c r="II66" s="2">
        <f t="shared" si="134"/>
        <v>0</v>
      </c>
      <c r="IK66" s="2">
        <f t="shared" si="135"/>
        <v>0</v>
      </c>
      <c r="IM66" s="2">
        <f t="shared" si="136"/>
        <v>0</v>
      </c>
      <c r="IO66" s="2">
        <f t="shared" si="137"/>
        <v>0</v>
      </c>
      <c r="IQ66" s="2">
        <f t="shared" si="138"/>
        <v>0</v>
      </c>
      <c r="IS66" s="2">
        <f t="shared" si="139"/>
        <v>0</v>
      </c>
      <c r="IU66" s="2">
        <f t="shared" si="140"/>
        <v>0</v>
      </c>
      <c r="IW66" s="2">
        <f t="shared" si="141"/>
        <v>0</v>
      </c>
      <c r="IY66" s="2"/>
      <c r="JA66" s="2"/>
      <c r="JC66" s="2"/>
      <c r="JE66" s="2"/>
      <c r="JG66" s="2"/>
      <c r="JI66" s="2"/>
      <c r="JK66" s="2"/>
      <c r="JM66" s="2"/>
      <c r="JO66" s="2"/>
      <c r="JQ66" s="2"/>
      <c r="JS66" s="2"/>
      <c r="JU66" s="2"/>
      <c r="JW66" s="2"/>
      <c r="JY66" s="2">
        <v>6284.62</v>
      </c>
      <c r="JZ66" s="3">
        <v>0</v>
      </c>
      <c r="KA66" s="2"/>
      <c r="KC66" s="2">
        <v>13047</v>
      </c>
      <c r="KD66" s="3">
        <v>0</v>
      </c>
      <c r="KE66" s="2"/>
      <c r="KG66" s="2"/>
      <c r="KI66" s="2"/>
      <c r="KK66" s="2">
        <v>27791.63</v>
      </c>
      <c r="KL66" s="3">
        <v>0</v>
      </c>
      <c r="KM66" s="2">
        <v>131014</v>
      </c>
      <c r="KN66" s="3">
        <v>0</v>
      </c>
      <c r="KO66" s="2"/>
      <c r="KQ66" s="2"/>
      <c r="KS66" s="2">
        <v>2000</v>
      </c>
      <c r="KT66" s="3">
        <v>0</v>
      </c>
      <c r="KU66" s="2"/>
      <c r="KW66" s="2">
        <v>242</v>
      </c>
      <c r="KX66" s="3">
        <v>0</v>
      </c>
      <c r="KY66" s="2">
        <v>4000</v>
      </c>
      <c r="KZ66" s="3">
        <v>0</v>
      </c>
      <c r="LA66" s="2"/>
      <c r="LC66" s="2">
        <v>8040</v>
      </c>
      <c r="LD66" s="3">
        <v>0</v>
      </c>
      <c r="LE66" s="2"/>
      <c r="LG66" s="2"/>
      <c r="LI66" s="2"/>
      <c r="LK66" s="2"/>
      <c r="LM66" s="2"/>
      <c r="LO66" s="2"/>
      <c r="LQ66" s="2"/>
      <c r="LS66" s="2">
        <v>4000</v>
      </c>
      <c r="LT66" s="3">
        <v>0</v>
      </c>
      <c r="LU66" s="2"/>
      <c r="LW66" s="2"/>
      <c r="LY66" s="2"/>
      <c r="MA66" s="2"/>
      <c r="MC66" s="2"/>
      <c r="ME66" s="2"/>
      <c r="MG66" s="2"/>
      <c r="MI66" s="2"/>
      <c r="MK66" s="2"/>
      <c r="MM66" s="2"/>
      <c r="MO66" s="2"/>
      <c r="MQ66" s="2"/>
      <c r="MS66" s="2"/>
      <c r="MU66" s="2">
        <v>10050</v>
      </c>
      <c r="MV66" s="3">
        <v>0</v>
      </c>
      <c r="MW66" s="2"/>
      <c r="MY66" s="2"/>
      <c r="NA66" s="2"/>
      <c r="NC66" s="2">
        <v>5066349.00667</v>
      </c>
      <c r="ND66" s="3">
        <v>48</v>
      </c>
      <c r="NG66" s="2">
        <f t="shared" si="69"/>
        <v>4859251.5566699989</v>
      </c>
      <c r="NH66" s="2">
        <f t="shared" si="70"/>
        <v>533259.64999999991</v>
      </c>
      <c r="NI66" s="2">
        <f t="shared" si="71"/>
        <v>213303.86</v>
      </c>
      <c r="NJ66" s="2">
        <f t="shared" si="72"/>
        <v>4700445.926669999</v>
      </c>
      <c r="NK66" s="2">
        <f t="shared" si="73"/>
        <v>533259.64999999991</v>
      </c>
      <c r="NL66" s="2">
        <f t="shared" si="74"/>
        <v>213303.86</v>
      </c>
      <c r="NM66" s="2">
        <f>VLOOKUP($B66,'[6]sped-ELL'!$B$3:$AB$118,26,FALSE)</f>
        <v>542257.54999999993</v>
      </c>
      <c r="NN66" s="2">
        <f>VLOOKUP($B66,'[6]sped-ELL'!$B$3:$AB$118,27,FALSE)</f>
        <v>341497</v>
      </c>
      <c r="NO66" s="52">
        <f t="shared" si="75"/>
        <v>8997.9000000000233</v>
      </c>
      <c r="NP66" s="52">
        <f t="shared" si="76"/>
        <v>128193.14000000001</v>
      </c>
      <c r="NQ66" s="2"/>
      <c r="NS66" s="2"/>
      <c r="NU66" s="2"/>
      <c r="NW66" s="2"/>
      <c r="NY66" s="2"/>
      <c r="OA66" s="2"/>
      <c r="OC66" s="2"/>
      <c r="OE66" s="2"/>
      <c r="OG66" s="2"/>
      <c r="OI66" s="2"/>
      <c r="OK66" s="2"/>
      <c r="OM66" s="2"/>
      <c r="OO66" s="2"/>
      <c r="OQ66" s="2"/>
      <c r="OS66" s="2"/>
      <c r="OU66" s="2"/>
      <c r="OW66" s="2"/>
      <c r="OY66" s="2"/>
      <c r="PA66" s="2"/>
      <c r="PC66" s="2"/>
      <c r="PE66" s="2"/>
      <c r="PG66" s="2"/>
      <c r="PI66" s="2"/>
      <c r="PK66" s="2"/>
      <c r="PM66" s="2"/>
      <c r="PO66" s="2"/>
      <c r="PQ66" s="2"/>
      <c r="PS66" s="2"/>
      <c r="PU66" s="2"/>
    </row>
    <row r="67" spans="1:437" x14ac:dyDescent="0.25">
      <c r="A67" t="s">
        <v>250</v>
      </c>
      <c r="B67" s="35">
        <v>284</v>
      </c>
      <c r="C67" s="2"/>
      <c r="E67" s="2"/>
      <c r="G67" s="2">
        <v>67876</v>
      </c>
      <c r="H67" s="3">
        <v>1</v>
      </c>
      <c r="I67" s="2"/>
      <c r="K67" s="2">
        <v>262416</v>
      </c>
      <c r="L67" s="3">
        <v>7</v>
      </c>
      <c r="M67" s="2"/>
      <c r="O67" s="2"/>
      <c r="Q67" s="2"/>
      <c r="S67" s="2">
        <v>112464</v>
      </c>
      <c r="T67" s="3">
        <v>3</v>
      </c>
      <c r="U67" s="2"/>
      <c r="W67" s="2">
        <v>112464</v>
      </c>
      <c r="X67" s="3">
        <v>3</v>
      </c>
      <c r="Y67" s="2"/>
      <c r="AA67" s="2"/>
      <c r="AC67" s="2"/>
      <c r="AE67" s="2"/>
      <c r="AG67" s="2"/>
      <c r="AI67" s="2"/>
      <c r="AK67" s="2">
        <v>156529</v>
      </c>
      <c r="AL67" s="3">
        <v>1</v>
      </c>
      <c r="AM67" s="2"/>
      <c r="AO67" s="2"/>
      <c r="AQ67" s="2"/>
      <c r="AS67" s="2"/>
      <c r="AU67" s="2">
        <v>69509</v>
      </c>
      <c r="AV67" s="3">
        <v>1</v>
      </c>
      <c r="AW67" s="2"/>
      <c r="AY67" s="2">
        <v>110030</v>
      </c>
      <c r="AZ67" s="3">
        <v>2</v>
      </c>
      <c r="BA67" s="2"/>
      <c r="BC67" s="2"/>
      <c r="BE67" s="2"/>
      <c r="BG67" s="2"/>
      <c r="BI67" s="2"/>
      <c r="BK67" s="2"/>
      <c r="BM67" s="2">
        <v>67580</v>
      </c>
      <c r="BN67" s="3">
        <v>1</v>
      </c>
      <c r="BO67" s="2"/>
      <c r="BQ67" s="2"/>
      <c r="BS67" s="2"/>
      <c r="BU67" s="2"/>
      <c r="BW67" s="2"/>
      <c r="BY67" s="2">
        <v>49840.5</v>
      </c>
      <c r="BZ67" s="3">
        <v>0.5</v>
      </c>
      <c r="CA67" s="2"/>
      <c r="CC67" s="2">
        <v>78183</v>
      </c>
      <c r="CD67" s="3">
        <v>1</v>
      </c>
      <c r="CE67" s="2">
        <v>20695.86</v>
      </c>
      <c r="CF67" s="3">
        <v>0</v>
      </c>
      <c r="CG67" s="2">
        <v>151785</v>
      </c>
      <c r="CH67" s="3">
        <v>3</v>
      </c>
      <c r="CI67" s="2">
        <v>120388</v>
      </c>
      <c r="CJ67" s="3">
        <v>2</v>
      </c>
      <c r="CK67" s="2"/>
      <c r="CM67" s="2"/>
      <c r="CO67" s="2"/>
      <c r="CQ67" s="2"/>
      <c r="CS67" s="2">
        <v>144306</v>
      </c>
      <c r="CT67" s="3">
        <v>1</v>
      </c>
      <c r="CU67" s="2">
        <f t="shared" si="77"/>
        <v>106651.93</v>
      </c>
      <c r="CV67" s="3">
        <v>1</v>
      </c>
      <c r="CW67" s="2">
        <f t="shared" si="67"/>
        <v>0</v>
      </c>
      <c r="CY67" s="2">
        <f t="shared" si="78"/>
        <v>0</v>
      </c>
      <c r="DA67" s="2">
        <f t="shared" si="79"/>
        <v>106651.93</v>
      </c>
      <c r="DB67" s="3">
        <v>1</v>
      </c>
      <c r="DC67" s="2">
        <f t="shared" si="80"/>
        <v>106651.93</v>
      </c>
      <c r="DD67" s="3">
        <v>1</v>
      </c>
      <c r="DE67" s="2">
        <f t="shared" si="81"/>
        <v>0</v>
      </c>
      <c r="DG67" s="2">
        <f t="shared" si="82"/>
        <v>0</v>
      </c>
      <c r="DI67" s="2"/>
      <c r="DK67" s="2"/>
      <c r="DM67" s="2">
        <v>116130</v>
      </c>
      <c r="DN67" s="3">
        <v>1</v>
      </c>
      <c r="DO67" s="2"/>
      <c r="DQ67" s="2">
        <v>195277</v>
      </c>
      <c r="DR67" s="3">
        <v>1</v>
      </c>
      <c r="DS67" s="2">
        <f t="shared" si="83"/>
        <v>106651.93</v>
      </c>
      <c r="DT67" s="3">
        <v>1</v>
      </c>
      <c r="DU67" s="2">
        <f t="shared" si="68"/>
        <v>0</v>
      </c>
      <c r="DW67" s="2">
        <v>69396</v>
      </c>
      <c r="DX67" s="3">
        <v>1</v>
      </c>
      <c r="DY67" s="2"/>
      <c r="EA67" s="2"/>
      <c r="EC67" s="2">
        <f t="shared" si="84"/>
        <v>0</v>
      </c>
      <c r="EE67" s="2">
        <f t="shared" ref="EE67:EE118" si="142">EF67*(127248-$B$122)</f>
        <v>0</v>
      </c>
      <c r="EG67" s="2">
        <f t="shared" ref="EG67:EG118" si="143">EH67*(126055-$B$122)</f>
        <v>0</v>
      </c>
      <c r="EI67" s="2">
        <f t="shared" si="85"/>
        <v>106651.93</v>
      </c>
      <c r="EJ67" s="3">
        <v>1</v>
      </c>
      <c r="EK67" s="2">
        <f t="shared" si="86"/>
        <v>0</v>
      </c>
      <c r="EM67" s="2">
        <f t="shared" si="87"/>
        <v>0</v>
      </c>
      <c r="EO67" s="2">
        <f t="shared" si="88"/>
        <v>319955.78999999998</v>
      </c>
      <c r="EP67" s="3">
        <v>3</v>
      </c>
      <c r="EQ67" s="2">
        <f t="shared" si="89"/>
        <v>106651.93</v>
      </c>
      <c r="ER67" s="3">
        <v>1</v>
      </c>
      <c r="ES67" s="2"/>
      <c r="EU67" s="2">
        <f t="shared" si="90"/>
        <v>213303.86</v>
      </c>
      <c r="EV67" s="3">
        <v>2</v>
      </c>
      <c r="EW67" s="2">
        <f t="shared" si="91"/>
        <v>213303.86</v>
      </c>
      <c r="EX67" s="3">
        <v>2</v>
      </c>
      <c r="EY67" s="2">
        <f t="shared" si="92"/>
        <v>213303.86</v>
      </c>
      <c r="EZ67" s="3">
        <v>2</v>
      </c>
      <c r="FA67" s="2">
        <f t="shared" si="93"/>
        <v>319955.78999999998</v>
      </c>
      <c r="FB67" s="3">
        <v>3</v>
      </c>
      <c r="FC67" s="2">
        <f t="shared" si="94"/>
        <v>213303.86</v>
      </c>
      <c r="FD67" s="3">
        <v>2</v>
      </c>
      <c r="FE67" s="2">
        <f t="shared" si="95"/>
        <v>0</v>
      </c>
      <c r="FG67" s="2">
        <f t="shared" si="96"/>
        <v>106651.93</v>
      </c>
      <c r="FH67" s="3">
        <v>1</v>
      </c>
      <c r="FI67" s="2">
        <f t="shared" si="97"/>
        <v>213303.86</v>
      </c>
      <c r="FJ67" s="3">
        <v>2</v>
      </c>
      <c r="FK67" s="2">
        <f t="shared" si="98"/>
        <v>0</v>
      </c>
      <c r="FM67" s="2">
        <f t="shared" si="99"/>
        <v>0</v>
      </c>
      <c r="FO67" s="2">
        <f t="shared" si="100"/>
        <v>0</v>
      </c>
      <c r="FQ67" s="2">
        <f t="shared" si="101"/>
        <v>0</v>
      </c>
      <c r="FS67" s="2">
        <f t="shared" si="102"/>
        <v>0</v>
      </c>
      <c r="FU67" s="2">
        <f t="shared" si="103"/>
        <v>0</v>
      </c>
      <c r="FW67" s="2">
        <f t="shared" si="104"/>
        <v>1066519.2999999998</v>
      </c>
      <c r="FX67" s="3">
        <v>10</v>
      </c>
      <c r="FY67" s="2">
        <f t="shared" si="105"/>
        <v>0</v>
      </c>
      <c r="GA67" s="2">
        <f t="shared" si="106"/>
        <v>106651.93</v>
      </c>
      <c r="GB67" s="3">
        <v>1</v>
      </c>
      <c r="GC67" s="2">
        <f t="shared" si="107"/>
        <v>533259.64999999991</v>
      </c>
      <c r="GD67" s="3">
        <v>5</v>
      </c>
      <c r="GE67" s="2">
        <f t="shared" si="108"/>
        <v>0</v>
      </c>
      <c r="GG67" s="2">
        <f t="shared" si="109"/>
        <v>0</v>
      </c>
      <c r="GI67" s="2">
        <f t="shared" si="110"/>
        <v>0</v>
      </c>
      <c r="GK67" s="2">
        <f t="shared" si="111"/>
        <v>0</v>
      </c>
      <c r="GM67" s="2">
        <f t="shared" si="112"/>
        <v>106651.93</v>
      </c>
      <c r="GN67" s="3">
        <v>1</v>
      </c>
      <c r="GO67" s="2">
        <f t="shared" si="113"/>
        <v>0</v>
      </c>
      <c r="GQ67" s="2">
        <f t="shared" si="114"/>
        <v>0</v>
      </c>
      <c r="GS67" s="2">
        <f t="shared" si="115"/>
        <v>106651.93</v>
      </c>
      <c r="GT67" s="3">
        <v>1</v>
      </c>
      <c r="GU67" s="2">
        <f t="shared" si="116"/>
        <v>0</v>
      </c>
      <c r="GW67" s="2">
        <f t="shared" si="117"/>
        <v>0</v>
      </c>
      <c r="GY67" s="2">
        <f t="shared" si="118"/>
        <v>319955.78999999998</v>
      </c>
      <c r="GZ67" s="3">
        <v>3</v>
      </c>
      <c r="HA67" s="2">
        <f t="shared" si="119"/>
        <v>0</v>
      </c>
      <c r="HC67" s="2">
        <f t="shared" si="120"/>
        <v>319955.78999999998</v>
      </c>
      <c r="HD67" s="3">
        <v>3</v>
      </c>
      <c r="HE67" s="2">
        <f t="shared" si="121"/>
        <v>106651.93</v>
      </c>
      <c r="HF67" s="3">
        <v>1</v>
      </c>
      <c r="HG67" s="2">
        <f t="shared" si="122"/>
        <v>0</v>
      </c>
      <c r="HI67" s="2">
        <f t="shared" si="123"/>
        <v>0</v>
      </c>
      <c r="HK67" s="2">
        <f t="shared" si="124"/>
        <v>0</v>
      </c>
      <c r="HM67" s="2">
        <f t="shared" si="125"/>
        <v>0</v>
      </c>
      <c r="HO67" s="2">
        <f t="shared" si="126"/>
        <v>106651.93</v>
      </c>
      <c r="HP67" s="3">
        <v>1</v>
      </c>
      <c r="HQ67" s="2">
        <f t="shared" si="127"/>
        <v>0</v>
      </c>
      <c r="HS67" s="2">
        <f t="shared" si="128"/>
        <v>0</v>
      </c>
      <c r="HU67" s="2">
        <f t="shared" si="129"/>
        <v>0</v>
      </c>
      <c r="HW67" s="2">
        <f t="shared" si="130"/>
        <v>0</v>
      </c>
      <c r="HY67" s="2">
        <f t="shared" si="131"/>
        <v>0</v>
      </c>
      <c r="IA67" s="2"/>
      <c r="IC67" s="2"/>
      <c r="IE67" s="2">
        <f t="shared" si="132"/>
        <v>106651.93</v>
      </c>
      <c r="IF67" s="3">
        <v>1</v>
      </c>
      <c r="IG67" s="2">
        <f t="shared" si="133"/>
        <v>106651.93</v>
      </c>
      <c r="IH67" s="3">
        <v>1</v>
      </c>
      <c r="II67" s="2">
        <f t="shared" si="134"/>
        <v>0</v>
      </c>
      <c r="IK67" s="2">
        <f t="shared" si="135"/>
        <v>0</v>
      </c>
      <c r="IM67" s="2">
        <f t="shared" si="136"/>
        <v>106651.93</v>
      </c>
      <c r="IN67" s="3">
        <v>1</v>
      </c>
      <c r="IO67" s="2">
        <f t="shared" si="137"/>
        <v>106651.93</v>
      </c>
      <c r="IP67" s="3">
        <v>1</v>
      </c>
      <c r="IQ67" s="2">
        <f t="shared" si="138"/>
        <v>0</v>
      </c>
      <c r="IS67" s="2">
        <f t="shared" si="139"/>
        <v>0</v>
      </c>
      <c r="IU67" s="2">
        <f t="shared" si="140"/>
        <v>0</v>
      </c>
      <c r="IW67" s="2">
        <f t="shared" si="141"/>
        <v>106651.93</v>
      </c>
      <c r="IX67" s="3">
        <v>1</v>
      </c>
      <c r="IY67" s="2"/>
      <c r="JA67" s="2">
        <v>101052</v>
      </c>
      <c r="JB67" s="3">
        <v>1</v>
      </c>
      <c r="JC67" s="2">
        <v>74800</v>
      </c>
      <c r="JD67" s="3">
        <v>0</v>
      </c>
      <c r="JE67" s="2"/>
      <c r="JG67" s="2">
        <v>74800</v>
      </c>
      <c r="JH67" s="3">
        <v>0</v>
      </c>
      <c r="JI67" s="2"/>
      <c r="JK67" s="2"/>
      <c r="JM67" s="2"/>
      <c r="JO67" s="2"/>
      <c r="JQ67" s="2">
        <v>7999.98</v>
      </c>
      <c r="JR67" s="3">
        <v>0</v>
      </c>
      <c r="JS67" s="2"/>
      <c r="JU67" s="2"/>
      <c r="JW67" s="2">
        <v>8000</v>
      </c>
      <c r="JX67" s="3">
        <v>0</v>
      </c>
      <c r="JY67" s="2">
        <v>29290.58</v>
      </c>
      <c r="JZ67" s="3">
        <v>0</v>
      </c>
      <c r="KA67" s="2"/>
      <c r="KC67" s="2">
        <v>35083</v>
      </c>
      <c r="KD67" s="3">
        <v>0</v>
      </c>
      <c r="KE67" s="2">
        <v>7502</v>
      </c>
      <c r="KF67" s="3">
        <v>0</v>
      </c>
      <c r="KG67" s="2"/>
      <c r="KI67" s="2"/>
      <c r="KK67" s="2">
        <v>122144.73</v>
      </c>
      <c r="KL67" s="3">
        <v>0</v>
      </c>
      <c r="KM67" s="2"/>
      <c r="KO67" s="2"/>
      <c r="KQ67" s="2"/>
      <c r="KS67" s="2"/>
      <c r="KU67" s="2"/>
      <c r="KW67" s="2"/>
      <c r="KY67" s="2">
        <v>2000</v>
      </c>
      <c r="KZ67" s="3">
        <v>0</v>
      </c>
      <c r="LA67" s="2">
        <v>1000</v>
      </c>
      <c r="LB67" s="3">
        <v>0</v>
      </c>
      <c r="LC67" s="2">
        <v>9140</v>
      </c>
      <c r="LD67" s="3">
        <v>0</v>
      </c>
      <c r="LE67" s="2"/>
      <c r="LG67" s="2"/>
      <c r="LI67" s="2"/>
      <c r="LK67" s="2"/>
      <c r="LM67" s="2"/>
      <c r="LO67" s="2"/>
      <c r="LQ67" s="2"/>
      <c r="LS67" s="2">
        <v>1500</v>
      </c>
      <c r="LT67" s="3">
        <v>0</v>
      </c>
      <c r="LU67" s="2"/>
      <c r="LW67" s="2"/>
      <c r="LY67" s="2"/>
      <c r="MA67" s="2">
        <v>70583</v>
      </c>
      <c r="MB67" s="3">
        <v>0</v>
      </c>
      <c r="MC67" s="2"/>
      <c r="ME67" s="2"/>
      <c r="MG67" s="2"/>
      <c r="MI67" s="2"/>
      <c r="MK67" s="2">
        <v>5660</v>
      </c>
      <c r="ML67" s="3">
        <v>0</v>
      </c>
      <c r="MM67" s="2">
        <v>7000</v>
      </c>
      <c r="MN67" s="3">
        <v>0</v>
      </c>
      <c r="MO67" s="2"/>
      <c r="MQ67" s="2"/>
      <c r="MS67" s="2">
        <v>3294.78</v>
      </c>
      <c r="MT67" s="3">
        <v>0</v>
      </c>
      <c r="MU67" s="2"/>
      <c r="MW67" s="2"/>
      <c r="MY67" s="2"/>
      <c r="NA67" s="2"/>
      <c r="NC67" s="2">
        <v>8544445.4299999997</v>
      </c>
      <c r="ND67" s="3">
        <v>84.5</v>
      </c>
      <c r="NG67" s="2">
        <f t="shared" si="69"/>
        <v>8224924.6499999976</v>
      </c>
      <c r="NH67" s="2">
        <f t="shared" si="70"/>
        <v>1618447.16</v>
      </c>
      <c r="NI67" s="2">
        <f t="shared" si="71"/>
        <v>1173171.2299999997</v>
      </c>
      <c r="NJ67" s="2">
        <f t="shared" si="72"/>
        <v>8102779.9199999971</v>
      </c>
      <c r="NK67" s="2">
        <f t="shared" si="73"/>
        <v>1395665.23</v>
      </c>
      <c r="NL67" s="2">
        <f t="shared" si="74"/>
        <v>1066519.2999999998</v>
      </c>
      <c r="NM67" s="2">
        <f>VLOOKUP($B67,'[6]sped-ELL'!$B$3:$AB$118,26,FALSE)</f>
        <v>1347248.6099999999</v>
      </c>
      <c r="NN67" s="2">
        <f>VLOOKUP($B67,'[6]sped-ELL'!$B$3:$AB$118,27,FALSE)</f>
        <v>1138324.5</v>
      </c>
      <c r="NO67" s="52">
        <f t="shared" si="75"/>
        <v>-48416.620000000112</v>
      </c>
      <c r="NP67" s="52">
        <f t="shared" si="76"/>
        <v>71805.200000000186</v>
      </c>
      <c r="NQ67" s="2"/>
      <c r="NS67" s="2"/>
      <c r="NU67" s="2"/>
      <c r="NW67" s="2"/>
      <c r="NY67" s="2"/>
      <c r="OA67" s="2"/>
      <c r="OC67" s="2"/>
      <c r="OE67" s="2"/>
      <c r="OG67" s="2"/>
      <c r="OI67" s="2"/>
      <c r="OK67" s="2"/>
      <c r="OM67" s="2"/>
      <c r="OO67" s="2"/>
      <c r="OQ67" s="2"/>
      <c r="OS67" s="2"/>
      <c r="OU67" s="2"/>
      <c r="OW67" s="2"/>
      <c r="OY67" s="2"/>
      <c r="PA67" s="2"/>
      <c r="PC67" s="2"/>
      <c r="PE67" s="2"/>
      <c r="PG67" s="2"/>
      <c r="PI67" s="2"/>
      <c r="PK67" s="2"/>
      <c r="PM67" s="2"/>
      <c r="PO67" s="2"/>
      <c r="PQ67" s="2"/>
      <c r="PS67" s="2"/>
      <c r="PU67" s="2"/>
    </row>
    <row r="68" spans="1:437" x14ac:dyDescent="0.25">
      <c r="A68" t="s">
        <v>251</v>
      </c>
      <c r="B68" s="35">
        <v>274</v>
      </c>
      <c r="C68" s="2"/>
      <c r="E68" s="2"/>
      <c r="G68" s="2">
        <v>67876</v>
      </c>
      <c r="H68" s="3">
        <v>1</v>
      </c>
      <c r="I68" s="2"/>
      <c r="K68" s="2">
        <v>187440</v>
      </c>
      <c r="L68" s="3">
        <v>5</v>
      </c>
      <c r="M68" s="2"/>
      <c r="O68" s="2"/>
      <c r="Q68" s="2"/>
      <c r="S68" s="2">
        <v>149952</v>
      </c>
      <c r="T68" s="3">
        <v>4</v>
      </c>
      <c r="U68" s="2"/>
      <c r="W68" s="2"/>
      <c r="Y68" s="2"/>
      <c r="AA68" s="2"/>
      <c r="AC68" s="2"/>
      <c r="AE68" s="2"/>
      <c r="AG68" s="2">
        <v>156529</v>
      </c>
      <c r="AH68" s="3">
        <v>1</v>
      </c>
      <c r="AI68" s="2"/>
      <c r="AK68" s="2"/>
      <c r="AM68" s="2"/>
      <c r="AO68" s="2"/>
      <c r="AQ68" s="2"/>
      <c r="AS68" s="2"/>
      <c r="AU68" s="2"/>
      <c r="AW68" s="2"/>
      <c r="AY68" s="2"/>
      <c r="BA68" s="2"/>
      <c r="BC68" s="2"/>
      <c r="BE68" s="2"/>
      <c r="BG68" s="2"/>
      <c r="BI68" s="2"/>
      <c r="BK68" s="2"/>
      <c r="BM68" s="2"/>
      <c r="BO68" s="2"/>
      <c r="BQ68" s="2"/>
      <c r="BS68" s="2"/>
      <c r="BU68" s="2"/>
      <c r="BW68" s="2"/>
      <c r="BY68" s="2"/>
      <c r="CA68" s="2"/>
      <c r="CC68" s="2">
        <v>78183</v>
      </c>
      <c r="CD68" s="3">
        <v>1</v>
      </c>
      <c r="CE68" s="2">
        <v>5896.9266669999997</v>
      </c>
      <c r="CF68" s="3">
        <v>0</v>
      </c>
      <c r="CG68" s="2">
        <v>101190</v>
      </c>
      <c r="CH68" s="3">
        <v>2</v>
      </c>
      <c r="CI68" s="2">
        <v>60194</v>
      </c>
      <c r="CJ68" s="3">
        <v>1</v>
      </c>
      <c r="CK68" s="2"/>
      <c r="CM68" s="2"/>
      <c r="CO68" s="2"/>
      <c r="CQ68" s="2"/>
      <c r="CS68" s="2"/>
      <c r="CU68" s="2">
        <f t="shared" si="77"/>
        <v>0</v>
      </c>
      <c r="CW68" s="2">
        <f t="shared" ref="CW68:CW118" si="144">CX68*(127248-$B$122)</f>
        <v>0</v>
      </c>
      <c r="CY68" s="2">
        <f t="shared" si="78"/>
        <v>0</v>
      </c>
      <c r="DA68" s="2">
        <f t="shared" si="79"/>
        <v>106651.93</v>
      </c>
      <c r="DB68" s="3">
        <v>1</v>
      </c>
      <c r="DC68" s="2">
        <f t="shared" si="80"/>
        <v>0</v>
      </c>
      <c r="DE68" s="2">
        <f t="shared" si="81"/>
        <v>0</v>
      </c>
      <c r="DG68" s="2">
        <f t="shared" si="82"/>
        <v>0</v>
      </c>
      <c r="DI68" s="2"/>
      <c r="DK68" s="2"/>
      <c r="DM68" s="2"/>
      <c r="DO68" s="2">
        <v>116130</v>
      </c>
      <c r="DP68" s="3">
        <v>1</v>
      </c>
      <c r="DQ68" s="2">
        <v>195277</v>
      </c>
      <c r="DR68" s="3">
        <v>1</v>
      </c>
      <c r="DS68" s="2">
        <f t="shared" si="83"/>
        <v>106651.93</v>
      </c>
      <c r="DT68" s="3">
        <v>1</v>
      </c>
      <c r="DU68" s="2">
        <f t="shared" ref="DU68:DU118" si="145">DV68*(126055-$B$122)</f>
        <v>0</v>
      </c>
      <c r="DW68" s="2"/>
      <c r="DY68" s="2"/>
      <c r="EA68" s="2"/>
      <c r="EC68" s="2">
        <f t="shared" si="84"/>
        <v>0</v>
      </c>
      <c r="EE68" s="2">
        <f t="shared" si="142"/>
        <v>0</v>
      </c>
      <c r="EG68" s="2">
        <f t="shared" si="143"/>
        <v>0</v>
      </c>
      <c r="EI68" s="2">
        <f t="shared" si="85"/>
        <v>106651.93</v>
      </c>
      <c r="EJ68" s="3">
        <v>1</v>
      </c>
      <c r="EK68" s="2">
        <f t="shared" si="86"/>
        <v>0</v>
      </c>
      <c r="EM68" s="2">
        <f t="shared" si="87"/>
        <v>0</v>
      </c>
      <c r="EO68" s="2">
        <f t="shared" si="88"/>
        <v>106651.93</v>
      </c>
      <c r="EP68" s="3">
        <v>1</v>
      </c>
      <c r="EQ68" s="2">
        <f t="shared" si="89"/>
        <v>0</v>
      </c>
      <c r="ES68" s="2"/>
      <c r="EU68" s="2">
        <f t="shared" si="90"/>
        <v>426607.72</v>
      </c>
      <c r="EV68" s="3">
        <v>4</v>
      </c>
      <c r="EW68" s="2">
        <f t="shared" si="91"/>
        <v>426607.72</v>
      </c>
      <c r="EX68" s="3">
        <v>4</v>
      </c>
      <c r="EY68" s="2">
        <f t="shared" si="92"/>
        <v>426607.72</v>
      </c>
      <c r="EZ68" s="3">
        <v>4</v>
      </c>
      <c r="FA68" s="2">
        <f t="shared" si="93"/>
        <v>319955.78999999998</v>
      </c>
      <c r="FB68" s="3">
        <v>3</v>
      </c>
      <c r="FC68" s="2">
        <f t="shared" si="94"/>
        <v>213303.86</v>
      </c>
      <c r="FD68" s="3">
        <v>2</v>
      </c>
      <c r="FE68" s="2">
        <f t="shared" si="95"/>
        <v>0</v>
      </c>
      <c r="FG68" s="2">
        <f t="shared" si="96"/>
        <v>106651.93</v>
      </c>
      <c r="FH68" s="3">
        <v>1</v>
      </c>
      <c r="FI68" s="2">
        <f t="shared" si="97"/>
        <v>0</v>
      </c>
      <c r="FK68" s="2">
        <f t="shared" si="98"/>
        <v>0</v>
      </c>
      <c r="FM68" s="2">
        <f t="shared" si="99"/>
        <v>0</v>
      </c>
      <c r="FO68" s="2">
        <f t="shared" si="100"/>
        <v>0</v>
      </c>
      <c r="FQ68" s="2">
        <f t="shared" si="101"/>
        <v>0</v>
      </c>
      <c r="FS68" s="2">
        <f t="shared" si="102"/>
        <v>0</v>
      </c>
      <c r="FU68" s="2">
        <f t="shared" si="103"/>
        <v>0</v>
      </c>
      <c r="FW68" s="2">
        <f t="shared" si="104"/>
        <v>106651.93</v>
      </c>
      <c r="FX68" s="3">
        <v>1</v>
      </c>
      <c r="FY68" s="2">
        <f t="shared" si="105"/>
        <v>0</v>
      </c>
      <c r="GA68" s="2">
        <f t="shared" si="106"/>
        <v>159977.89499999999</v>
      </c>
      <c r="GB68" s="3">
        <v>1.5</v>
      </c>
      <c r="GC68" s="2">
        <f t="shared" si="107"/>
        <v>426607.72</v>
      </c>
      <c r="GD68" s="3">
        <v>4</v>
      </c>
      <c r="GE68" s="2">
        <f t="shared" si="108"/>
        <v>0</v>
      </c>
      <c r="GG68" s="2">
        <f t="shared" si="109"/>
        <v>0</v>
      </c>
      <c r="GI68" s="2">
        <f t="shared" si="110"/>
        <v>0</v>
      </c>
      <c r="GK68" s="2">
        <f t="shared" si="111"/>
        <v>0</v>
      </c>
      <c r="GM68" s="2">
        <f t="shared" si="112"/>
        <v>426607.72</v>
      </c>
      <c r="GN68" s="3">
        <v>4</v>
      </c>
      <c r="GO68" s="2">
        <f t="shared" si="113"/>
        <v>0</v>
      </c>
      <c r="GQ68" s="2">
        <f t="shared" si="114"/>
        <v>0</v>
      </c>
      <c r="GS68" s="2">
        <f t="shared" si="115"/>
        <v>106651.93</v>
      </c>
      <c r="GT68" s="3">
        <v>1</v>
      </c>
      <c r="GU68" s="2">
        <f t="shared" si="116"/>
        <v>0</v>
      </c>
      <c r="GW68" s="2">
        <f t="shared" si="117"/>
        <v>0</v>
      </c>
      <c r="GY68" s="2">
        <f t="shared" si="118"/>
        <v>213303.86</v>
      </c>
      <c r="GZ68" s="3">
        <v>2</v>
      </c>
      <c r="HA68" s="2">
        <f t="shared" si="119"/>
        <v>106651.93</v>
      </c>
      <c r="HB68" s="3">
        <v>1</v>
      </c>
      <c r="HC68" s="2">
        <f t="shared" si="120"/>
        <v>213303.86</v>
      </c>
      <c r="HD68" s="3">
        <v>2</v>
      </c>
      <c r="HE68" s="2">
        <f t="shared" si="121"/>
        <v>106651.93</v>
      </c>
      <c r="HF68" s="3">
        <v>1</v>
      </c>
      <c r="HG68" s="2">
        <f t="shared" si="122"/>
        <v>0</v>
      </c>
      <c r="HI68" s="2">
        <f t="shared" si="123"/>
        <v>0</v>
      </c>
      <c r="HK68" s="2">
        <f t="shared" si="124"/>
        <v>0</v>
      </c>
      <c r="HM68" s="2">
        <f t="shared" si="125"/>
        <v>0</v>
      </c>
      <c r="HO68" s="2">
        <f t="shared" si="126"/>
        <v>106651.93</v>
      </c>
      <c r="HP68" s="3">
        <v>1</v>
      </c>
      <c r="HQ68" s="2">
        <f t="shared" si="127"/>
        <v>0</v>
      </c>
      <c r="HS68" s="2">
        <f t="shared" si="128"/>
        <v>0</v>
      </c>
      <c r="HU68" s="2">
        <f t="shared" si="129"/>
        <v>0</v>
      </c>
      <c r="HW68" s="2">
        <f t="shared" si="130"/>
        <v>0</v>
      </c>
      <c r="HY68" s="2">
        <f t="shared" si="131"/>
        <v>0</v>
      </c>
      <c r="IA68" s="2"/>
      <c r="IC68" s="2"/>
      <c r="IE68" s="2">
        <f t="shared" si="132"/>
        <v>106651.93</v>
      </c>
      <c r="IF68" s="3">
        <v>1</v>
      </c>
      <c r="IG68" s="2">
        <f t="shared" si="133"/>
        <v>0</v>
      </c>
      <c r="II68" s="2">
        <f t="shared" si="134"/>
        <v>0</v>
      </c>
      <c r="IK68" s="2">
        <f t="shared" si="135"/>
        <v>0</v>
      </c>
      <c r="IM68" s="2">
        <f t="shared" si="136"/>
        <v>0</v>
      </c>
      <c r="IO68" s="2">
        <f t="shared" si="137"/>
        <v>0</v>
      </c>
      <c r="IQ68" s="2">
        <f t="shared" si="138"/>
        <v>0</v>
      </c>
      <c r="IS68" s="2">
        <f t="shared" si="139"/>
        <v>0</v>
      </c>
      <c r="IU68" s="2">
        <f t="shared" si="140"/>
        <v>0</v>
      </c>
      <c r="IW68" s="2">
        <f t="shared" si="141"/>
        <v>0</v>
      </c>
      <c r="IY68" s="2">
        <v>35153</v>
      </c>
      <c r="IZ68" s="3">
        <v>1</v>
      </c>
      <c r="JA68" s="2"/>
      <c r="JC68" s="2"/>
      <c r="JE68" s="2"/>
      <c r="JG68" s="2"/>
      <c r="JI68" s="2"/>
      <c r="JK68" s="2">
        <v>638</v>
      </c>
      <c r="JL68" s="3">
        <v>0</v>
      </c>
      <c r="JM68" s="2"/>
      <c r="JO68" s="2"/>
      <c r="JQ68" s="2">
        <v>6312</v>
      </c>
      <c r="JR68" s="3">
        <v>0</v>
      </c>
      <c r="JS68" s="2"/>
      <c r="JU68" s="2"/>
      <c r="JW68" s="2"/>
      <c r="JY68" s="2">
        <v>6483.23</v>
      </c>
      <c r="JZ68" s="3">
        <v>0</v>
      </c>
      <c r="KA68" s="2"/>
      <c r="KC68" s="2">
        <v>12987</v>
      </c>
      <c r="KD68" s="3">
        <v>0</v>
      </c>
      <c r="KE68" s="2"/>
      <c r="KG68" s="2"/>
      <c r="KI68" s="2"/>
      <c r="KK68" s="2">
        <v>81936.820000000007</v>
      </c>
      <c r="KL68" s="3">
        <v>0</v>
      </c>
      <c r="KM68" s="2"/>
      <c r="KO68" s="2"/>
      <c r="KQ68" s="2"/>
      <c r="KS68" s="2">
        <v>1500</v>
      </c>
      <c r="KT68" s="3">
        <v>0</v>
      </c>
      <c r="KU68" s="2">
        <v>1900</v>
      </c>
      <c r="KV68" s="3">
        <v>0</v>
      </c>
      <c r="KW68" s="2"/>
      <c r="KY68" s="2"/>
      <c r="LA68" s="2"/>
      <c r="LC68" s="2">
        <v>10180</v>
      </c>
      <c r="LD68" s="3">
        <v>0</v>
      </c>
      <c r="LE68" s="2"/>
      <c r="LG68" s="2"/>
      <c r="LI68" s="2"/>
      <c r="LK68" s="2"/>
      <c r="LM68" s="2"/>
      <c r="LO68" s="2"/>
      <c r="LQ68" s="2"/>
      <c r="LS68" s="2">
        <v>1442</v>
      </c>
      <c r="LT68" s="3">
        <v>0</v>
      </c>
      <c r="LU68" s="2"/>
      <c r="LW68" s="2"/>
      <c r="LY68" s="2"/>
      <c r="MA68" s="2"/>
      <c r="MC68" s="2"/>
      <c r="ME68" s="2"/>
      <c r="MG68" s="2">
        <v>500</v>
      </c>
      <c r="MH68" s="3">
        <v>0</v>
      </c>
      <c r="MI68" s="2"/>
      <c r="MK68" s="2">
        <v>1000</v>
      </c>
      <c r="ML68" s="3">
        <v>0</v>
      </c>
      <c r="MM68" s="2"/>
      <c r="MO68" s="2"/>
      <c r="MQ68" s="2"/>
      <c r="MS68" s="2"/>
      <c r="MU68" s="2">
        <v>12725</v>
      </c>
      <c r="MV68" s="3">
        <v>0</v>
      </c>
      <c r="MW68" s="2"/>
      <c r="MY68" s="2"/>
      <c r="NA68" s="2"/>
      <c r="NC68" s="2">
        <v>5963038.476667</v>
      </c>
      <c r="ND68" s="3">
        <v>59.5</v>
      </c>
      <c r="NG68" s="2">
        <f t="shared" ref="NG68:NG118" si="146">SUM(C68,E68,G68,I68,K68,M68,O68,Q68,S68,U68,W68,Y68,AA68,AC68,AE68,AG68,AI68,AK68,AM68,AO68,AQ68,AS68,AU68,AW68,AY68,BA68,BC68,BE68,BG68,BI68,BK68,BM68,BO68,BQ68,BS68,BU68,BW68,BY68,CA68,CC68,CE68,CG68,CI68,CK68,CM68,CO68,CQ68,CS68,CU68,CW68,CY68,DA68,DC68,DE68,DG68,DI68,DK68,DM68,DO68,DQ68,DS68,DU68,DW68,DY68,EA68,EC68,EE68,EG68,EI68,EK68,EM68,EO68,EQ68,ES68,EU68,EW68,EY68,FA68,FC68,FE68,FG68,FI68,FK68,FM68,FU68,FW68,FO68,FQ68,FS68,FY68,GA68,GC68,GE68,GG68,GI68,GK68,GM68,GO68,GQ68,GS68,GU68,GW68,GY68,HA68,HC68,HE68,HG68,HI68,HK68,HM68,HO68,HQ68,HS68,HU68,HW68,HY68,IA68,IC68,IE68,IG68,II68,IK68,IM68,IO68,IQ68,IS68,IU68,IW68,IY68,JA68:NB68,NE68)</f>
        <v>5717480.0716669997</v>
      </c>
      <c r="NH68" s="2">
        <f t="shared" ref="NH68:NH118" si="147">SUM(W68,AW68,AY68,BG68,BW68,CQ68,DM68,DS68,DU68,EO68,FI68,FO68,FS68,FU68,GC68,GE68,GG68,GQ68,GU68,HG68,HS68,HW68,IW68,JK68,LW103)</f>
        <v>640549.57999999996</v>
      </c>
      <c r="NI68" s="2">
        <f t="shared" ref="NI68:NI118" si="148">SUM(M68,CU68,CW68,DG68,FW68)</f>
        <v>106651.93</v>
      </c>
      <c r="NJ68" s="2">
        <f t="shared" ref="NJ68:NJ118" si="149">NG68-JI68-KK68-KM68</f>
        <v>5635543.2516669994</v>
      </c>
      <c r="NK68" s="2">
        <f t="shared" ref="NK68:NK118" si="150">SUM(W68,AW68,AY68,BG68,DS68,DU68,EO68,FI68,FO68,FS68,FU68,GC68,GE68,GG68,GQ68,GU68,HS68,HW68)</f>
        <v>639911.57999999996</v>
      </c>
      <c r="NL68" s="2">
        <f t="shared" ref="NL68:NL118" si="151">SUM(M68,DG68,FW68)</f>
        <v>106651.93</v>
      </c>
      <c r="NM68" s="2">
        <f>VLOOKUP($B68,'[6]sped-ELL'!$B$3:$AB$118,26,FALSE)</f>
        <v>708267.06</v>
      </c>
      <c r="NN68" s="2">
        <f>VLOOKUP($B68,'[6]sped-ELL'!$B$3:$AB$118,27,FALSE)</f>
        <v>19521.271799999999</v>
      </c>
      <c r="NO68" s="52">
        <f t="shared" ref="NO68:NO118" si="152">NM68-NK68</f>
        <v>68355.480000000098</v>
      </c>
      <c r="NP68" s="52">
        <f t="shared" ref="NP68:NP118" si="153">NN68-NL68</f>
        <v>-87130.658199999991</v>
      </c>
      <c r="NQ68" s="2"/>
      <c r="NS68" s="2"/>
      <c r="NU68" s="2"/>
      <c r="NW68" s="2"/>
      <c r="NY68" s="2"/>
      <c r="OA68" s="2"/>
      <c r="OC68" s="2"/>
      <c r="OE68" s="2"/>
      <c r="OG68" s="2"/>
      <c r="OI68" s="2"/>
      <c r="OK68" s="2"/>
      <c r="OM68" s="2"/>
      <c r="OO68" s="2"/>
      <c r="OQ68" s="2"/>
      <c r="OS68" s="2"/>
      <c r="OU68" s="2"/>
      <c r="OW68" s="2"/>
      <c r="OY68" s="2"/>
      <c r="PA68" s="2"/>
      <c r="PC68" s="2"/>
      <c r="PE68" s="2"/>
      <c r="PG68" s="2"/>
      <c r="PI68" s="2"/>
      <c r="PK68" s="2"/>
      <c r="PM68" s="2"/>
      <c r="PO68" s="2"/>
      <c r="PQ68" s="2"/>
      <c r="PS68" s="2"/>
      <c r="PU68" s="2"/>
    </row>
    <row r="69" spans="1:437" x14ac:dyDescent="0.25">
      <c r="A69" t="s">
        <v>252</v>
      </c>
      <c r="B69" s="35">
        <v>435</v>
      </c>
      <c r="C69" s="2"/>
      <c r="E69" s="2"/>
      <c r="G69" s="2"/>
      <c r="I69" s="2"/>
      <c r="K69" s="2"/>
      <c r="M69" s="2"/>
      <c r="O69" s="2"/>
      <c r="Q69" s="2"/>
      <c r="S69" s="2"/>
      <c r="U69" s="2"/>
      <c r="W69" s="2">
        <v>112464</v>
      </c>
      <c r="X69" s="3">
        <v>3</v>
      </c>
      <c r="Y69" s="2"/>
      <c r="AA69" s="2"/>
      <c r="AC69" s="2"/>
      <c r="AE69" s="2"/>
      <c r="AG69" s="2"/>
      <c r="AI69" s="2"/>
      <c r="AK69" s="2">
        <v>313058</v>
      </c>
      <c r="AL69" s="3">
        <v>2</v>
      </c>
      <c r="AM69" s="2"/>
      <c r="AO69" s="2"/>
      <c r="AQ69" s="2"/>
      <c r="AS69" s="2"/>
      <c r="AU69" s="2">
        <v>69509</v>
      </c>
      <c r="AV69" s="3">
        <v>1</v>
      </c>
      <c r="AW69" s="2">
        <v>165045</v>
      </c>
      <c r="AX69" s="3">
        <v>3</v>
      </c>
      <c r="AY69" s="2">
        <v>55015</v>
      </c>
      <c r="AZ69" s="3">
        <v>1</v>
      </c>
      <c r="BA69" s="2"/>
      <c r="BC69" s="2"/>
      <c r="BE69" s="2"/>
      <c r="BG69" s="2"/>
      <c r="BI69" s="2"/>
      <c r="BK69" s="2"/>
      <c r="BM69" s="2"/>
      <c r="BO69" s="2"/>
      <c r="BQ69" s="2"/>
      <c r="BS69" s="2"/>
      <c r="BU69" s="2"/>
      <c r="BW69" s="2"/>
      <c r="BY69" s="2"/>
      <c r="CA69" s="2"/>
      <c r="CC69" s="2">
        <v>78183</v>
      </c>
      <c r="CD69" s="3">
        <v>1</v>
      </c>
      <c r="CE69" s="2">
        <v>17467.133333000002</v>
      </c>
      <c r="CF69" s="3">
        <v>0</v>
      </c>
      <c r="CG69" s="2">
        <v>50595</v>
      </c>
      <c r="CH69" s="3">
        <v>1</v>
      </c>
      <c r="CI69" s="2">
        <v>60194</v>
      </c>
      <c r="CJ69" s="3">
        <v>1</v>
      </c>
      <c r="CK69" s="2"/>
      <c r="CM69" s="2"/>
      <c r="CO69" s="2"/>
      <c r="CQ69" s="2"/>
      <c r="CS69" s="2"/>
      <c r="CU69" s="2">
        <f t="shared" si="77"/>
        <v>0</v>
      </c>
      <c r="CW69" s="2">
        <f t="shared" si="144"/>
        <v>0</v>
      </c>
      <c r="CY69" s="2">
        <f t="shared" si="78"/>
        <v>0</v>
      </c>
      <c r="DA69" s="2">
        <f t="shared" si="79"/>
        <v>106651.93</v>
      </c>
      <c r="DB69" s="3">
        <v>1</v>
      </c>
      <c r="DC69" s="2">
        <f t="shared" si="80"/>
        <v>0</v>
      </c>
      <c r="DE69" s="2">
        <f t="shared" si="81"/>
        <v>0</v>
      </c>
      <c r="DG69" s="2">
        <f t="shared" si="82"/>
        <v>0</v>
      </c>
      <c r="DI69" s="2"/>
      <c r="DK69" s="2"/>
      <c r="DM69" s="2"/>
      <c r="DO69" s="2"/>
      <c r="DQ69" s="2">
        <v>97638.5</v>
      </c>
      <c r="DR69" s="3">
        <v>0.5</v>
      </c>
      <c r="DS69" s="2">
        <f t="shared" si="83"/>
        <v>106651.93</v>
      </c>
      <c r="DT69" s="3">
        <v>1</v>
      </c>
      <c r="DU69" s="2">
        <f t="shared" si="145"/>
        <v>0</v>
      </c>
      <c r="DW69" s="2"/>
      <c r="DY69" s="2">
        <v>56854</v>
      </c>
      <c r="DZ69" s="3">
        <v>1</v>
      </c>
      <c r="EA69" s="2"/>
      <c r="EC69" s="2">
        <f t="shared" si="84"/>
        <v>213303.86</v>
      </c>
      <c r="ED69" s="3">
        <v>2</v>
      </c>
      <c r="EE69" s="2">
        <f t="shared" si="142"/>
        <v>0</v>
      </c>
      <c r="EG69" s="2">
        <f t="shared" si="143"/>
        <v>0</v>
      </c>
      <c r="EI69" s="2">
        <f t="shared" si="85"/>
        <v>106651.93</v>
      </c>
      <c r="EJ69" s="3">
        <v>1</v>
      </c>
      <c r="EK69" s="2">
        <f t="shared" si="86"/>
        <v>0</v>
      </c>
      <c r="EM69" s="2">
        <f t="shared" si="87"/>
        <v>0</v>
      </c>
      <c r="EO69" s="2">
        <f t="shared" si="88"/>
        <v>319955.78999999998</v>
      </c>
      <c r="EP69" s="3">
        <v>3</v>
      </c>
      <c r="EQ69" s="2">
        <f t="shared" si="89"/>
        <v>0</v>
      </c>
      <c r="ES69" s="2"/>
      <c r="EU69" s="2">
        <f t="shared" si="90"/>
        <v>0</v>
      </c>
      <c r="EW69" s="2">
        <f t="shared" si="91"/>
        <v>0</v>
      </c>
      <c r="EY69" s="2">
        <f t="shared" si="92"/>
        <v>0</v>
      </c>
      <c r="FA69" s="2">
        <f t="shared" si="93"/>
        <v>0</v>
      </c>
      <c r="FC69" s="2">
        <f t="shared" si="94"/>
        <v>0</v>
      </c>
      <c r="FE69" s="2">
        <f t="shared" si="95"/>
        <v>0</v>
      </c>
      <c r="FG69" s="2">
        <f t="shared" si="96"/>
        <v>106651.93</v>
      </c>
      <c r="FH69" s="3">
        <v>1</v>
      </c>
      <c r="FI69" s="2">
        <f t="shared" si="97"/>
        <v>106651.93</v>
      </c>
      <c r="FJ69" s="3">
        <v>1</v>
      </c>
      <c r="FK69" s="2">
        <f t="shared" si="98"/>
        <v>0</v>
      </c>
      <c r="FM69" s="2">
        <f t="shared" si="99"/>
        <v>0</v>
      </c>
      <c r="FO69" s="2">
        <f t="shared" si="100"/>
        <v>0</v>
      </c>
      <c r="FQ69" s="2">
        <f t="shared" si="101"/>
        <v>106651.93</v>
      </c>
      <c r="FR69" s="3">
        <v>1</v>
      </c>
      <c r="FS69" s="2">
        <f t="shared" si="102"/>
        <v>0</v>
      </c>
      <c r="FU69" s="2">
        <f t="shared" si="103"/>
        <v>0</v>
      </c>
      <c r="FW69" s="2">
        <f t="shared" si="104"/>
        <v>106651.93</v>
      </c>
      <c r="FX69" s="3">
        <v>1</v>
      </c>
      <c r="FY69" s="2">
        <f t="shared" si="105"/>
        <v>213303.86</v>
      </c>
      <c r="FZ69" s="3">
        <v>2</v>
      </c>
      <c r="GA69" s="2">
        <f t="shared" si="106"/>
        <v>213303.86</v>
      </c>
      <c r="GB69" s="3">
        <v>2</v>
      </c>
      <c r="GC69" s="2">
        <f t="shared" si="107"/>
        <v>533259.64999999991</v>
      </c>
      <c r="GD69" s="3">
        <v>5</v>
      </c>
      <c r="GE69" s="2">
        <f t="shared" si="108"/>
        <v>0</v>
      </c>
      <c r="GG69" s="2">
        <f t="shared" si="109"/>
        <v>106651.93</v>
      </c>
      <c r="GH69" s="3">
        <v>1</v>
      </c>
      <c r="GI69" s="2">
        <f t="shared" si="110"/>
        <v>0</v>
      </c>
      <c r="GK69" s="2">
        <f t="shared" si="111"/>
        <v>0</v>
      </c>
      <c r="GM69" s="2">
        <f t="shared" si="112"/>
        <v>0</v>
      </c>
      <c r="GO69" s="2">
        <f t="shared" si="113"/>
        <v>213303.86</v>
      </c>
      <c r="GP69" s="3">
        <v>2</v>
      </c>
      <c r="GQ69" s="2">
        <f t="shared" si="114"/>
        <v>0</v>
      </c>
      <c r="GS69" s="2">
        <f t="shared" si="115"/>
        <v>0</v>
      </c>
      <c r="GU69" s="2">
        <f t="shared" si="116"/>
        <v>0</v>
      </c>
      <c r="GW69" s="2">
        <f t="shared" si="117"/>
        <v>0</v>
      </c>
      <c r="GY69" s="2">
        <f t="shared" si="118"/>
        <v>0</v>
      </c>
      <c r="HA69" s="2">
        <f t="shared" si="119"/>
        <v>0</v>
      </c>
      <c r="HC69" s="2">
        <f t="shared" si="120"/>
        <v>0</v>
      </c>
      <c r="HE69" s="2">
        <f t="shared" si="121"/>
        <v>106651.93</v>
      </c>
      <c r="HF69" s="3">
        <v>1</v>
      </c>
      <c r="HG69" s="2">
        <f t="shared" si="122"/>
        <v>0</v>
      </c>
      <c r="HI69" s="2">
        <f t="shared" si="123"/>
        <v>0</v>
      </c>
      <c r="HK69" s="2">
        <f t="shared" si="124"/>
        <v>0</v>
      </c>
      <c r="HM69" s="2">
        <f t="shared" si="125"/>
        <v>0</v>
      </c>
      <c r="HO69" s="2">
        <f t="shared" si="126"/>
        <v>213303.86</v>
      </c>
      <c r="HP69" s="3">
        <v>2</v>
      </c>
      <c r="HQ69" s="2">
        <f t="shared" si="127"/>
        <v>0</v>
      </c>
      <c r="HS69" s="2">
        <f t="shared" si="128"/>
        <v>0</v>
      </c>
      <c r="HU69" s="2">
        <f t="shared" si="129"/>
        <v>213303.86</v>
      </c>
      <c r="HV69" s="3">
        <v>2</v>
      </c>
      <c r="HW69" s="2">
        <f t="shared" si="130"/>
        <v>106651.93</v>
      </c>
      <c r="HX69" s="3">
        <v>1</v>
      </c>
      <c r="HY69" s="2">
        <f t="shared" si="131"/>
        <v>106651.93</v>
      </c>
      <c r="HZ69" s="3">
        <v>1</v>
      </c>
      <c r="IA69" s="2"/>
      <c r="IC69" s="2"/>
      <c r="IE69" s="2">
        <f t="shared" si="132"/>
        <v>106651.93</v>
      </c>
      <c r="IF69" s="3">
        <v>1</v>
      </c>
      <c r="IG69" s="2">
        <f t="shared" si="133"/>
        <v>0</v>
      </c>
      <c r="II69" s="2">
        <f t="shared" si="134"/>
        <v>0</v>
      </c>
      <c r="IK69" s="2">
        <f t="shared" si="135"/>
        <v>0</v>
      </c>
      <c r="IM69" s="2">
        <f t="shared" si="136"/>
        <v>0</v>
      </c>
      <c r="IO69" s="2">
        <f t="shared" si="137"/>
        <v>0</v>
      </c>
      <c r="IQ69" s="2">
        <f t="shared" si="138"/>
        <v>106651.93</v>
      </c>
      <c r="IR69" s="3">
        <v>1</v>
      </c>
      <c r="IS69" s="2">
        <f t="shared" si="139"/>
        <v>0</v>
      </c>
      <c r="IU69" s="2">
        <f t="shared" si="140"/>
        <v>0</v>
      </c>
      <c r="IW69" s="2">
        <f t="shared" si="141"/>
        <v>0</v>
      </c>
      <c r="IY69" s="2"/>
      <c r="JA69" s="2"/>
      <c r="JC69" s="2"/>
      <c r="JE69" s="2"/>
      <c r="JG69" s="2"/>
      <c r="JI69" s="2"/>
      <c r="JK69" s="2"/>
      <c r="JM69" s="2"/>
      <c r="JO69" s="2"/>
      <c r="JQ69" s="2">
        <v>40438.9</v>
      </c>
      <c r="JR69" s="3">
        <v>0</v>
      </c>
      <c r="JS69" s="2"/>
      <c r="JU69" s="2">
        <v>1000</v>
      </c>
      <c r="JV69" s="3">
        <v>0</v>
      </c>
      <c r="JW69" s="2">
        <v>23000</v>
      </c>
      <c r="JX69" s="3">
        <v>0</v>
      </c>
      <c r="JY69" s="2">
        <v>9085.31</v>
      </c>
      <c r="JZ69" s="3">
        <v>0</v>
      </c>
      <c r="KA69" s="2"/>
      <c r="KC69" s="2">
        <v>39230</v>
      </c>
      <c r="KD69" s="3">
        <v>0</v>
      </c>
      <c r="KE69" s="2">
        <v>21800</v>
      </c>
      <c r="KF69" s="3">
        <v>0</v>
      </c>
      <c r="KG69" s="2"/>
      <c r="KI69" s="2">
        <v>5000</v>
      </c>
      <c r="KJ69" s="3">
        <v>0</v>
      </c>
      <c r="KK69" s="2">
        <v>117407.34</v>
      </c>
      <c r="KL69" s="3">
        <v>0</v>
      </c>
      <c r="KM69" s="2"/>
      <c r="KO69" s="2"/>
      <c r="KQ69" s="2">
        <v>1000</v>
      </c>
      <c r="KR69" s="3">
        <v>0</v>
      </c>
      <c r="KS69" s="2">
        <v>3000</v>
      </c>
      <c r="KT69" s="3">
        <v>0</v>
      </c>
      <c r="KU69" s="2">
        <v>10000</v>
      </c>
      <c r="KV69" s="3">
        <v>0</v>
      </c>
      <c r="KW69" s="2">
        <v>1500</v>
      </c>
      <c r="KX69" s="3">
        <v>0</v>
      </c>
      <c r="KY69" s="2">
        <v>46845</v>
      </c>
      <c r="KZ69" s="3">
        <v>0</v>
      </c>
      <c r="LA69" s="2">
        <v>1100</v>
      </c>
      <c r="LB69" s="3">
        <v>0</v>
      </c>
      <c r="LC69" s="2">
        <v>6000</v>
      </c>
      <c r="LD69" s="3">
        <v>0</v>
      </c>
      <c r="LE69" s="2"/>
      <c r="LG69" s="2"/>
      <c r="LI69" s="2"/>
      <c r="LK69" s="2">
        <v>900</v>
      </c>
      <c r="LL69" s="3">
        <v>0</v>
      </c>
      <c r="LM69" s="2"/>
      <c r="LO69" s="2"/>
      <c r="LQ69" s="2"/>
      <c r="LS69" s="2">
        <v>6750</v>
      </c>
      <c r="LT69" s="3">
        <v>0</v>
      </c>
      <c r="LU69" s="2"/>
      <c r="LW69" s="2"/>
      <c r="LY69" s="2"/>
      <c r="MA69" s="2"/>
      <c r="MC69" s="2"/>
      <c r="ME69" s="2"/>
      <c r="MG69" s="2">
        <v>2000</v>
      </c>
      <c r="MH69" s="3">
        <v>0</v>
      </c>
      <c r="MI69" s="2">
        <v>5000</v>
      </c>
      <c r="MJ69" s="3">
        <v>0</v>
      </c>
      <c r="MK69" s="2">
        <v>21000</v>
      </c>
      <c r="ML69" s="3">
        <v>0</v>
      </c>
      <c r="MM69" s="2">
        <v>2000</v>
      </c>
      <c r="MN69" s="3">
        <v>0</v>
      </c>
      <c r="MO69" s="2"/>
      <c r="MQ69" s="2">
        <v>4000</v>
      </c>
      <c r="MR69" s="3">
        <v>0</v>
      </c>
      <c r="MS69" s="2">
        <v>1519.73</v>
      </c>
      <c r="MT69" s="3">
        <v>0</v>
      </c>
      <c r="MU69" s="2"/>
      <c r="MW69" s="2"/>
      <c r="MY69" s="2"/>
      <c r="NA69" s="2"/>
      <c r="NC69" s="2">
        <v>5160375.9133330006</v>
      </c>
      <c r="ND69" s="3">
        <v>47.5</v>
      </c>
      <c r="NG69" s="2">
        <f t="shared" si="146"/>
        <v>4965112.6033329992</v>
      </c>
      <c r="NH69" s="2">
        <f t="shared" si="147"/>
        <v>1612347.1599999997</v>
      </c>
      <c r="NI69" s="2">
        <f t="shared" si="148"/>
        <v>106651.93</v>
      </c>
      <c r="NJ69" s="2">
        <f t="shared" si="149"/>
        <v>4847705.2633329993</v>
      </c>
      <c r="NK69" s="2">
        <f t="shared" si="150"/>
        <v>1612347.1599999997</v>
      </c>
      <c r="NL69" s="2">
        <f t="shared" si="151"/>
        <v>106651.93</v>
      </c>
      <c r="NM69" s="2">
        <f>VLOOKUP($B69,'[6]sped-ELL'!$B$3:$AB$118,26,FALSE)</f>
        <v>1368023.6099999999</v>
      </c>
      <c r="NN69" s="2">
        <f>VLOOKUP($B69,'[6]sped-ELL'!$B$3:$AB$118,27,FALSE)</f>
        <v>113832</v>
      </c>
      <c r="NO69" s="52">
        <f t="shared" si="152"/>
        <v>-244323.54999999981</v>
      </c>
      <c r="NP69" s="52">
        <f t="shared" si="153"/>
        <v>7180.070000000007</v>
      </c>
      <c r="NQ69" s="2"/>
      <c r="NS69" s="2"/>
      <c r="NU69" s="2"/>
      <c r="NW69" s="2"/>
      <c r="NY69" s="2"/>
      <c r="OA69" s="2"/>
      <c r="OC69" s="2"/>
      <c r="OE69" s="2"/>
      <c r="OG69" s="2"/>
      <c r="OI69" s="2"/>
      <c r="OK69" s="2"/>
      <c r="OM69" s="2"/>
      <c r="OO69" s="2"/>
      <c r="OQ69" s="2"/>
      <c r="OS69" s="2"/>
      <c r="OU69" s="2"/>
      <c r="OW69" s="2"/>
      <c r="OY69" s="2"/>
      <c r="PA69" s="2"/>
      <c r="PC69" s="2"/>
      <c r="PE69" s="2"/>
      <c r="PG69" s="2"/>
      <c r="PI69" s="2"/>
      <c r="PK69" s="2"/>
      <c r="PM69" s="2"/>
      <c r="PO69" s="2"/>
      <c r="PQ69" s="2"/>
      <c r="PS69" s="2"/>
      <c r="PU69" s="2"/>
    </row>
    <row r="70" spans="1:437" x14ac:dyDescent="0.25">
      <c r="A70" t="s">
        <v>253</v>
      </c>
      <c r="B70" s="35">
        <v>458</v>
      </c>
      <c r="C70" s="2"/>
      <c r="E70" s="2">
        <v>104158</v>
      </c>
      <c r="F70" s="3">
        <v>1</v>
      </c>
      <c r="G70" s="2">
        <v>271504</v>
      </c>
      <c r="H70" s="3">
        <v>4</v>
      </c>
      <c r="I70" s="2"/>
      <c r="K70" s="2"/>
      <c r="M70" s="2"/>
      <c r="O70" s="2"/>
      <c r="Q70" s="2"/>
      <c r="S70" s="2"/>
      <c r="U70" s="2"/>
      <c r="W70" s="2"/>
      <c r="Y70" s="2"/>
      <c r="AA70" s="2"/>
      <c r="AC70" s="2"/>
      <c r="AE70" s="2"/>
      <c r="AG70" s="2"/>
      <c r="AI70" s="2"/>
      <c r="AK70" s="2">
        <v>469587</v>
      </c>
      <c r="AL70" s="3">
        <v>3</v>
      </c>
      <c r="AM70" s="2"/>
      <c r="AO70" s="2"/>
      <c r="AQ70" s="2"/>
      <c r="AS70" s="2"/>
      <c r="AU70" s="2">
        <v>69509</v>
      </c>
      <c r="AV70" s="3">
        <v>1</v>
      </c>
      <c r="AW70" s="2">
        <v>55015</v>
      </c>
      <c r="AX70" s="3">
        <v>1</v>
      </c>
      <c r="AY70" s="2"/>
      <c r="BA70" s="2"/>
      <c r="BC70" s="2"/>
      <c r="BE70" s="2">
        <v>117087</v>
      </c>
      <c r="BF70" s="3">
        <v>1</v>
      </c>
      <c r="BG70" s="2"/>
      <c r="BI70" s="2"/>
      <c r="BK70" s="2"/>
      <c r="BM70" s="2"/>
      <c r="BO70" s="2"/>
      <c r="BQ70" s="2"/>
      <c r="BS70" s="2"/>
      <c r="BU70" s="2">
        <v>234174</v>
      </c>
      <c r="BV70" s="3">
        <v>2</v>
      </c>
      <c r="BW70" s="2"/>
      <c r="BY70" s="2"/>
      <c r="CA70" s="2"/>
      <c r="CC70" s="2">
        <v>78183</v>
      </c>
      <c r="CD70" s="3">
        <v>1</v>
      </c>
      <c r="CE70" s="2">
        <v>13732.61</v>
      </c>
      <c r="CF70" s="3">
        <v>0</v>
      </c>
      <c r="CG70" s="2">
        <v>151785</v>
      </c>
      <c r="CH70" s="3">
        <v>3</v>
      </c>
      <c r="CI70" s="2">
        <v>120388</v>
      </c>
      <c r="CJ70" s="3">
        <v>2</v>
      </c>
      <c r="CK70" s="2">
        <v>117742</v>
      </c>
      <c r="CL70" s="3">
        <v>1</v>
      </c>
      <c r="CM70" s="2"/>
      <c r="CO70" s="2">
        <v>432918</v>
      </c>
      <c r="CP70" s="3">
        <v>3</v>
      </c>
      <c r="CQ70" s="2"/>
      <c r="CS70" s="2">
        <v>144306</v>
      </c>
      <c r="CT70" s="3">
        <v>1</v>
      </c>
      <c r="CU70" s="2">
        <f t="shared" si="77"/>
        <v>0</v>
      </c>
      <c r="CW70" s="2">
        <f t="shared" si="144"/>
        <v>0</v>
      </c>
      <c r="CY70" s="2">
        <f t="shared" si="78"/>
        <v>0</v>
      </c>
      <c r="DA70" s="2">
        <f t="shared" si="79"/>
        <v>106651.93</v>
      </c>
      <c r="DB70" s="3">
        <v>1</v>
      </c>
      <c r="DC70" s="2">
        <f t="shared" si="80"/>
        <v>0</v>
      </c>
      <c r="DE70" s="2">
        <f t="shared" si="81"/>
        <v>0</v>
      </c>
      <c r="DG70" s="2">
        <f t="shared" si="82"/>
        <v>0</v>
      </c>
      <c r="DI70" s="2">
        <v>125502</v>
      </c>
      <c r="DJ70" s="3">
        <v>1</v>
      </c>
      <c r="DK70" s="2"/>
      <c r="DM70" s="2"/>
      <c r="DO70" s="2"/>
      <c r="DQ70" s="2">
        <v>97638.5</v>
      </c>
      <c r="DR70" s="3">
        <v>0.5</v>
      </c>
      <c r="DS70" s="2">
        <f t="shared" si="83"/>
        <v>106651.93</v>
      </c>
      <c r="DT70" s="3">
        <v>1</v>
      </c>
      <c r="DU70" s="2">
        <f t="shared" si="145"/>
        <v>0</v>
      </c>
      <c r="DW70" s="2"/>
      <c r="DY70" s="2"/>
      <c r="EA70" s="2"/>
      <c r="EC70" s="2">
        <f t="shared" si="84"/>
        <v>0</v>
      </c>
      <c r="EE70" s="2">
        <f t="shared" si="142"/>
        <v>363992.79</v>
      </c>
      <c r="EF70" s="3">
        <v>3</v>
      </c>
      <c r="EG70" s="2">
        <f t="shared" si="143"/>
        <v>0</v>
      </c>
      <c r="EI70" s="2">
        <f t="shared" si="85"/>
        <v>106651.93</v>
      </c>
      <c r="EJ70" s="3">
        <v>1</v>
      </c>
      <c r="EK70" s="2">
        <f t="shared" si="86"/>
        <v>0</v>
      </c>
      <c r="EM70" s="2">
        <f t="shared" si="87"/>
        <v>0</v>
      </c>
      <c r="EO70" s="2">
        <f t="shared" si="88"/>
        <v>213303.86</v>
      </c>
      <c r="EP70" s="3">
        <v>2</v>
      </c>
      <c r="EQ70" s="2">
        <f t="shared" si="89"/>
        <v>0</v>
      </c>
      <c r="ES70" s="2"/>
      <c r="EU70" s="2">
        <f t="shared" si="90"/>
        <v>0</v>
      </c>
      <c r="EW70" s="2">
        <f t="shared" si="91"/>
        <v>0</v>
      </c>
      <c r="EY70" s="2">
        <f t="shared" si="92"/>
        <v>0</v>
      </c>
      <c r="FA70" s="2">
        <f t="shared" si="93"/>
        <v>0</v>
      </c>
      <c r="FC70" s="2">
        <f t="shared" si="94"/>
        <v>0</v>
      </c>
      <c r="FE70" s="2">
        <f t="shared" si="95"/>
        <v>0</v>
      </c>
      <c r="FG70" s="2">
        <f t="shared" si="96"/>
        <v>106651.93</v>
      </c>
      <c r="FH70" s="3">
        <v>1</v>
      </c>
      <c r="FI70" s="2">
        <f t="shared" si="97"/>
        <v>0</v>
      </c>
      <c r="FK70" s="2">
        <f t="shared" si="98"/>
        <v>959867.36999999988</v>
      </c>
      <c r="FL70" s="3">
        <v>9</v>
      </c>
      <c r="FM70" s="2">
        <f t="shared" si="99"/>
        <v>0</v>
      </c>
      <c r="FO70" s="2">
        <f t="shared" si="100"/>
        <v>0</v>
      </c>
      <c r="FQ70" s="2">
        <f t="shared" si="101"/>
        <v>0</v>
      </c>
      <c r="FS70" s="2">
        <f t="shared" si="102"/>
        <v>0</v>
      </c>
      <c r="FU70" s="2">
        <f t="shared" si="103"/>
        <v>0</v>
      </c>
      <c r="FW70" s="2">
        <f t="shared" si="104"/>
        <v>106651.93</v>
      </c>
      <c r="FX70" s="3">
        <v>1</v>
      </c>
      <c r="FY70" s="2">
        <f t="shared" si="105"/>
        <v>639911.57999999996</v>
      </c>
      <c r="FZ70" s="3">
        <v>6</v>
      </c>
      <c r="GA70" s="2">
        <f t="shared" si="106"/>
        <v>213303.86</v>
      </c>
      <c r="GB70" s="3">
        <v>2</v>
      </c>
      <c r="GC70" s="2">
        <f t="shared" si="107"/>
        <v>213303.86</v>
      </c>
      <c r="GD70" s="3">
        <v>2</v>
      </c>
      <c r="GE70" s="2">
        <f t="shared" si="108"/>
        <v>0</v>
      </c>
      <c r="GG70" s="2">
        <f t="shared" si="109"/>
        <v>0</v>
      </c>
      <c r="GI70" s="2">
        <f t="shared" si="110"/>
        <v>106651.93</v>
      </c>
      <c r="GJ70" s="3">
        <v>1</v>
      </c>
      <c r="GK70" s="2">
        <f t="shared" si="111"/>
        <v>106651.93</v>
      </c>
      <c r="GL70" s="3">
        <v>1</v>
      </c>
      <c r="GM70" s="2">
        <f t="shared" si="112"/>
        <v>0</v>
      </c>
      <c r="GO70" s="2">
        <f t="shared" si="113"/>
        <v>639911.57999999996</v>
      </c>
      <c r="GP70" s="3">
        <v>6</v>
      </c>
      <c r="GQ70" s="2">
        <f t="shared" si="114"/>
        <v>0</v>
      </c>
      <c r="GS70" s="2">
        <f t="shared" si="115"/>
        <v>106651.93</v>
      </c>
      <c r="GT70" s="3">
        <v>1</v>
      </c>
      <c r="GU70" s="2">
        <f t="shared" si="116"/>
        <v>0</v>
      </c>
      <c r="GW70" s="2">
        <f t="shared" si="117"/>
        <v>0</v>
      </c>
      <c r="GY70" s="2">
        <f t="shared" si="118"/>
        <v>0</v>
      </c>
      <c r="HA70" s="2">
        <f t="shared" si="119"/>
        <v>0</v>
      </c>
      <c r="HC70" s="2">
        <f t="shared" si="120"/>
        <v>0</v>
      </c>
      <c r="HE70" s="2">
        <f t="shared" si="121"/>
        <v>0</v>
      </c>
      <c r="HG70" s="2">
        <f t="shared" si="122"/>
        <v>0</v>
      </c>
      <c r="HI70" s="2">
        <f t="shared" si="123"/>
        <v>0</v>
      </c>
      <c r="HK70" s="2">
        <f t="shared" si="124"/>
        <v>213303.86</v>
      </c>
      <c r="HL70" s="3">
        <v>2</v>
      </c>
      <c r="HM70" s="2">
        <f t="shared" si="125"/>
        <v>213303.86</v>
      </c>
      <c r="HN70" s="3">
        <v>2</v>
      </c>
      <c r="HO70" s="2">
        <f t="shared" si="126"/>
        <v>0</v>
      </c>
      <c r="HQ70" s="2">
        <f t="shared" si="127"/>
        <v>213303.86</v>
      </c>
      <c r="HR70" s="3">
        <v>2</v>
      </c>
      <c r="HS70" s="2">
        <f t="shared" si="128"/>
        <v>0</v>
      </c>
      <c r="HU70" s="2">
        <f t="shared" si="129"/>
        <v>639911.57999999996</v>
      </c>
      <c r="HV70" s="3">
        <v>6</v>
      </c>
      <c r="HW70" s="2">
        <f t="shared" si="130"/>
        <v>0</v>
      </c>
      <c r="HY70" s="2">
        <f t="shared" si="131"/>
        <v>0</v>
      </c>
      <c r="IA70" s="2"/>
      <c r="IC70" s="2"/>
      <c r="IE70" s="2">
        <f t="shared" si="132"/>
        <v>426607.72</v>
      </c>
      <c r="IF70" s="3">
        <v>4</v>
      </c>
      <c r="IG70" s="2">
        <f t="shared" si="133"/>
        <v>0</v>
      </c>
      <c r="II70" s="2">
        <f t="shared" si="134"/>
        <v>0</v>
      </c>
      <c r="IK70" s="2">
        <f t="shared" si="135"/>
        <v>0</v>
      </c>
      <c r="IM70" s="2">
        <f t="shared" si="136"/>
        <v>0</v>
      </c>
      <c r="IO70" s="2">
        <f t="shared" si="137"/>
        <v>0</v>
      </c>
      <c r="IQ70" s="2">
        <f t="shared" si="138"/>
        <v>106651.93</v>
      </c>
      <c r="IR70" s="3">
        <v>1</v>
      </c>
      <c r="IS70" s="2">
        <f t="shared" si="139"/>
        <v>0</v>
      </c>
      <c r="IU70" s="2">
        <f t="shared" si="140"/>
        <v>0</v>
      </c>
      <c r="IW70" s="2">
        <f t="shared" si="141"/>
        <v>0</v>
      </c>
      <c r="IY70" s="2"/>
      <c r="JA70" s="2"/>
      <c r="JC70" s="2"/>
      <c r="JE70" s="2"/>
      <c r="JG70" s="2"/>
      <c r="JI70" s="2"/>
      <c r="JK70" s="2">
        <v>798</v>
      </c>
      <c r="JL70" s="3">
        <v>0</v>
      </c>
      <c r="JM70" s="2">
        <v>9986.4</v>
      </c>
      <c r="JN70" s="3">
        <v>0</v>
      </c>
      <c r="JO70" s="2"/>
      <c r="JQ70" s="2">
        <v>75207.44</v>
      </c>
      <c r="JR70" s="3">
        <v>0</v>
      </c>
      <c r="JS70" s="2">
        <v>1000</v>
      </c>
      <c r="JT70" s="3">
        <v>0</v>
      </c>
      <c r="JU70" s="2">
        <v>2591</v>
      </c>
      <c r="JV70" s="3">
        <v>0</v>
      </c>
      <c r="JW70" s="2">
        <v>2000</v>
      </c>
      <c r="JX70" s="3">
        <v>0</v>
      </c>
      <c r="JY70" s="2">
        <v>30681</v>
      </c>
      <c r="JZ70" s="3">
        <v>0</v>
      </c>
      <c r="KA70" s="2">
        <v>2000</v>
      </c>
      <c r="KB70" s="3">
        <v>0</v>
      </c>
      <c r="KC70" s="2">
        <v>67683</v>
      </c>
      <c r="KD70" s="3">
        <v>0</v>
      </c>
      <c r="KE70" s="2">
        <v>10000</v>
      </c>
      <c r="KF70" s="3">
        <v>0</v>
      </c>
      <c r="KG70" s="2"/>
      <c r="KI70" s="2">
        <v>8000</v>
      </c>
      <c r="KJ70" s="3">
        <v>0</v>
      </c>
      <c r="KK70" s="2">
        <v>199841.22</v>
      </c>
      <c r="KL70" s="3">
        <v>0</v>
      </c>
      <c r="KM70" s="2"/>
      <c r="KO70" s="2"/>
      <c r="KQ70" s="2">
        <v>2500</v>
      </c>
      <c r="KR70" s="3">
        <v>0</v>
      </c>
      <c r="KS70" s="2">
        <v>6000</v>
      </c>
      <c r="KT70" s="3">
        <v>0</v>
      </c>
      <c r="KU70" s="2">
        <v>33000</v>
      </c>
      <c r="KV70" s="3">
        <v>0</v>
      </c>
      <c r="KW70" s="2">
        <v>1000</v>
      </c>
      <c r="KX70" s="3">
        <v>0</v>
      </c>
      <c r="KY70" s="2">
        <v>13353</v>
      </c>
      <c r="KZ70" s="3">
        <v>0</v>
      </c>
      <c r="LA70" s="2">
        <v>4000</v>
      </c>
      <c r="LB70" s="3">
        <v>0</v>
      </c>
      <c r="LC70" s="2">
        <v>13920</v>
      </c>
      <c r="LD70" s="3">
        <v>0</v>
      </c>
      <c r="LE70" s="2"/>
      <c r="LG70" s="2"/>
      <c r="LI70" s="2"/>
      <c r="LK70" s="2">
        <v>1000</v>
      </c>
      <c r="LL70" s="3">
        <v>0</v>
      </c>
      <c r="LM70" s="2"/>
      <c r="LO70" s="2"/>
      <c r="LQ70" s="2"/>
      <c r="LS70" s="2">
        <v>22500</v>
      </c>
      <c r="LT70" s="3">
        <v>0</v>
      </c>
      <c r="LU70" s="2"/>
      <c r="LW70" s="2">
        <v>9830</v>
      </c>
      <c r="LX70" s="3">
        <v>0</v>
      </c>
      <c r="LY70" s="2"/>
      <c r="MA70" s="2"/>
      <c r="MC70" s="2"/>
      <c r="ME70" s="2"/>
      <c r="MG70" s="2">
        <v>10000</v>
      </c>
      <c r="MH70" s="3">
        <v>0</v>
      </c>
      <c r="MI70" s="2">
        <v>12400</v>
      </c>
      <c r="MJ70" s="3">
        <v>0</v>
      </c>
      <c r="MK70" s="2">
        <v>30367</v>
      </c>
      <c r="ML70" s="3">
        <v>0</v>
      </c>
      <c r="MM70" s="2"/>
      <c r="MO70" s="2"/>
      <c r="MQ70" s="2">
        <v>2500</v>
      </c>
      <c r="MR70" s="3">
        <v>0</v>
      </c>
      <c r="MS70" s="2">
        <v>3525.68</v>
      </c>
      <c r="MT70" s="3">
        <v>0</v>
      </c>
      <c r="MU70" s="2"/>
      <c r="MW70" s="2"/>
      <c r="MY70" s="2"/>
      <c r="NA70" s="2"/>
      <c r="NC70" s="2">
        <v>9414244.8499999996</v>
      </c>
      <c r="ND70" s="3">
        <v>80.5</v>
      </c>
      <c r="NG70" s="2">
        <f t="shared" si="146"/>
        <v>9088806.0000000019</v>
      </c>
      <c r="NH70" s="2">
        <f t="shared" si="147"/>
        <v>589072.64999999991</v>
      </c>
      <c r="NI70" s="2">
        <f t="shared" si="148"/>
        <v>106651.93</v>
      </c>
      <c r="NJ70" s="2">
        <f t="shared" si="149"/>
        <v>8888964.7800000012</v>
      </c>
      <c r="NK70" s="2">
        <f t="shared" si="150"/>
        <v>588274.64999999991</v>
      </c>
      <c r="NL70" s="2">
        <f t="shared" si="151"/>
        <v>106651.93</v>
      </c>
      <c r="NM70" s="2">
        <f>VLOOKUP($B70,'[6]sped-ELL'!$B$3:$AB$118,26,FALSE)</f>
        <v>708267.05999999994</v>
      </c>
      <c r="NN70" s="2">
        <f>VLOOKUP($B70,'[6]sped-ELL'!$B$3:$AB$118,27,FALSE)</f>
        <v>113832</v>
      </c>
      <c r="NO70" s="52">
        <f t="shared" si="152"/>
        <v>119992.41000000003</v>
      </c>
      <c r="NP70" s="52">
        <f t="shared" si="153"/>
        <v>7180.070000000007</v>
      </c>
      <c r="NQ70" s="2"/>
      <c r="NS70" s="2"/>
      <c r="NU70" s="2"/>
      <c r="NW70" s="2"/>
      <c r="NY70" s="2"/>
      <c r="OA70" s="2"/>
      <c r="OC70" s="2"/>
      <c r="OE70" s="2"/>
      <c r="OG70" s="2"/>
      <c r="OI70" s="2"/>
      <c r="OK70" s="2"/>
      <c r="OM70" s="2"/>
      <c r="OO70" s="2"/>
      <c r="OQ70" s="2"/>
      <c r="OS70" s="2"/>
      <c r="OU70" s="2"/>
      <c r="OW70" s="2"/>
      <c r="OY70" s="2"/>
      <c r="PA70" s="2"/>
      <c r="PC70" s="2"/>
      <c r="PE70" s="2"/>
      <c r="PG70" s="2"/>
      <c r="PI70" s="2"/>
      <c r="PK70" s="2"/>
      <c r="PM70" s="2"/>
      <c r="PO70" s="2"/>
      <c r="PQ70" s="2"/>
      <c r="PS70" s="2"/>
      <c r="PU70" s="2"/>
    </row>
    <row r="71" spans="1:437" x14ac:dyDescent="0.25">
      <c r="A71" t="s">
        <v>254</v>
      </c>
      <c r="B71" s="35">
        <v>1165</v>
      </c>
      <c r="C71" s="2"/>
      <c r="E71" s="2"/>
      <c r="G71" s="2">
        <v>67876</v>
      </c>
      <c r="H71" s="3">
        <v>1</v>
      </c>
      <c r="I71" s="2"/>
      <c r="K71" s="2">
        <v>187440</v>
      </c>
      <c r="L71" s="3">
        <v>5</v>
      </c>
      <c r="M71" s="2"/>
      <c r="O71" s="2"/>
      <c r="Q71" s="2"/>
      <c r="S71" s="2"/>
      <c r="U71" s="2"/>
      <c r="W71" s="2">
        <v>112464</v>
      </c>
      <c r="X71" s="3">
        <v>3</v>
      </c>
      <c r="Y71" s="2"/>
      <c r="AA71" s="2"/>
      <c r="AC71" s="2"/>
      <c r="AE71" s="2"/>
      <c r="AG71" s="2"/>
      <c r="AI71" s="2"/>
      <c r="AK71" s="2">
        <v>78264.5</v>
      </c>
      <c r="AL71" s="3">
        <v>0.5</v>
      </c>
      <c r="AM71" s="2"/>
      <c r="AO71" s="2"/>
      <c r="AQ71" s="2"/>
      <c r="AS71" s="2"/>
      <c r="AU71" s="2"/>
      <c r="AW71" s="2"/>
      <c r="AY71" s="2"/>
      <c r="BA71" s="2"/>
      <c r="BC71" s="2"/>
      <c r="BE71" s="2"/>
      <c r="BG71" s="2"/>
      <c r="BI71" s="2"/>
      <c r="BK71" s="2"/>
      <c r="BM71" s="2"/>
      <c r="BO71" s="2"/>
      <c r="BQ71" s="2"/>
      <c r="BS71" s="2"/>
      <c r="BU71" s="2"/>
      <c r="BW71" s="2"/>
      <c r="BY71" s="2"/>
      <c r="CA71" s="2"/>
      <c r="CC71" s="2">
        <v>78183</v>
      </c>
      <c r="CD71" s="3">
        <v>1</v>
      </c>
      <c r="CE71" s="2">
        <v>5000</v>
      </c>
      <c r="CF71" s="3">
        <v>0</v>
      </c>
      <c r="CG71" s="2"/>
      <c r="CI71" s="2">
        <v>60194</v>
      </c>
      <c r="CJ71" s="3">
        <v>1</v>
      </c>
      <c r="CK71" s="2"/>
      <c r="CM71" s="2"/>
      <c r="CO71" s="2"/>
      <c r="CQ71" s="2"/>
      <c r="CS71" s="2"/>
      <c r="CU71" s="2">
        <f t="shared" si="77"/>
        <v>0</v>
      </c>
      <c r="CW71" s="2">
        <f t="shared" si="144"/>
        <v>0</v>
      </c>
      <c r="CY71" s="2">
        <f t="shared" si="78"/>
        <v>0</v>
      </c>
      <c r="DA71" s="2">
        <f t="shared" si="79"/>
        <v>106651.93</v>
      </c>
      <c r="DB71" s="3">
        <v>1</v>
      </c>
      <c r="DC71" s="2">
        <f t="shared" si="80"/>
        <v>0</v>
      </c>
      <c r="DE71" s="2">
        <f t="shared" si="81"/>
        <v>0</v>
      </c>
      <c r="DG71" s="2">
        <f t="shared" si="82"/>
        <v>38394.694799999997</v>
      </c>
      <c r="DH71" s="3">
        <v>0.36</v>
      </c>
      <c r="DI71" s="2"/>
      <c r="DK71" s="2"/>
      <c r="DM71" s="2"/>
      <c r="DO71" s="2">
        <v>58065</v>
      </c>
      <c r="DP71" s="3">
        <v>0.5</v>
      </c>
      <c r="DQ71" s="2">
        <v>97638.5</v>
      </c>
      <c r="DR71" s="3">
        <v>0.5</v>
      </c>
      <c r="DS71" s="2">
        <f t="shared" si="83"/>
        <v>53325.964999999997</v>
      </c>
      <c r="DT71" s="3">
        <v>0.5</v>
      </c>
      <c r="DU71" s="2">
        <f t="shared" si="145"/>
        <v>0</v>
      </c>
      <c r="DW71" s="2"/>
      <c r="DY71" s="2"/>
      <c r="EA71" s="2"/>
      <c r="EC71" s="2">
        <f t="shared" si="84"/>
        <v>0</v>
      </c>
      <c r="EE71" s="2">
        <f t="shared" si="142"/>
        <v>0</v>
      </c>
      <c r="EG71" s="2">
        <f t="shared" si="143"/>
        <v>0</v>
      </c>
      <c r="EI71" s="2">
        <f t="shared" si="85"/>
        <v>0</v>
      </c>
      <c r="EK71" s="2">
        <f t="shared" si="86"/>
        <v>106651.93</v>
      </c>
      <c r="EL71" s="3">
        <v>1</v>
      </c>
      <c r="EM71" s="2">
        <f t="shared" si="87"/>
        <v>0</v>
      </c>
      <c r="EO71" s="2">
        <f t="shared" si="88"/>
        <v>53325.964999999997</v>
      </c>
      <c r="EP71" s="3">
        <v>0.5</v>
      </c>
      <c r="EQ71" s="2">
        <f t="shared" si="89"/>
        <v>0</v>
      </c>
      <c r="ES71" s="2"/>
      <c r="EU71" s="2">
        <f t="shared" si="90"/>
        <v>0</v>
      </c>
      <c r="EW71" s="2">
        <f t="shared" si="91"/>
        <v>0</v>
      </c>
      <c r="EY71" s="2">
        <f t="shared" si="92"/>
        <v>0</v>
      </c>
      <c r="FA71" s="2">
        <f t="shared" si="93"/>
        <v>0</v>
      </c>
      <c r="FC71" s="2">
        <f t="shared" si="94"/>
        <v>0</v>
      </c>
      <c r="FE71" s="2">
        <f t="shared" si="95"/>
        <v>0</v>
      </c>
      <c r="FG71" s="2">
        <f t="shared" si="96"/>
        <v>53325.964999999997</v>
      </c>
      <c r="FH71" s="3">
        <v>0.5</v>
      </c>
      <c r="FI71" s="2">
        <f t="shared" si="97"/>
        <v>0</v>
      </c>
      <c r="FK71" s="2">
        <f t="shared" si="98"/>
        <v>0</v>
      </c>
      <c r="FM71" s="2">
        <f t="shared" si="99"/>
        <v>0</v>
      </c>
      <c r="FO71" s="2">
        <f t="shared" si="100"/>
        <v>0</v>
      </c>
      <c r="FQ71" s="2">
        <f t="shared" si="101"/>
        <v>0</v>
      </c>
      <c r="FS71" s="2">
        <f t="shared" si="102"/>
        <v>106651.93</v>
      </c>
      <c r="FT71" s="3">
        <v>1</v>
      </c>
      <c r="FU71" s="2">
        <f t="shared" si="103"/>
        <v>106651.93</v>
      </c>
      <c r="FV71" s="3">
        <v>1</v>
      </c>
      <c r="FW71" s="2">
        <f t="shared" si="104"/>
        <v>0</v>
      </c>
      <c r="FY71" s="2">
        <f t="shared" si="105"/>
        <v>0</v>
      </c>
      <c r="GA71" s="2">
        <f t="shared" si="106"/>
        <v>106651.93</v>
      </c>
      <c r="GB71" s="3">
        <v>1</v>
      </c>
      <c r="GC71" s="2">
        <f t="shared" si="107"/>
        <v>213303.86</v>
      </c>
      <c r="GD71" s="3">
        <v>2</v>
      </c>
      <c r="GE71" s="2">
        <f t="shared" si="108"/>
        <v>0</v>
      </c>
      <c r="GG71" s="2">
        <f t="shared" si="109"/>
        <v>0</v>
      </c>
      <c r="GI71" s="2">
        <f t="shared" si="110"/>
        <v>0</v>
      </c>
      <c r="GK71" s="2">
        <f t="shared" si="111"/>
        <v>0</v>
      </c>
      <c r="GM71" s="2">
        <f t="shared" si="112"/>
        <v>0</v>
      </c>
      <c r="GO71" s="2">
        <f t="shared" si="113"/>
        <v>0</v>
      </c>
      <c r="GQ71" s="2">
        <f t="shared" si="114"/>
        <v>0</v>
      </c>
      <c r="GS71" s="2">
        <f t="shared" si="115"/>
        <v>53325.964999999997</v>
      </c>
      <c r="GT71" s="3">
        <v>0.5</v>
      </c>
      <c r="GU71" s="2">
        <f t="shared" si="116"/>
        <v>0</v>
      </c>
      <c r="GW71" s="2">
        <f t="shared" si="117"/>
        <v>0</v>
      </c>
      <c r="GY71" s="2">
        <f t="shared" si="118"/>
        <v>213303.86</v>
      </c>
      <c r="GZ71" s="3">
        <v>2</v>
      </c>
      <c r="HA71" s="2">
        <f t="shared" si="119"/>
        <v>0</v>
      </c>
      <c r="HC71" s="2">
        <f t="shared" si="120"/>
        <v>213303.86</v>
      </c>
      <c r="HD71" s="3">
        <v>2</v>
      </c>
      <c r="HE71" s="2">
        <f t="shared" si="121"/>
        <v>0</v>
      </c>
      <c r="HG71" s="2">
        <f t="shared" si="122"/>
        <v>0</v>
      </c>
      <c r="HI71" s="2">
        <f t="shared" si="123"/>
        <v>0</v>
      </c>
      <c r="HK71" s="2">
        <f t="shared" si="124"/>
        <v>0</v>
      </c>
      <c r="HM71" s="2">
        <f t="shared" si="125"/>
        <v>0</v>
      </c>
      <c r="HO71" s="2">
        <f t="shared" si="126"/>
        <v>0</v>
      </c>
      <c r="HQ71" s="2">
        <f t="shared" si="127"/>
        <v>0</v>
      </c>
      <c r="HS71" s="2">
        <f t="shared" si="128"/>
        <v>0</v>
      </c>
      <c r="HU71" s="2">
        <f t="shared" si="129"/>
        <v>0</v>
      </c>
      <c r="HW71" s="2">
        <f t="shared" si="130"/>
        <v>0</v>
      </c>
      <c r="HY71" s="2">
        <f t="shared" si="131"/>
        <v>0</v>
      </c>
      <c r="IA71" s="2"/>
      <c r="IC71" s="2"/>
      <c r="IE71" s="2">
        <f t="shared" si="132"/>
        <v>0</v>
      </c>
      <c r="IG71" s="2">
        <f t="shared" si="133"/>
        <v>0</v>
      </c>
      <c r="II71" s="2">
        <f t="shared" si="134"/>
        <v>0</v>
      </c>
      <c r="IK71" s="2">
        <f t="shared" si="135"/>
        <v>0</v>
      </c>
      <c r="IM71" s="2">
        <f t="shared" si="136"/>
        <v>0</v>
      </c>
      <c r="IO71" s="2">
        <f t="shared" si="137"/>
        <v>0</v>
      </c>
      <c r="IQ71" s="2">
        <f t="shared" si="138"/>
        <v>0</v>
      </c>
      <c r="IS71" s="2">
        <f t="shared" si="139"/>
        <v>0</v>
      </c>
      <c r="IU71" s="2">
        <f t="shared" si="140"/>
        <v>0</v>
      </c>
      <c r="IW71" s="2">
        <f t="shared" si="141"/>
        <v>0</v>
      </c>
      <c r="IY71" s="2"/>
      <c r="JA71" s="2"/>
      <c r="JC71" s="2"/>
      <c r="JE71" s="2"/>
      <c r="JG71" s="2"/>
      <c r="JI71" s="2"/>
      <c r="JK71" s="2">
        <v>638</v>
      </c>
      <c r="JL71" s="3">
        <v>0</v>
      </c>
      <c r="JM71" s="2"/>
      <c r="JO71" s="2"/>
      <c r="JQ71" s="2">
        <v>47400</v>
      </c>
      <c r="JR71" s="3">
        <v>0</v>
      </c>
      <c r="JS71" s="2">
        <v>750</v>
      </c>
      <c r="JT71" s="3">
        <v>0</v>
      </c>
      <c r="JU71" s="2"/>
      <c r="JW71" s="2">
        <v>2000</v>
      </c>
      <c r="JX71" s="3">
        <v>0</v>
      </c>
      <c r="JY71" s="2">
        <v>4500</v>
      </c>
      <c r="JZ71" s="3">
        <v>0</v>
      </c>
      <c r="KA71" s="2"/>
      <c r="KC71" s="2">
        <v>9972</v>
      </c>
      <c r="KD71" s="3">
        <v>0</v>
      </c>
      <c r="KE71" s="2">
        <v>750</v>
      </c>
      <c r="KF71" s="3">
        <v>0</v>
      </c>
      <c r="KG71" s="2"/>
      <c r="KI71" s="2">
        <v>1500</v>
      </c>
      <c r="KJ71" s="3">
        <v>0</v>
      </c>
      <c r="KK71" s="2">
        <v>45000</v>
      </c>
      <c r="KL71" s="3">
        <v>0</v>
      </c>
      <c r="KM71" s="2"/>
      <c r="KO71" s="2"/>
      <c r="KQ71" s="2">
        <v>1200</v>
      </c>
      <c r="KR71" s="3">
        <v>0</v>
      </c>
      <c r="KS71" s="2">
        <v>4500</v>
      </c>
      <c r="KT71" s="3">
        <v>0</v>
      </c>
      <c r="KU71" s="2">
        <v>13240</v>
      </c>
      <c r="KV71" s="3">
        <v>0</v>
      </c>
      <c r="KW71" s="2">
        <v>3000</v>
      </c>
      <c r="KX71" s="3">
        <v>0</v>
      </c>
      <c r="KY71" s="2">
        <v>15000</v>
      </c>
      <c r="KZ71" s="3">
        <v>0</v>
      </c>
      <c r="LA71" s="2">
        <v>3000</v>
      </c>
      <c r="LB71" s="3">
        <v>0</v>
      </c>
      <c r="LC71" s="2"/>
      <c r="LE71" s="2"/>
      <c r="LG71" s="2">
        <v>700</v>
      </c>
      <c r="LH71" s="3">
        <v>0</v>
      </c>
      <c r="LI71" s="2">
        <v>1400</v>
      </c>
      <c r="LJ71" s="3">
        <v>0</v>
      </c>
      <c r="LK71" s="2">
        <v>250</v>
      </c>
      <c r="LL71" s="3">
        <v>0</v>
      </c>
      <c r="LM71" s="2"/>
      <c r="LO71" s="2"/>
      <c r="LQ71" s="2"/>
      <c r="LS71" s="2">
        <v>2000</v>
      </c>
      <c r="LT71" s="3">
        <v>0</v>
      </c>
      <c r="LU71" s="2"/>
      <c r="LW71" s="2"/>
      <c r="LY71" s="2"/>
      <c r="MA71" s="2"/>
      <c r="MC71" s="2"/>
      <c r="ME71" s="2">
        <v>200</v>
      </c>
      <c r="MF71" s="3">
        <v>0</v>
      </c>
      <c r="MG71" s="2">
        <v>1000</v>
      </c>
      <c r="MH71" s="3">
        <v>0</v>
      </c>
      <c r="MI71" s="2">
        <v>2000</v>
      </c>
      <c r="MJ71" s="3">
        <v>0</v>
      </c>
      <c r="MK71" s="2">
        <v>2500</v>
      </c>
      <c r="ML71" s="3">
        <v>0</v>
      </c>
      <c r="MM71" s="2"/>
      <c r="MO71" s="2"/>
      <c r="MQ71" s="2"/>
      <c r="MS71" s="2">
        <v>227</v>
      </c>
      <c r="MT71" s="3">
        <v>0</v>
      </c>
      <c r="MU71" s="2"/>
      <c r="MW71" s="2"/>
      <c r="MY71" s="2"/>
      <c r="NA71" s="2"/>
      <c r="NC71" s="2">
        <v>2411773.84</v>
      </c>
      <c r="ND71" s="3">
        <v>25.86</v>
      </c>
      <c r="NE71" s="2">
        <v>53326</v>
      </c>
      <c r="NF71" s="3">
        <v>0.5</v>
      </c>
      <c r="NG71" s="2">
        <f t="shared" si="146"/>
        <v>2386047.7848</v>
      </c>
      <c r="NH71" s="2">
        <f t="shared" si="147"/>
        <v>646361.64999999991</v>
      </c>
      <c r="NI71" s="2">
        <f t="shared" si="148"/>
        <v>38394.694799999997</v>
      </c>
      <c r="NJ71" s="2">
        <f t="shared" si="149"/>
        <v>2341047.7848</v>
      </c>
      <c r="NK71" s="2">
        <f t="shared" si="150"/>
        <v>645723.64999999991</v>
      </c>
      <c r="NL71" s="2">
        <f t="shared" si="151"/>
        <v>38394.694799999997</v>
      </c>
      <c r="NM71" s="2">
        <f>VLOOKUP($B71,'[6]sped-ELL'!$B$3:$AB$118,26,FALSE)</f>
        <v>807375.06</v>
      </c>
      <c r="NN71" s="2">
        <f>VLOOKUP($B71,'[6]sped-ELL'!$B$3:$AB$118,27,FALSE)</f>
        <v>113832</v>
      </c>
      <c r="NO71" s="52">
        <f t="shared" si="152"/>
        <v>161651.41000000015</v>
      </c>
      <c r="NP71" s="52">
        <f t="shared" si="153"/>
        <v>75437.305200000003</v>
      </c>
      <c r="NQ71" s="2"/>
      <c r="NS71" s="2"/>
      <c r="NU71" s="2"/>
      <c r="NW71" s="2"/>
      <c r="NY71" s="2"/>
      <c r="OA71" s="2"/>
      <c r="OC71" s="2"/>
      <c r="OE71" s="2"/>
      <c r="OG71" s="2"/>
      <c r="OI71" s="2"/>
      <c r="OK71" s="2"/>
      <c r="OM71" s="2"/>
      <c r="OO71" s="2"/>
      <c r="OQ71" s="2"/>
      <c r="OS71" s="2"/>
      <c r="OU71" s="2"/>
      <c r="OW71" s="2"/>
      <c r="OY71" s="2"/>
      <c r="PA71" s="2"/>
      <c r="PC71" s="2"/>
      <c r="PE71" s="2"/>
      <c r="PG71" s="2"/>
      <c r="PI71" s="2"/>
      <c r="PK71" s="2"/>
      <c r="PM71" s="2"/>
      <c r="PO71" s="2"/>
      <c r="PQ71" s="2"/>
      <c r="PS71" s="2"/>
      <c r="PU71" s="2"/>
    </row>
    <row r="72" spans="1:437" x14ac:dyDescent="0.25">
      <c r="A72" t="s">
        <v>255</v>
      </c>
      <c r="B72" s="35">
        <v>280</v>
      </c>
      <c r="C72" s="2"/>
      <c r="E72" s="2">
        <v>104158</v>
      </c>
      <c r="F72" s="3">
        <v>1</v>
      </c>
      <c r="G72" s="2">
        <v>67876</v>
      </c>
      <c r="H72" s="3">
        <v>1</v>
      </c>
      <c r="I72" s="2"/>
      <c r="K72" s="2">
        <v>299904</v>
      </c>
      <c r="L72" s="3">
        <v>8</v>
      </c>
      <c r="M72" s="2"/>
      <c r="O72" s="2">
        <v>187440</v>
      </c>
      <c r="P72" s="3">
        <v>5</v>
      </c>
      <c r="Q72" s="2"/>
      <c r="S72" s="2">
        <v>112464</v>
      </c>
      <c r="T72" s="3">
        <v>3</v>
      </c>
      <c r="U72" s="2">
        <v>52931</v>
      </c>
      <c r="V72" s="3">
        <v>1</v>
      </c>
      <c r="W72" s="2">
        <v>187440</v>
      </c>
      <c r="X72" s="3">
        <v>5</v>
      </c>
      <c r="Y72" s="2"/>
      <c r="AA72" s="2"/>
      <c r="AC72" s="2"/>
      <c r="AE72" s="2"/>
      <c r="AG72" s="2"/>
      <c r="AI72" s="2"/>
      <c r="AK72" s="2">
        <v>156529</v>
      </c>
      <c r="AL72" s="3">
        <v>1</v>
      </c>
      <c r="AM72" s="2"/>
      <c r="AO72" s="2"/>
      <c r="AQ72" s="2"/>
      <c r="AS72" s="2"/>
      <c r="AU72" s="2"/>
      <c r="AW72" s="2"/>
      <c r="AY72" s="2"/>
      <c r="BA72" s="2">
        <v>90879</v>
      </c>
      <c r="BB72" s="3">
        <v>1</v>
      </c>
      <c r="BC72" s="2">
        <v>50639</v>
      </c>
      <c r="BD72" s="3">
        <v>1</v>
      </c>
      <c r="BE72" s="2"/>
      <c r="BG72" s="2"/>
      <c r="BI72" s="2"/>
      <c r="BK72" s="2"/>
      <c r="BM72" s="2">
        <v>135160</v>
      </c>
      <c r="BN72" s="3">
        <v>2</v>
      </c>
      <c r="BO72" s="2"/>
      <c r="BQ72" s="2"/>
      <c r="BS72" s="2"/>
      <c r="BU72" s="2"/>
      <c r="BW72" s="2">
        <v>117087</v>
      </c>
      <c r="BX72" s="3">
        <v>1</v>
      </c>
      <c r="BY72" s="2"/>
      <c r="CA72" s="2"/>
      <c r="CC72" s="2">
        <v>78183</v>
      </c>
      <c r="CD72" s="3">
        <v>1</v>
      </c>
      <c r="CE72" s="2">
        <v>10025.22667</v>
      </c>
      <c r="CF72" s="3">
        <v>0</v>
      </c>
      <c r="CG72" s="2">
        <v>101190</v>
      </c>
      <c r="CH72" s="3">
        <v>2</v>
      </c>
      <c r="CI72" s="2">
        <v>60194</v>
      </c>
      <c r="CJ72" s="3">
        <v>1</v>
      </c>
      <c r="CK72" s="2"/>
      <c r="CM72" s="2"/>
      <c r="CO72" s="2"/>
      <c r="CQ72" s="2"/>
      <c r="CS72" s="2"/>
      <c r="CU72" s="2">
        <f t="shared" si="77"/>
        <v>0</v>
      </c>
      <c r="CW72" s="2">
        <f t="shared" si="144"/>
        <v>0</v>
      </c>
      <c r="CY72" s="2">
        <f t="shared" si="78"/>
        <v>0</v>
      </c>
      <c r="DA72" s="2">
        <f t="shared" si="79"/>
        <v>106651.93</v>
      </c>
      <c r="DB72" s="3">
        <v>1</v>
      </c>
      <c r="DC72" s="2">
        <f t="shared" si="80"/>
        <v>106651.93</v>
      </c>
      <c r="DD72" s="3">
        <v>1</v>
      </c>
      <c r="DE72" s="2">
        <f t="shared" si="81"/>
        <v>0</v>
      </c>
      <c r="DG72" s="2">
        <f t="shared" si="82"/>
        <v>0</v>
      </c>
      <c r="DI72" s="2"/>
      <c r="DK72" s="2"/>
      <c r="DM72" s="2"/>
      <c r="DO72" s="2"/>
      <c r="DQ72" s="2">
        <v>195277</v>
      </c>
      <c r="DR72" s="3">
        <v>1</v>
      </c>
      <c r="DS72" s="2">
        <f t="shared" si="83"/>
        <v>0</v>
      </c>
      <c r="DU72" s="2">
        <f t="shared" si="145"/>
        <v>120137.93</v>
      </c>
      <c r="DV72" s="3">
        <v>1</v>
      </c>
      <c r="DW72" s="2"/>
      <c r="DY72" s="2"/>
      <c r="EA72" s="2"/>
      <c r="EC72" s="2">
        <f t="shared" si="84"/>
        <v>0</v>
      </c>
      <c r="EE72" s="2">
        <f t="shared" si="142"/>
        <v>0</v>
      </c>
      <c r="EG72" s="2">
        <f t="shared" si="143"/>
        <v>0</v>
      </c>
      <c r="EI72" s="2">
        <f t="shared" si="85"/>
        <v>0</v>
      </c>
      <c r="EK72" s="2">
        <f t="shared" si="86"/>
        <v>0</v>
      </c>
      <c r="EM72" s="2">
        <f t="shared" si="87"/>
        <v>106651.93</v>
      </c>
      <c r="EN72" s="3">
        <v>1</v>
      </c>
      <c r="EO72" s="2">
        <f t="shared" si="88"/>
        <v>213303.86</v>
      </c>
      <c r="EP72" s="3">
        <v>2</v>
      </c>
      <c r="EQ72" s="2">
        <f t="shared" si="89"/>
        <v>0</v>
      </c>
      <c r="ES72" s="2"/>
      <c r="EU72" s="2">
        <f t="shared" si="90"/>
        <v>319955.78999999998</v>
      </c>
      <c r="EV72" s="3">
        <v>3</v>
      </c>
      <c r="EW72" s="2">
        <f t="shared" si="91"/>
        <v>213303.86</v>
      </c>
      <c r="EX72" s="3">
        <v>2</v>
      </c>
      <c r="EY72" s="2">
        <f t="shared" si="92"/>
        <v>319955.78999999998</v>
      </c>
      <c r="EZ72" s="3">
        <v>3</v>
      </c>
      <c r="FA72" s="2">
        <f t="shared" si="93"/>
        <v>213303.86</v>
      </c>
      <c r="FB72" s="3">
        <v>2</v>
      </c>
      <c r="FC72" s="2">
        <f t="shared" si="94"/>
        <v>213303.86</v>
      </c>
      <c r="FD72" s="3">
        <v>2</v>
      </c>
      <c r="FE72" s="2">
        <f t="shared" si="95"/>
        <v>0</v>
      </c>
      <c r="FG72" s="2">
        <f t="shared" si="96"/>
        <v>106651.93</v>
      </c>
      <c r="FH72" s="3">
        <v>1</v>
      </c>
      <c r="FI72" s="2">
        <f t="shared" si="97"/>
        <v>0</v>
      </c>
      <c r="FK72" s="2">
        <f t="shared" si="98"/>
        <v>0</v>
      </c>
      <c r="FM72" s="2">
        <f t="shared" si="99"/>
        <v>0</v>
      </c>
      <c r="FO72" s="2">
        <f t="shared" si="100"/>
        <v>0</v>
      </c>
      <c r="FQ72" s="2">
        <f t="shared" si="101"/>
        <v>0</v>
      </c>
      <c r="FS72" s="2">
        <f t="shared" si="102"/>
        <v>0</v>
      </c>
      <c r="FU72" s="2">
        <f t="shared" si="103"/>
        <v>213303.86</v>
      </c>
      <c r="FV72" s="3">
        <v>2</v>
      </c>
      <c r="FW72" s="2">
        <f t="shared" si="104"/>
        <v>106651.93</v>
      </c>
      <c r="FX72" s="3">
        <v>1</v>
      </c>
      <c r="FY72" s="2">
        <f t="shared" si="105"/>
        <v>0</v>
      </c>
      <c r="GA72" s="2">
        <f t="shared" si="106"/>
        <v>213303.86</v>
      </c>
      <c r="GB72" s="3">
        <v>2</v>
      </c>
      <c r="GC72" s="2">
        <f t="shared" si="107"/>
        <v>426607.72</v>
      </c>
      <c r="GD72" s="3">
        <v>4</v>
      </c>
      <c r="GE72" s="2">
        <f t="shared" si="108"/>
        <v>0</v>
      </c>
      <c r="GG72" s="2">
        <f t="shared" si="109"/>
        <v>106651.93</v>
      </c>
      <c r="GH72" s="3">
        <v>1</v>
      </c>
      <c r="GI72" s="2">
        <f t="shared" si="110"/>
        <v>0</v>
      </c>
      <c r="GK72" s="2">
        <f t="shared" si="111"/>
        <v>0</v>
      </c>
      <c r="GM72" s="2">
        <f t="shared" si="112"/>
        <v>319955.78999999998</v>
      </c>
      <c r="GN72" s="3">
        <v>3</v>
      </c>
      <c r="GO72" s="2">
        <f t="shared" si="113"/>
        <v>0</v>
      </c>
      <c r="GQ72" s="2">
        <f t="shared" si="114"/>
        <v>0</v>
      </c>
      <c r="GS72" s="2">
        <f t="shared" si="115"/>
        <v>106651.93</v>
      </c>
      <c r="GT72" s="3">
        <v>1</v>
      </c>
      <c r="GU72" s="2">
        <f t="shared" si="116"/>
        <v>0</v>
      </c>
      <c r="GW72" s="2">
        <f t="shared" si="117"/>
        <v>0</v>
      </c>
      <c r="GY72" s="2">
        <f t="shared" si="118"/>
        <v>319955.78999999998</v>
      </c>
      <c r="GZ72" s="3">
        <v>3</v>
      </c>
      <c r="HA72" s="2">
        <f t="shared" si="119"/>
        <v>106651.93</v>
      </c>
      <c r="HB72" s="3">
        <v>1</v>
      </c>
      <c r="HC72" s="2">
        <f t="shared" si="120"/>
        <v>426607.72</v>
      </c>
      <c r="HD72" s="3">
        <v>4</v>
      </c>
      <c r="HE72" s="2">
        <f t="shared" si="121"/>
        <v>0</v>
      </c>
      <c r="HG72" s="2">
        <f t="shared" si="122"/>
        <v>106651.93</v>
      </c>
      <c r="HH72" s="3">
        <v>1</v>
      </c>
      <c r="HI72" s="2">
        <f t="shared" si="123"/>
        <v>0</v>
      </c>
      <c r="HK72" s="2">
        <f t="shared" si="124"/>
        <v>0</v>
      </c>
      <c r="HM72" s="2">
        <f t="shared" si="125"/>
        <v>0</v>
      </c>
      <c r="HO72" s="2">
        <f t="shared" si="126"/>
        <v>0</v>
      </c>
      <c r="HQ72" s="2">
        <f t="shared" si="127"/>
        <v>0</v>
      </c>
      <c r="HS72" s="2">
        <f t="shared" si="128"/>
        <v>0</v>
      </c>
      <c r="HU72" s="2">
        <f t="shared" si="129"/>
        <v>0</v>
      </c>
      <c r="HW72" s="2">
        <f t="shared" si="130"/>
        <v>106651.93</v>
      </c>
      <c r="HX72" s="3">
        <v>1</v>
      </c>
      <c r="HY72" s="2">
        <f t="shared" si="131"/>
        <v>106651.93</v>
      </c>
      <c r="HZ72" s="3">
        <v>1</v>
      </c>
      <c r="IA72" s="2"/>
      <c r="IC72" s="2"/>
      <c r="IE72" s="2">
        <f t="shared" si="132"/>
        <v>106651.93</v>
      </c>
      <c r="IF72" s="3">
        <v>1</v>
      </c>
      <c r="IG72" s="2">
        <f t="shared" si="133"/>
        <v>0</v>
      </c>
      <c r="II72" s="2">
        <f t="shared" si="134"/>
        <v>0</v>
      </c>
      <c r="IK72" s="2">
        <f t="shared" si="135"/>
        <v>0</v>
      </c>
      <c r="IM72" s="2">
        <f t="shared" si="136"/>
        <v>0</v>
      </c>
      <c r="IO72" s="2">
        <f t="shared" si="137"/>
        <v>0</v>
      </c>
      <c r="IQ72" s="2">
        <f t="shared" si="138"/>
        <v>0</v>
      </c>
      <c r="IS72" s="2">
        <f t="shared" si="139"/>
        <v>0</v>
      </c>
      <c r="IU72" s="2">
        <f t="shared" si="140"/>
        <v>0</v>
      </c>
      <c r="IW72" s="2">
        <f t="shared" si="141"/>
        <v>0</v>
      </c>
      <c r="IY72" s="2"/>
      <c r="JA72" s="2"/>
      <c r="JC72" s="2">
        <v>40800</v>
      </c>
      <c r="JD72" s="3">
        <v>0</v>
      </c>
      <c r="JE72" s="2">
        <v>10200</v>
      </c>
      <c r="JF72" s="3">
        <v>0</v>
      </c>
      <c r="JG72" s="2">
        <v>40800</v>
      </c>
      <c r="JH72" s="3">
        <v>0</v>
      </c>
      <c r="JI72" s="2"/>
      <c r="JK72" s="2"/>
      <c r="JM72" s="2"/>
      <c r="JO72" s="2"/>
      <c r="JQ72" s="2">
        <v>10628.22</v>
      </c>
      <c r="JR72" s="3">
        <v>0</v>
      </c>
      <c r="JS72" s="2"/>
      <c r="JU72" s="2"/>
      <c r="JW72" s="2">
        <v>20000</v>
      </c>
      <c r="JX72" s="3">
        <v>0</v>
      </c>
      <c r="JY72" s="2">
        <v>20378.2</v>
      </c>
      <c r="JZ72" s="3">
        <v>0</v>
      </c>
      <c r="KA72" s="2"/>
      <c r="KC72" s="2">
        <v>45228</v>
      </c>
      <c r="KD72" s="3">
        <v>0</v>
      </c>
      <c r="KE72" s="2">
        <v>14848</v>
      </c>
      <c r="KF72" s="3">
        <v>0</v>
      </c>
      <c r="KG72" s="2"/>
      <c r="KI72" s="2"/>
      <c r="KK72" s="2">
        <v>242135.14</v>
      </c>
      <c r="KL72" s="3">
        <v>0</v>
      </c>
      <c r="KM72" s="2"/>
      <c r="KO72" s="2"/>
      <c r="KQ72" s="2"/>
      <c r="KS72" s="2"/>
      <c r="KU72" s="2"/>
      <c r="KW72" s="2"/>
      <c r="KY72" s="2"/>
      <c r="LA72" s="2"/>
      <c r="LC72" s="2">
        <v>8360</v>
      </c>
      <c r="LD72" s="3">
        <v>0</v>
      </c>
      <c r="LE72" s="2"/>
      <c r="LG72" s="2"/>
      <c r="LI72" s="2"/>
      <c r="LK72" s="2"/>
      <c r="LM72" s="2"/>
      <c r="LO72" s="2"/>
      <c r="LQ72" s="2"/>
      <c r="LS72" s="2"/>
      <c r="LU72" s="2"/>
      <c r="LW72" s="2"/>
      <c r="LY72" s="2"/>
      <c r="MA72" s="2"/>
      <c r="MC72" s="2"/>
      <c r="ME72" s="2"/>
      <c r="MG72" s="2"/>
      <c r="MI72" s="2"/>
      <c r="MK72" s="2"/>
      <c r="MM72" s="2"/>
      <c r="MO72" s="2"/>
      <c r="MQ72" s="2"/>
      <c r="MS72" s="2">
        <v>3013.6</v>
      </c>
      <c r="MT72" s="3">
        <v>0</v>
      </c>
      <c r="MU72" s="2"/>
      <c r="MW72" s="2"/>
      <c r="MY72" s="2"/>
      <c r="NA72" s="2"/>
      <c r="NC72" s="2">
        <v>7542858.386669999</v>
      </c>
      <c r="ND72" s="3">
        <v>80</v>
      </c>
      <c r="NE72" s="2">
        <v>106651.93</v>
      </c>
      <c r="NF72" s="3">
        <v>1</v>
      </c>
      <c r="NG72" s="2">
        <f t="shared" si="146"/>
        <v>7383242.1666699965</v>
      </c>
      <c r="NH72" s="2">
        <f t="shared" si="147"/>
        <v>1609836.16</v>
      </c>
      <c r="NI72" s="2">
        <f t="shared" si="148"/>
        <v>106651.93</v>
      </c>
      <c r="NJ72" s="2">
        <f t="shared" si="149"/>
        <v>7141107.0266699968</v>
      </c>
      <c r="NK72" s="2">
        <f t="shared" si="150"/>
        <v>1374097.2299999997</v>
      </c>
      <c r="NL72" s="2">
        <f t="shared" si="151"/>
        <v>106651.93</v>
      </c>
      <c r="NM72" s="2">
        <f>VLOOKUP($B72,'[6]sped-ELL'!$B$3:$AB$118,26,FALSE)</f>
        <v>1427965.61</v>
      </c>
      <c r="NN72" s="2">
        <f>VLOOKUP($B72,'[6]sped-ELL'!$B$3:$AB$118,27,FALSE)</f>
        <v>113832</v>
      </c>
      <c r="NO72" s="52">
        <f t="shared" si="152"/>
        <v>53868.380000000354</v>
      </c>
      <c r="NP72" s="52">
        <f t="shared" si="153"/>
        <v>7180.070000000007</v>
      </c>
      <c r="NQ72" s="2"/>
      <c r="NS72" s="2"/>
      <c r="NU72" s="2"/>
      <c r="NW72" s="2"/>
      <c r="NY72" s="2"/>
      <c r="OA72" s="2"/>
      <c r="OC72" s="2"/>
      <c r="OE72" s="2"/>
      <c r="OG72" s="2"/>
      <c r="OI72" s="2"/>
      <c r="OK72" s="2"/>
      <c r="OM72" s="2"/>
      <c r="OO72" s="2"/>
      <c r="OQ72" s="2"/>
      <c r="OS72" s="2"/>
      <c r="OU72" s="2"/>
      <c r="OW72" s="2"/>
      <c r="OY72" s="2"/>
      <c r="PA72" s="2"/>
      <c r="PC72" s="2"/>
      <c r="PE72" s="2"/>
      <c r="PG72" s="2"/>
      <c r="PI72" s="2"/>
      <c r="PK72" s="2"/>
      <c r="PM72" s="2"/>
      <c r="PO72" s="2"/>
      <c r="PQ72" s="2"/>
      <c r="PS72" s="2"/>
      <c r="PU72" s="2"/>
    </row>
    <row r="73" spans="1:437" x14ac:dyDescent="0.25">
      <c r="A73" t="s">
        <v>256</v>
      </c>
      <c r="B73" s="35">
        <v>285</v>
      </c>
      <c r="C73" s="2"/>
      <c r="E73" s="2"/>
      <c r="G73" s="2">
        <v>67876</v>
      </c>
      <c r="H73" s="3">
        <v>1</v>
      </c>
      <c r="I73" s="2"/>
      <c r="K73" s="2">
        <v>187440</v>
      </c>
      <c r="L73" s="3">
        <v>5</v>
      </c>
      <c r="M73" s="2"/>
      <c r="O73" s="2">
        <v>149952</v>
      </c>
      <c r="P73" s="3">
        <v>4</v>
      </c>
      <c r="Q73" s="2"/>
      <c r="S73" s="2"/>
      <c r="U73" s="2"/>
      <c r="W73" s="2">
        <v>37488</v>
      </c>
      <c r="X73" s="3">
        <v>1</v>
      </c>
      <c r="Y73" s="2"/>
      <c r="AA73" s="2">
        <v>156529</v>
      </c>
      <c r="AB73" s="3">
        <v>1</v>
      </c>
      <c r="AC73" s="2"/>
      <c r="AE73" s="2"/>
      <c r="AG73" s="2"/>
      <c r="AI73" s="2"/>
      <c r="AK73" s="2"/>
      <c r="AM73" s="2"/>
      <c r="AO73" s="2"/>
      <c r="AQ73" s="2"/>
      <c r="AS73" s="2"/>
      <c r="AU73" s="2"/>
      <c r="AW73" s="2"/>
      <c r="AY73" s="2"/>
      <c r="BA73" s="2"/>
      <c r="BC73" s="2"/>
      <c r="BE73" s="2"/>
      <c r="BG73" s="2"/>
      <c r="BI73" s="2">
        <v>58896</v>
      </c>
      <c r="BJ73" s="3">
        <v>1</v>
      </c>
      <c r="BK73" s="2"/>
      <c r="BM73" s="2"/>
      <c r="BO73" s="2"/>
      <c r="BQ73" s="2"/>
      <c r="BS73" s="2"/>
      <c r="BU73" s="2"/>
      <c r="BW73" s="2">
        <v>117087</v>
      </c>
      <c r="BX73" s="3">
        <v>1</v>
      </c>
      <c r="BY73" s="2"/>
      <c r="CA73" s="2"/>
      <c r="CC73" s="2">
        <v>78183</v>
      </c>
      <c r="CD73" s="3">
        <v>1</v>
      </c>
      <c r="CE73" s="2">
        <v>17322.993330000001</v>
      </c>
      <c r="CF73" s="3">
        <v>0</v>
      </c>
      <c r="CG73" s="2">
        <v>50595</v>
      </c>
      <c r="CH73" s="3">
        <v>1</v>
      </c>
      <c r="CI73" s="2">
        <v>60194</v>
      </c>
      <c r="CJ73" s="3">
        <v>1</v>
      </c>
      <c r="CK73" s="2"/>
      <c r="CM73" s="2"/>
      <c r="CO73" s="2"/>
      <c r="CQ73" s="2"/>
      <c r="CS73" s="2">
        <v>144306</v>
      </c>
      <c r="CT73" s="3">
        <v>1</v>
      </c>
      <c r="CU73" s="2">
        <f t="shared" ref="CU73:CU118" si="154">CV73*$B$123</f>
        <v>0</v>
      </c>
      <c r="CW73" s="2">
        <f t="shared" si="144"/>
        <v>0</v>
      </c>
      <c r="CY73" s="2">
        <f t="shared" ref="CY73:CY118" si="155">CZ73*$B$123</f>
        <v>0</v>
      </c>
      <c r="DA73" s="2">
        <f t="shared" ref="DA73:DA118" si="156">DB73*$B$123</f>
        <v>106651.93</v>
      </c>
      <c r="DB73" s="3">
        <v>1</v>
      </c>
      <c r="DC73" s="2">
        <f t="shared" ref="DC73:DC118" si="157">DD73*$B$123</f>
        <v>106651.93</v>
      </c>
      <c r="DD73" s="3">
        <v>1</v>
      </c>
      <c r="DE73" s="2">
        <f t="shared" ref="DE73:DE118" si="158">DF73*$B$123</f>
        <v>106651.93</v>
      </c>
      <c r="DF73" s="3">
        <v>1</v>
      </c>
      <c r="DG73" s="2">
        <f t="shared" ref="DG73:DG118" si="159">DH73*$B$123</f>
        <v>4847.8149515218493</v>
      </c>
      <c r="DH73" s="3">
        <v>4.5454544999999999E-2</v>
      </c>
      <c r="DI73" s="2"/>
      <c r="DK73" s="2"/>
      <c r="DM73" s="2"/>
      <c r="DO73" s="2"/>
      <c r="DQ73" s="2">
        <v>195277</v>
      </c>
      <c r="DR73" s="3">
        <v>1</v>
      </c>
      <c r="DS73" s="2">
        <f t="shared" ref="DS73:DS118" si="160">DT73*$B$123</f>
        <v>53325.964999999997</v>
      </c>
      <c r="DT73" s="3">
        <v>0.5</v>
      </c>
      <c r="DU73" s="2">
        <f t="shared" si="145"/>
        <v>0</v>
      </c>
      <c r="DW73" s="2"/>
      <c r="DY73" s="2">
        <v>56854</v>
      </c>
      <c r="DZ73" s="3">
        <v>1</v>
      </c>
      <c r="EA73" s="2">
        <v>104158</v>
      </c>
      <c r="EB73" s="3">
        <v>1</v>
      </c>
      <c r="EC73" s="2">
        <f t="shared" ref="EC73:EC118" si="161">ED73*$B$123</f>
        <v>0</v>
      </c>
      <c r="EE73" s="2">
        <f t="shared" si="142"/>
        <v>0</v>
      </c>
      <c r="EG73" s="2">
        <f t="shared" si="143"/>
        <v>0</v>
      </c>
      <c r="EI73" s="2">
        <f t="shared" ref="EI73:EI118" si="162">EJ73*$B$123</f>
        <v>0</v>
      </c>
      <c r="EK73" s="2">
        <f t="shared" ref="EK73:EK118" si="163">EL73*$B$123</f>
        <v>0</v>
      </c>
      <c r="EM73" s="2">
        <f t="shared" ref="EM73:EM118" si="164">EN73*$B$123</f>
        <v>106651.93</v>
      </c>
      <c r="EN73" s="3">
        <v>1</v>
      </c>
      <c r="EO73" s="2">
        <f t="shared" ref="EO73:EO118" si="165">EP73*$B$123</f>
        <v>106651.93</v>
      </c>
      <c r="EP73" s="3">
        <v>1</v>
      </c>
      <c r="EQ73" s="2">
        <f t="shared" ref="EQ73:EQ118" si="166">ER73*$B$123</f>
        <v>106651.93</v>
      </c>
      <c r="ER73" s="3">
        <v>1</v>
      </c>
      <c r="ES73" s="2"/>
      <c r="EU73" s="2">
        <f t="shared" ref="EU73:EU118" si="167">EV73*$B$123</f>
        <v>106651.93</v>
      </c>
      <c r="EV73" s="3">
        <v>1</v>
      </c>
      <c r="EW73" s="2">
        <f t="shared" ref="EW73:EW118" si="168">EX73*$B$123</f>
        <v>106651.93</v>
      </c>
      <c r="EX73" s="3">
        <v>1</v>
      </c>
      <c r="EY73" s="2">
        <f t="shared" ref="EY73:EY118" si="169">EZ73*$B$123</f>
        <v>213303.86</v>
      </c>
      <c r="EZ73" s="3">
        <v>2</v>
      </c>
      <c r="FA73" s="2">
        <f t="shared" ref="FA73:FA118" si="170">FB73*$B$123</f>
        <v>213303.86</v>
      </c>
      <c r="FB73" s="3">
        <v>2</v>
      </c>
      <c r="FC73" s="2">
        <f t="shared" ref="FC73:FC118" si="171">FD73*$B$123</f>
        <v>213303.86</v>
      </c>
      <c r="FD73" s="3">
        <v>2</v>
      </c>
      <c r="FE73" s="2">
        <f t="shared" ref="FE73:FE118" si="172">FF73*$B$123</f>
        <v>0</v>
      </c>
      <c r="FG73" s="2">
        <f t="shared" ref="FG73:FG118" si="173">FH73*$B$123</f>
        <v>106651.93</v>
      </c>
      <c r="FH73" s="3">
        <v>1</v>
      </c>
      <c r="FI73" s="2">
        <f t="shared" ref="FI73:FI118" si="174">FJ73*$B$123</f>
        <v>0</v>
      </c>
      <c r="FK73" s="2">
        <f t="shared" ref="FK73:FK118" si="175">FL73*$B$123</f>
        <v>0</v>
      </c>
      <c r="FM73" s="2">
        <f t="shared" ref="FM73:FM118" si="176">FN73*$B$123</f>
        <v>0</v>
      </c>
      <c r="FO73" s="2">
        <f t="shared" ref="FO73:FO118" si="177">FP73*$B$123</f>
        <v>0</v>
      </c>
      <c r="FQ73" s="2">
        <f t="shared" ref="FQ73:FQ118" si="178">FR73*$B$123</f>
        <v>0</v>
      </c>
      <c r="FS73" s="2">
        <f t="shared" ref="FS73:FS118" si="179">FT73*$B$123</f>
        <v>0</v>
      </c>
      <c r="FU73" s="2">
        <f t="shared" ref="FU73:FU118" si="180">FV73*$B$123</f>
        <v>106651.93</v>
      </c>
      <c r="FV73" s="3">
        <v>1</v>
      </c>
      <c r="FW73" s="2">
        <f t="shared" ref="FW73:FW116" si="181">FX73*$B$123</f>
        <v>0</v>
      </c>
      <c r="FY73" s="2">
        <f t="shared" ref="FY73:FY118" si="182">FZ73*$B$123</f>
        <v>0</v>
      </c>
      <c r="GA73" s="2">
        <f t="shared" ref="GA73:GA118" si="183">GB73*$B$123</f>
        <v>106651.93</v>
      </c>
      <c r="GB73" s="3">
        <v>1</v>
      </c>
      <c r="GC73" s="2">
        <f t="shared" ref="GC73:GC118" si="184">GD73*$B$123</f>
        <v>319955.78999999998</v>
      </c>
      <c r="GD73" s="3">
        <v>3</v>
      </c>
      <c r="GE73" s="2">
        <f t="shared" ref="GE73:GE118" si="185">GF73*$B$123</f>
        <v>0</v>
      </c>
      <c r="GG73" s="2">
        <f t="shared" ref="GG73:GG118" si="186">GH73*$B$123</f>
        <v>0</v>
      </c>
      <c r="GI73" s="2">
        <f t="shared" ref="GI73:GI118" si="187">GJ73*$B$123</f>
        <v>0</v>
      </c>
      <c r="GK73" s="2">
        <f t="shared" ref="GK73:GK118" si="188">GL73*$B$123</f>
        <v>0</v>
      </c>
      <c r="GM73" s="2">
        <f t="shared" ref="GM73:GM118" si="189">GN73*$B$123</f>
        <v>213303.86</v>
      </c>
      <c r="GN73" s="3">
        <v>2</v>
      </c>
      <c r="GO73" s="2">
        <f t="shared" ref="GO73:GO118" si="190">GP73*$B$123</f>
        <v>0</v>
      </c>
      <c r="GQ73" s="2">
        <f t="shared" ref="GQ73:GQ118" si="191">GR73*$B$123</f>
        <v>0</v>
      </c>
      <c r="GS73" s="2">
        <f t="shared" ref="GS73:GS118" si="192">GT73*$B$123</f>
        <v>106651.93</v>
      </c>
      <c r="GT73" s="3">
        <v>1</v>
      </c>
      <c r="GU73" s="2">
        <f t="shared" ref="GU73:GU118" si="193">GV73*$B$123</f>
        <v>0</v>
      </c>
      <c r="GW73" s="2">
        <f t="shared" ref="GW73:GW118" si="194">GX73*$B$123</f>
        <v>106651.93</v>
      </c>
      <c r="GX73" s="3">
        <v>1</v>
      </c>
      <c r="GY73" s="2">
        <f t="shared" ref="GY73:GY118" si="195">GZ73*$B$123</f>
        <v>213303.86</v>
      </c>
      <c r="GZ73" s="3">
        <v>2</v>
      </c>
      <c r="HA73" s="2">
        <f t="shared" ref="HA73:HA118" si="196">HB73*$B$123</f>
        <v>106651.93</v>
      </c>
      <c r="HB73" s="3">
        <v>1</v>
      </c>
      <c r="HC73" s="2">
        <f t="shared" ref="HC73:HC118" si="197">HD73*$B$123</f>
        <v>213303.86</v>
      </c>
      <c r="HD73" s="3">
        <v>2</v>
      </c>
      <c r="HE73" s="2">
        <f t="shared" ref="HE73:HE118" si="198">HF73*$B$123</f>
        <v>106651.93</v>
      </c>
      <c r="HF73" s="3">
        <v>1</v>
      </c>
      <c r="HG73" s="2">
        <f t="shared" ref="HG73:HG118" si="199">HH73*$B$123</f>
        <v>0</v>
      </c>
      <c r="HI73" s="2">
        <f t="shared" ref="HI73:HI118" si="200">HJ73*$B$123</f>
        <v>0</v>
      </c>
      <c r="HK73" s="2">
        <f t="shared" ref="HK73:HK118" si="201">HL73*$B$123</f>
        <v>0</v>
      </c>
      <c r="HM73" s="2">
        <f t="shared" ref="HM73:HM118" si="202">HN73*$B$123</f>
        <v>0</v>
      </c>
      <c r="HO73" s="2">
        <f t="shared" ref="HO73:HO118" si="203">HP73*$B$123</f>
        <v>0</v>
      </c>
      <c r="HQ73" s="2">
        <f t="shared" ref="HQ73:HQ118" si="204">HR73*$B$123</f>
        <v>0</v>
      </c>
      <c r="HS73" s="2">
        <f t="shared" ref="HS73:HS118" si="205">HT73*$B$123</f>
        <v>0</v>
      </c>
      <c r="HU73" s="2">
        <f t="shared" ref="HU73:HU118" si="206">HV73*$B$123</f>
        <v>0</v>
      </c>
      <c r="HW73" s="2">
        <f t="shared" ref="HW73:HW118" si="207">HX73*$B$123</f>
        <v>0</v>
      </c>
      <c r="HY73" s="2">
        <f t="shared" ref="HY73:HY118" si="208">HZ73*$B$123</f>
        <v>0</v>
      </c>
      <c r="IA73" s="2"/>
      <c r="IC73" s="2"/>
      <c r="IE73" s="2">
        <f t="shared" ref="IE73:IE118" si="209">IF73*$B$123</f>
        <v>0</v>
      </c>
      <c r="IG73" s="2">
        <f t="shared" ref="IG73:IG118" si="210">IH73*$B$123</f>
        <v>0</v>
      </c>
      <c r="II73" s="2">
        <f t="shared" ref="II73:II118" si="211">IJ73*$B$123</f>
        <v>0</v>
      </c>
      <c r="IK73" s="2">
        <f t="shared" ref="IK73:IK118" si="212">IL73*$B$123</f>
        <v>0</v>
      </c>
      <c r="IM73" s="2">
        <f t="shared" ref="IM73:IM118" si="213">IN73*$B$123</f>
        <v>0</v>
      </c>
      <c r="IO73" s="2">
        <f t="shared" ref="IO73:IO118" si="214">IP73*$B$123</f>
        <v>0</v>
      </c>
      <c r="IQ73" s="2">
        <f t="shared" ref="IQ73:IQ118" si="215">IR73*$B$123</f>
        <v>0</v>
      </c>
      <c r="IS73" s="2">
        <f t="shared" ref="IS73:IS118" si="216">IT73*$B$123</f>
        <v>0</v>
      </c>
      <c r="IU73" s="2">
        <f t="shared" ref="IU73:IU118" si="217">IV73*$B$123</f>
        <v>0</v>
      </c>
      <c r="IW73" s="2">
        <f t="shared" ref="IW73:IW118" si="218">IX73*$B$123</f>
        <v>0</v>
      </c>
      <c r="IY73" s="2"/>
      <c r="JA73" s="2"/>
      <c r="JC73" s="2">
        <v>34000</v>
      </c>
      <c r="JD73" s="3">
        <v>0</v>
      </c>
      <c r="JE73" s="2">
        <v>10200</v>
      </c>
      <c r="JF73" s="3">
        <v>0</v>
      </c>
      <c r="JG73" s="2">
        <v>34000</v>
      </c>
      <c r="JH73" s="3">
        <v>0</v>
      </c>
      <c r="JI73" s="2"/>
      <c r="JK73" s="2"/>
      <c r="JM73" s="2"/>
      <c r="JO73" s="2"/>
      <c r="JQ73" s="2"/>
      <c r="JS73" s="2"/>
      <c r="JU73" s="2"/>
      <c r="JW73" s="2">
        <v>10000</v>
      </c>
      <c r="JX73" s="3">
        <v>0</v>
      </c>
      <c r="JY73" s="2">
        <v>4927.7299999999996</v>
      </c>
      <c r="JZ73" s="3">
        <v>0</v>
      </c>
      <c r="KA73" s="2"/>
      <c r="KC73" s="2">
        <v>10000</v>
      </c>
      <c r="KD73" s="3">
        <v>0</v>
      </c>
      <c r="KE73" s="2">
        <v>3498</v>
      </c>
      <c r="KF73" s="3">
        <v>0</v>
      </c>
      <c r="KG73" s="2"/>
      <c r="KI73" s="2"/>
      <c r="KK73" s="2">
        <v>172473.57</v>
      </c>
      <c r="KL73" s="3">
        <v>0</v>
      </c>
      <c r="KM73" s="2"/>
      <c r="KO73" s="2"/>
      <c r="KQ73" s="2"/>
      <c r="KS73" s="2">
        <v>10000</v>
      </c>
      <c r="KT73" s="3">
        <v>0</v>
      </c>
      <c r="KU73" s="2"/>
      <c r="KW73" s="2"/>
      <c r="KY73" s="2">
        <v>3771</v>
      </c>
      <c r="KZ73" s="3">
        <v>0</v>
      </c>
      <c r="LA73" s="2"/>
      <c r="LC73" s="2">
        <v>4760</v>
      </c>
      <c r="LD73" s="3">
        <v>0</v>
      </c>
      <c r="LE73" s="2"/>
      <c r="LG73" s="2"/>
      <c r="LI73" s="2"/>
      <c r="LK73" s="2"/>
      <c r="LM73" s="2"/>
      <c r="LO73" s="2"/>
      <c r="LQ73" s="2"/>
      <c r="LS73" s="2"/>
      <c r="LU73" s="2"/>
      <c r="LW73" s="2"/>
      <c r="LY73" s="2"/>
      <c r="MA73" s="2"/>
      <c r="MC73" s="2"/>
      <c r="ME73" s="2"/>
      <c r="MG73" s="2">
        <v>1500</v>
      </c>
      <c r="MH73" s="3">
        <v>0</v>
      </c>
      <c r="MI73" s="2">
        <v>3481</v>
      </c>
      <c r="MJ73" s="3">
        <v>0</v>
      </c>
      <c r="MK73" s="2"/>
      <c r="MM73" s="2"/>
      <c r="MO73" s="2"/>
      <c r="MQ73" s="2"/>
      <c r="MS73" s="2">
        <v>1715.87</v>
      </c>
      <c r="MT73" s="3">
        <v>0</v>
      </c>
      <c r="MU73" s="2"/>
      <c r="MW73" s="2"/>
      <c r="MY73" s="2"/>
      <c r="NA73" s="2"/>
      <c r="NC73" s="2">
        <v>5224956.4360061055</v>
      </c>
      <c r="ND73" s="3">
        <v>51.545454544999998</v>
      </c>
      <c r="NE73" s="2">
        <v>106651.93</v>
      </c>
      <c r="NF73" s="3">
        <v>1</v>
      </c>
      <c r="NG73" s="2">
        <f t="shared" si="146"/>
        <v>5150868.773281523</v>
      </c>
      <c r="NH73" s="2">
        <f t="shared" si="147"/>
        <v>741160.61499999999</v>
      </c>
      <c r="NI73" s="2">
        <f t="shared" si="148"/>
        <v>4847.8149515218493</v>
      </c>
      <c r="NJ73" s="2">
        <f t="shared" si="149"/>
        <v>4978395.2032815227</v>
      </c>
      <c r="NK73" s="2">
        <f t="shared" si="150"/>
        <v>624073.61499999999</v>
      </c>
      <c r="NL73" s="2">
        <f t="shared" si="151"/>
        <v>4847.8149515218493</v>
      </c>
      <c r="NM73" s="2">
        <f>VLOOKUP($B73,'[6]sped-ELL'!$B$3:$AB$118,26,FALSE)</f>
        <v>915826.57000000007</v>
      </c>
      <c r="NN73" s="2">
        <f>VLOOKUP($B73,'[6]sped-ELL'!$B$3:$AB$118,27,FALSE)</f>
        <v>5422.5754999999999</v>
      </c>
      <c r="NO73" s="52">
        <f t="shared" si="152"/>
        <v>291752.95500000007</v>
      </c>
      <c r="NP73" s="52">
        <f t="shared" si="153"/>
        <v>574.76054847815067</v>
      </c>
      <c r="NQ73" s="2"/>
      <c r="NS73" s="2"/>
      <c r="NU73" s="2"/>
      <c r="NW73" s="2"/>
      <c r="NY73" s="2"/>
      <c r="OA73" s="2"/>
      <c r="OC73" s="2"/>
      <c r="OE73" s="2"/>
      <c r="OG73" s="2"/>
      <c r="OI73" s="2"/>
      <c r="OK73" s="2"/>
      <c r="OM73" s="2"/>
      <c r="OO73" s="2"/>
      <c r="OQ73" s="2"/>
      <c r="OS73" s="2"/>
      <c r="OU73" s="2"/>
      <c r="OW73" s="2"/>
      <c r="OY73" s="2"/>
      <c r="PA73" s="2"/>
      <c r="PC73" s="2"/>
      <c r="PE73" s="2"/>
      <c r="PG73" s="2"/>
      <c r="PI73" s="2"/>
      <c r="PK73" s="2"/>
      <c r="PM73" s="2"/>
      <c r="PO73" s="2"/>
      <c r="PQ73" s="2"/>
      <c r="PS73" s="2"/>
      <c r="PU73" s="2"/>
    </row>
    <row r="74" spans="1:437" x14ac:dyDescent="0.25">
      <c r="A74" t="s">
        <v>257</v>
      </c>
      <c r="B74" s="35">
        <v>287</v>
      </c>
      <c r="C74" s="2"/>
      <c r="E74" s="2"/>
      <c r="G74" s="2"/>
      <c r="I74" s="2"/>
      <c r="K74" s="2">
        <v>112464</v>
      </c>
      <c r="L74" s="3">
        <v>3</v>
      </c>
      <c r="M74" s="2"/>
      <c r="O74" s="2"/>
      <c r="Q74" s="2"/>
      <c r="S74" s="2">
        <v>74976</v>
      </c>
      <c r="T74" s="3">
        <v>2</v>
      </c>
      <c r="U74" s="2"/>
      <c r="W74" s="2">
        <v>149952</v>
      </c>
      <c r="X74" s="3">
        <v>4</v>
      </c>
      <c r="Y74" s="2">
        <v>66291</v>
      </c>
      <c r="Z74" s="3">
        <v>1</v>
      </c>
      <c r="AA74" s="2"/>
      <c r="AC74" s="2"/>
      <c r="AE74" s="2"/>
      <c r="AG74" s="2"/>
      <c r="AI74" s="2"/>
      <c r="AK74" s="2">
        <v>156529</v>
      </c>
      <c r="AL74" s="3">
        <v>1</v>
      </c>
      <c r="AM74" s="2"/>
      <c r="AO74" s="2"/>
      <c r="AQ74" s="2"/>
      <c r="AS74" s="2"/>
      <c r="AU74" s="2"/>
      <c r="AW74" s="2"/>
      <c r="AY74" s="2"/>
      <c r="BA74" s="2"/>
      <c r="BC74" s="2"/>
      <c r="BE74" s="2"/>
      <c r="BG74" s="2"/>
      <c r="BI74" s="2"/>
      <c r="BK74" s="2"/>
      <c r="BM74" s="2"/>
      <c r="BO74" s="2"/>
      <c r="BQ74" s="2"/>
      <c r="BS74" s="2"/>
      <c r="BU74" s="2"/>
      <c r="BW74" s="2"/>
      <c r="BY74" s="2">
        <v>99681</v>
      </c>
      <c r="BZ74" s="3">
        <v>1</v>
      </c>
      <c r="CA74" s="2"/>
      <c r="CC74" s="2">
        <v>78183</v>
      </c>
      <c r="CD74" s="3">
        <v>1</v>
      </c>
      <c r="CE74" s="2">
        <v>9809.5166669999999</v>
      </c>
      <c r="CF74" s="3">
        <v>0</v>
      </c>
      <c r="CG74" s="2">
        <v>101190</v>
      </c>
      <c r="CH74" s="3">
        <v>2</v>
      </c>
      <c r="CI74" s="2">
        <v>120388</v>
      </c>
      <c r="CJ74" s="3">
        <v>2</v>
      </c>
      <c r="CK74" s="2"/>
      <c r="CM74" s="2"/>
      <c r="CO74" s="2"/>
      <c r="CQ74" s="2"/>
      <c r="CS74" s="2">
        <v>144306</v>
      </c>
      <c r="CT74" s="3">
        <v>1</v>
      </c>
      <c r="CU74" s="2">
        <f t="shared" si="154"/>
        <v>0</v>
      </c>
      <c r="CW74" s="2">
        <f t="shared" si="144"/>
        <v>0</v>
      </c>
      <c r="CY74" s="2">
        <f t="shared" si="155"/>
        <v>0</v>
      </c>
      <c r="DA74" s="2">
        <f t="shared" si="156"/>
        <v>106651.93</v>
      </c>
      <c r="DB74" s="3">
        <v>1</v>
      </c>
      <c r="DC74" s="2">
        <f t="shared" si="157"/>
        <v>0</v>
      </c>
      <c r="DE74" s="2">
        <f t="shared" si="158"/>
        <v>0</v>
      </c>
      <c r="DG74" s="2">
        <f t="shared" si="159"/>
        <v>0</v>
      </c>
      <c r="DI74" s="2"/>
      <c r="DK74" s="2"/>
      <c r="DM74" s="2">
        <v>116130</v>
      </c>
      <c r="DN74" s="3">
        <v>1</v>
      </c>
      <c r="DO74" s="2"/>
      <c r="DQ74" s="2">
        <v>195277</v>
      </c>
      <c r="DR74" s="3">
        <v>1</v>
      </c>
      <c r="DS74" s="2">
        <f t="shared" si="160"/>
        <v>106651.93</v>
      </c>
      <c r="DT74" s="3">
        <v>1</v>
      </c>
      <c r="DU74" s="2">
        <f t="shared" si="145"/>
        <v>0</v>
      </c>
      <c r="DW74" s="2"/>
      <c r="DY74" s="2"/>
      <c r="EA74" s="2"/>
      <c r="EC74" s="2">
        <f t="shared" si="161"/>
        <v>106651.93</v>
      </c>
      <c r="ED74" s="3">
        <v>1</v>
      </c>
      <c r="EE74" s="2">
        <f t="shared" si="142"/>
        <v>0</v>
      </c>
      <c r="EG74" s="2">
        <f t="shared" si="143"/>
        <v>0</v>
      </c>
      <c r="EI74" s="2">
        <f t="shared" si="162"/>
        <v>106651.93</v>
      </c>
      <c r="EJ74" s="3">
        <v>1</v>
      </c>
      <c r="EK74" s="2">
        <f t="shared" si="163"/>
        <v>0</v>
      </c>
      <c r="EM74" s="2">
        <f t="shared" si="164"/>
        <v>0</v>
      </c>
      <c r="EO74" s="2">
        <f t="shared" si="165"/>
        <v>213303.86</v>
      </c>
      <c r="EP74" s="3">
        <v>2</v>
      </c>
      <c r="EQ74" s="2">
        <f t="shared" si="166"/>
        <v>213303.86</v>
      </c>
      <c r="ER74" s="3">
        <v>2</v>
      </c>
      <c r="ES74" s="2"/>
      <c r="EU74" s="2">
        <f t="shared" si="167"/>
        <v>426607.72</v>
      </c>
      <c r="EV74" s="3">
        <v>4</v>
      </c>
      <c r="EW74" s="2">
        <f t="shared" si="168"/>
        <v>426607.72</v>
      </c>
      <c r="EX74" s="3">
        <v>4</v>
      </c>
      <c r="EY74" s="2">
        <f t="shared" si="169"/>
        <v>426607.72</v>
      </c>
      <c r="EZ74" s="3">
        <v>4</v>
      </c>
      <c r="FA74" s="2">
        <f t="shared" si="170"/>
        <v>426607.72</v>
      </c>
      <c r="FB74" s="3">
        <v>4</v>
      </c>
      <c r="FC74" s="2">
        <f t="shared" si="171"/>
        <v>426607.72</v>
      </c>
      <c r="FD74" s="3">
        <v>4</v>
      </c>
      <c r="FE74" s="2">
        <f t="shared" si="172"/>
        <v>0</v>
      </c>
      <c r="FG74" s="2">
        <f t="shared" si="173"/>
        <v>106651.93</v>
      </c>
      <c r="FH74" s="3">
        <v>1</v>
      </c>
      <c r="FI74" s="2">
        <f t="shared" si="174"/>
        <v>0</v>
      </c>
      <c r="FK74" s="2">
        <f t="shared" si="175"/>
        <v>0</v>
      </c>
      <c r="FM74" s="2">
        <f t="shared" si="176"/>
        <v>0</v>
      </c>
      <c r="FO74" s="2">
        <f t="shared" si="177"/>
        <v>0</v>
      </c>
      <c r="FQ74" s="2">
        <f t="shared" si="178"/>
        <v>0</v>
      </c>
      <c r="FS74" s="2">
        <f t="shared" si="179"/>
        <v>0</v>
      </c>
      <c r="FU74" s="2">
        <f t="shared" si="180"/>
        <v>213303.86</v>
      </c>
      <c r="FV74" s="3">
        <v>2</v>
      </c>
      <c r="FW74" s="2">
        <f t="shared" si="181"/>
        <v>426607.72</v>
      </c>
      <c r="FX74" s="3">
        <v>4</v>
      </c>
      <c r="FY74" s="2">
        <f t="shared" si="182"/>
        <v>0</v>
      </c>
      <c r="GA74" s="2">
        <f t="shared" si="183"/>
        <v>213303.86</v>
      </c>
      <c r="GB74" s="3">
        <v>2</v>
      </c>
      <c r="GC74" s="2">
        <f t="shared" si="184"/>
        <v>533259.64999999991</v>
      </c>
      <c r="GD74" s="3">
        <v>5</v>
      </c>
      <c r="GE74" s="2">
        <f t="shared" si="185"/>
        <v>0</v>
      </c>
      <c r="GG74" s="2">
        <f t="shared" si="186"/>
        <v>0</v>
      </c>
      <c r="GI74" s="2">
        <f t="shared" si="187"/>
        <v>0</v>
      </c>
      <c r="GK74" s="2">
        <f t="shared" si="188"/>
        <v>0</v>
      </c>
      <c r="GM74" s="2">
        <f t="shared" si="189"/>
        <v>426607.72</v>
      </c>
      <c r="GN74" s="3">
        <v>4</v>
      </c>
      <c r="GO74" s="2">
        <f t="shared" si="190"/>
        <v>0</v>
      </c>
      <c r="GQ74" s="2">
        <f t="shared" si="191"/>
        <v>0</v>
      </c>
      <c r="GS74" s="2">
        <f t="shared" si="192"/>
        <v>106651.93</v>
      </c>
      <c r="GT74" s="3">
        <v>1</v>
      </c>
      <c r="GU74" s="2">
        <f t="shared" si="193"/>
        <v>0</v>
      </c>
      <c r="GW74" s="2">
        <f t="shared" si="194"/>
        <v>0</v>
      </c>
      <c r="GY74" s="2">
        <f t="shared" si="195"/>
        <v>0</v>
      </c>
      <c r="HA74" s="2">
        <f t="shared" si="196"/>
        <v>0</v>
      </c>
      <c r="HC74" s="2">
        <f t="shared" si="197"/>
        <v>319955.78999999998</v>
      </c>
      <c r="HD74" s="3">
        <v>3</v>
      </c>
      <c r="HE74" s="2">
        <f t="shared" si="198"/>
        <v>0</v>
      </c>
      <c r="HG74" s="2">
        <f t="shared" si="199"/>
        <v>0</v>
      </c>
      <c r="HI74" s="2">
        <f t="shared" si="200"/>
        <v>0</v>
      </c>
      <c r="HK74" s="2">
        <f t="shared" si="201"/>
        <v>0</v>
      </c>
      <c r="HM74" s="2">
        <f t="shared" si="202"/>
        <v>0</v>
      </c>
      <c r="HO74" s="2">
        <f t="shared" si="203"/>
        <v>0</v>
      </c>
      <c r="HQ74" s="2">
        <f t="shared" si="204"/>
        <v>0</v>
      </c>
      <c r="HS74" s="2">
        <f t="shared" si="205"/>
        <v>0</v>
      </c>
      <c r="HU74" s="2">
        <f t="shared" si="206"/>
        <v>0</v>
      </c>
      <c r="HW74" s="2">
        <f t="shared" si="207"/>
        <v>106651.93</v>
      </c>
      <c r="HX74" s="3">
        <v>1</v>
      </c>
      <c r="HY74" s="2">
        <f t="shared" si="208"/>
        <v>106651.93</v>
      </c>
      <c r="HZ74" s="3">
        <v>1</v>
      </c>
      <c r="IA74" s="2"/>
      <c r="IC74" s="2"/>
      <c r="IE74" s="2">
        <f t="shared" si="209"/>
        <v>0</v>
      </c>
      <c r="IG74" s="2">
        <f t="shared" si="210"/>
        <v>0</v>
      </c>
      <c r="II74" s="2">
        <f t="shared" si="211"/>
        <v>0</v>
      </c>
      <c r="IK74" s="2">
        <f t="shared" si="212"/>
        <v>0</v>
      </c>
      <c r="IM74" s="2">
        <f t="shared" si="213"/>
        <v>0</v>
      </c>
      <c r="IO74" s="2">
        <f t="shared" si="214"/>
        <v>0</v>
      </c>
      <c r="IQ74" s="2">
        <f t="shared" si="215"/>
        <v>0</v>
      </c>
      <c r="IS74" s="2">
        <f t="shared" si="216"/>
        <v>0</v>
      </c>
      <c r="IU74" s="2">
        <f t="shared" si="217"/>
        <v>0</v>
      </c>
      <c r="IW74" s="2">
        <f t="shared" si="218"/>
        <v>0</v>
      </c>
      <c r="IY74" s="2"/>
      <c r="JA74" s="2"/>
      <c r="JC74" s="2"/>
      <c r="JE74" s="2"/>
      <c r="JG74" s="2"/>
      <c r="JI74" s="2"/>
      <c r="JK74" s="2"/>
      <c r="JM74" s="2"/>
      <c r="JO74" s="2"/>
      <c r="JQ74" s="2">
        <v>14299.5</v>
      </c>
      <c r="JR74" s="3">
        <v>0</v>
      </c>
      <c r="JS74" s="2"/>
      <c r="JU74" s="2"/>
      <c r="JW74" s="2"/>
      <c r="JY74" s="2">
        <v>7082.03</v>
      </c>
      <c r="JZ74" s="3">
        <v>0</v>
      </c>
      <c r="KA74" s="2"/>
      <c r="KC74" s="2">
        <v>2333</v>
      </c>
      <c r="KD74" s="3">
        <v>0</v>
      </c>
      <c r="KE74" s="2"/>
      <c r="KG74" s="2"/>
      <c r="KI74" s="2"/>
      <c r="KK74" s="2">
        <v>60648.07</v>
      </c>
      <c r="KL74" s="3">
        <v>0</v>
      </c>
      <c r="KM74" s="2"/>
      <c r="KO74" s="2"/>
      <c r="KQ74" s="2"/>
      <c r="KS74" s="2"/>
      <c r="KU74" s="2"/>
      <c r="KW74" s="2"/>
      <c r="KY74" s="2"/>
      <c r="LA74" s="2"/>
      <c r="LC74" s="2">
        <v>12280</v>
      </c>
      <c r="LD74" s="3">
        <v>0</v>
      </c>
      <c r="LE74" s="2"/>
      <c r="LG74" s="2"/>
      <c r="LI74" s="2"/>
      <c r="LK74" s="2"/>
      <c r="LM74" s="2"/>
      <c r="LO74" s="2"/>
      <c r="LQ74" s="2"/>
      <c r="LS74" s="2"/>
      <c r="LU74" s="2"/>
      <c r="LW74" s="2"/>
      <c r="LY74" s="2"/>
      <c r="MA74" s="2"/>
      <c r="MC74" s="2"/>
      <c r="ME74" s="2"/>
      <c r="MG74" s="2"/>
      <c r="MI74" s="2"/>
      <c r="MK74" s="2"/>
      <c r="MM74" s="2"/>
      <c r="MO74" s="2"/>
      <c r="MQ74" s="2"/>
      <c r="MS74" s="2"/>
      <c r="MU74" s="2">
        <v>15350</v>
      </c>
      <c r="MV74" s="3">
        <v>0</v>
      </c>
      <c r="MW74" s="2"/>
      <c r="MY74" s="2"/>
      <c r="NA74" s="2"/>
      <c r="NC74" s="2">
        <v>7390757.1166670006</v>
      </c>
      <c r="ND74" s="3">
        <v>72</v>
      </c>
      <c r="NG74" s="2">
        <f t="shared" si="146"/>
        <v>7083069.4766669972</v>
      </c>
      <c r="NH74" s="2">
        <f t="shared" si="147"/>
        <v>1439253.2299999997</v>
      </c>
      <c r="NI74" s="2">
        <f t="shared" si="148"/>
        <v>426607.72</v>
      </c>
      <c r="NJ74" s="2">
        <f t="shared" si="149"/>
        <v>7022421.4066669969</v>
      </c>
      <c r="NK74" s="2">
        <f t="shared" si="150"/>
        <v>1323123.2299999997</v>
      </c>
      <c r="NL74" s="2">
        <f t="shared" si="151"/>
        <v>426607.72</v>
      </c>
      <c r="NM74" s="2">
        <f>VLOOKUP($B74,'[6]sped-ELL'!$B$3:$AB$118,26,FALSE)</f>
        <v>1427965.61</v>
      </c>
      <c r="NN74" s="2">
        <f>VLOOKUP($B74,'[6]sped-ELL'!$B$3:$AB$118,27,FALSE)</f>
        <v>455330</v>
      </c>
      <c r="NO74" s="52">
        <f t="shared" si="152"/>
        <v>104842.38000000035</v>
      </c>
      <c r="NP74" s="52">
        <f t="shared" si="153"/>
        <v>28722.280000000028</v>
      </c>
      <c r="NQ74" s="2"/>
      <c r="NS74" s="2"/>
      <c r="NU74" s="2"/>
      <c r="NW74" s="2"/>
      <c r="NY74" s="2"/>
      <c r="OA74" s="2"/>
      <c r="OC74" s="2"/>
      <c r="OE74" s="2"/>
      <c r="OG74" s="2"/>
      <c r="OI74" s="2"/>
      <c r="OK74" s="2"/>
      <c r="OM74" s="2"/>
      <c r="OO74" s="2"/>
      <c r="OQ74" s="2"/>
      <c r="OS74" s="2"/>
      <c r="OU74" s="2"/>
      <c r="OW74" s="2"/>
      <c r="OY74" s="2"/>
      <c r="PA74" s="2"/>
      <c r="PC74" s="2"/>
      <c r="PE74" s="2"/>
      <c r="PG74" s="2"/>
      <c r="PI74" s="2"/>
      <c r="PK74" s="2"/>
      <c r="PM74" s="2"/>
      <c r="PO74" s="2"/>
      <c r="PQ74" s="2"/>
      <c r="PS74" s="2"/>
      <c r="PU74" s="2"/>
    </row>
    <row r="75" spans="1:437" x14ac:dyDescent="0.25">
      <c r="A75" t="s">
        <v>258</v>
      </c>
      <c r="B75" s="35">
        <v>288</v>
      </c>
      <c r="C75" s="2"/>
      <c r="E75" s="2"/>
      <c r="G75" s="2"/>
      <c r="I75" s="2"/>
      <c r="K75" s="2">
        <v>224928</v>
      </c>
      <c r="L75" s="3">
        <v>6</v>
      </c>
      <c r="M75" s="2"/>
      <c r="O75" s="2">
        <v>37488</v>
      </c>
      <c r="P75" s="3">
        <v>1</v>
      </c>
      <c r="Q75" s="2"/>
      <c r="S75" s="2"/>
      <c r="U75" s="2"/>
      <c r="W75" s="2">
        <v>37488</v>
      </c>
      <c r="X75" s="3">
        <v>1</v>
      </c>
      <c r="Y75" s="2"/>
      <c r="AA75" s="2">
        <v>156529</v>
      </c>
      <c r="AB75" s="3">
        <v>1</v>
      </c>
      <c r="AC75" s="2"/>
      <c r="AE75" s="2"/>
      <c r="AG75" s="2">
        <v>156529</v>
      </c>
      <c r="AH75" s="3">
        <v>1</v>
      </c>
      <c r="AI75" s="2"/>
      <c r="AK75" s="2"/>
      <c r="AM75" s="2"/>
      <c r="AO75" s="2"/>
      <c r="AQ75" s="2"/>
      <c r="AS75" s="2"/>
      <c r="AU75" s="2"/>
      <c r="AW75" s="2"/>
      <c r="AY75" s="2"/>
      <c r="BA75" s="2">
        <v>90879</v>
      </c>
      <c r="BB75" s="3">
        <v>1</v>
      </c>
      <c r="BC75" s="2"/>
      <c r="BE75" s="2"/>
      <c r="BG75" s="2"/>
      <c r="BI75" s="2">
        <v>58896</v>
      </c>
      <c r="BJ75" s="3">
        <v>1</v>
      </c>
      <c r="BK75" s="2"/>
      <c r="BM75" s="2">
        <v>67580</v>
      </c>
      <c r="BN75" s="3">
        <v>1</v>
      </c>
      <c r="BO75" s="2"/>
      <c r="BQ75" s="2"/>
      <c r="BS75" s="2"/>
      <c r="BU75" s="2"/>
      <c r="BW75" s="2"/>
      <c r="BY75" s="2"/>
      <c r="CA75" s="2"/>
      <c r="CC75" s="2">
        <v>78183</v>
      </c>
      <c r="CD75" s="3">
        <v>1</v>
      </c>
      <c r="CE75" s="2">
        <v>6268.9933300000002</v>
      </c>
      <c r="CF75" s="3">
        <v>0</v>
      </c>
      <c r="CG75" s="2"/>
      <c r="CI75" s="2">
        <v>120388</v>
      </c>
      <c r="CJ75" s="3">
        <v>2</v>
      </c>
      <c r="CK75" s="2"/>
      <c r="CM75" s="2"/>
      <c r="CO75" s="2"/>
      <c r="CQ75" s="2"/>
      <c r="CS75" s="2"/>
      <c r="CU75" s="2">
        <f t="shared" si="154"/>
        <v>0</v>
      </c>
      <c r="CW75" s="2">
        <f t="shared" si="144"/>
        <v>0</v>
      </c>
      <c r="CY75" s="2">
        <f t="shared" si="155"/>
        <v>0</v>
      </c>
      <c r="DA75" s="2">
        <f t="shared" si="156"/>
        <v>0</v>
      </c>
      <c r="DC75" s="2">
        <f t="shared" si="157"/>
        <v>0</v>
      </c>
      <c r="DE75" s="2">
        <f t="shared" si="158"/>
        <v>0</v>
      </c>
      <c r="DG75" s="2">
        <f t="shared" si="159"/>
        <v>0</v>
      </c>
      <c r="DI75" s="2"/>
      <c r="DK75" s="2"/>
      <c r="DM75" s="2"/>
      <c r="DO75" s="2"/>
      <c r="DQ75" s="2">
        <v>195277</v>
      </c>
      <c r="DR75" s="3">
        <v>1</v>
      </c>
      <c r="DS75" s="2">
        <f t="shared" si="160"/>
        <v>106651.93</v>
      </c>
      <c r="DT75" s="3">
        <v>1</v>
      </c>
      <c r="DU75" s="2">
        <f t="shared" si="145"/>
        <v>0</v>
      </c>
      <c r="DW75" s="2"/>
      <c r="DY75" s="2">
        <v>56854</v>
      </c>
      <c r="DZ75" s="3">
        <v>1</v>
      </c>
      <c r="EA75" s="2"/>
      <c r="EC75" s="2">
        <f t="shared" si="161"/>
        <v>0</v>
      </c>
      <c r="EE75" s="2">
        <f t="shared" si="142"/>
        <v>0</v>
      </c>
      <c r="EG75" s="2">
        <f t="shared" si="143"/>
        <v>0</v>
      </c>
      <c r="EI75" s="2">
        <f t="shared" si="162"/>
        <v>106651.93</v>
      </c>
      <c r="EJ75" s="3">
        <v>1</v>
      </c>
      <c r="EK75" s="2">
        <f t="shared" si="163"/>
        <v>0</v>
      </c>
      <c r="EM75" s="2">
        <f t="shared" si="164"/>
        <v>0</v>
      </c>
      <c r="EO75" s="2">
        <f t="shared" si="165"/>
        <v>106651.93</v>
      </c>
      <c r="EP75" s="3">
        <v>1</v>
      </c>
      <c r="EQ75" s="2">
        <f t="shared" si="166"/>
        <v>0</v>
      </c>
      <c r="ES75" s="2"/>
      <c r="EU75" s="2">
        <f t="shared" si="167"/>
        <v>213303.86</v>
      </c>
      <c r="EV75" s="3">
        <v>2</v>
      </c>
      <c r="EW75" s="2">
        <f t="shared" si="168"/>
        <v>213303.86</v>
      </c>
      <c r="EX75" s="3">
        <v>2</v>
      </c>
      <c r="EY75" s="2">
        <f t="shared" si="169"/>
        <v>319955.78999999998</v>
      </c>
      <c r="EZ75" s="3">
        <v>3</v>
      </c>
      <c r="FA75" s="2">
        <f t="shared" si="170"/>
        <v>213303.86</v>
      </c>
      <c r="FB75" s="3">
        <v>2</v>
      </c>
      <c r="FC75" s="2">
        <f t="shared" si="171"/>
        <v>213303.86</v>
      </c>
      <c r="FD75" s="3">
        <v>2</v>
      </c>
      <c r="FE75" s="2">
        <f t="shared" si="172"/>
        <v>0</v>
      </c>
      <c r="FG75" s="2">
        <f t="shared" si="173"/>
        <v>106651.93</v>
      </c>
      <c r="FH75" s="3">
        <v>1</v>
      </c>
      <c r="FI75" s="2">
        <f t="shared" si="174"/>
        <v>0</v>
      </c>
      <c r="FK75" s="2">
        <f t="shared" si="175"/>
        <v>0</v>
      </c>
      <c r="FM75" s="2">
        <f t="shared" si="176"/>
        <v>0</v>
      </c>
      <c r="FO75" s="2">
        <f t="shared" si="177"/>
        <v>0</v>
      </c>
      <c r="FQ75" s="2">
        <f t="shared" si="178"/>
        <v>0</v>
      </c>
      <c r="FS75" s="2">
        <f t="shared" si="179"/>
        <v>0</v>
      </c>
      <c r="FU75" s="2">
        <f t="shared" si="180"/>
        <v>0</v>
      </c>
      <c r="FW75" s="2">
        <f t="shared" si="181"/>
        <v>213303.86</v>
      </c>
      <c r="FX75" s="3">
        <v>2</v>
      </c>
      <c r="FY75" s="2">
        <f t="shared" si="182"/>
        <v>0</v>
      </c>
      <c r="GA75" s="2">
        <f t="shared" si="183"/>
        <v>106651.93</v>
      </c>
      <c r="GB75" s="3">
        <v>1</v>
      </c>
      <c r="GC75" s="2">
        <f t="shared" si="184"/>
        <v>426607.72</v>
      </c>
      <c r="GD75" s="3">
        <v>4</v>
      </c>
      <c r="GE75" s="2">
        <f t="shared" si="185"/>
        <v>0</v>
      </c>
      <c r="GG75" s="2">
        <f t="shared" si="186"/>
        <v>0</v>
      </c>
      <c r="GI75" s="2">
        <f t="shared" si="187"/>
        <v>0</v>
      </c>
      <c r="GK75" s="2">
        <f t="shared" si="188"/>
        <v>0</v>
      </c>
      <c r="GM75" s="2">
        <f t="shared" si="189"/>
        <v>213303.86</v>
      </c>
      <c r="GN75" s="3">
        <v>2</v>
      </c>
      <c r="GO75" s="2">
        <f t="shared" si="190"/>
        <v>0</v>
      </c>
      <c r="GQ75" s="2">
        <f t="shared" si="191"/>
        <v>0</v>
      </c>
      <c r="GS75" s="2">
        <f t="shared" si="192"/>
        <v>106651.93</v>
      </c>
      <c r="GT75" s="3">
        <v>1</v>
      </c>
      <c r="GU75" s="2">
        <f t="shared" si="193"/>
        <v>0</v>
      </c>
      <c r="GW75" s="2">
        <f t="shared" si="194"/>
        <v>0</v>
      </c>
      <c r="GY75" s="2">
        <f t="shared" si="195"/>
        <v>0</v>
      </c>
      <c r="HA75" s="2">
        <f t="shared" si="196"/>
        <v>639911.57999999996</v>
      </c>
      <c r="HB75" s="3">
        <v>6</v>
      </c>
      <c r="HC75" s="2">
        <f t="shared" si="197"/>
        <v>0</v>
      </c>
      <c r="HE75" s="2">
        <f t="shared" si="198"/>
        <v>106651.93</v>
      </c>
      <c r="HF75" s="3">
        <v>1</v>
      </c>
      <c r="HG75" s="2">
        <f t="shared" si="199"/>
        <v>106651.93</v>
      </c>
      <c r="HH75" s="3">
        <v>1</v>
      </c>
      <c r="HI75" s="2">
        <f t="shared" si="200"/>
        <v>0</v>
      </c>
      <c r="HK75" s="2">
        <f t="shared" si="201"/>
        <v>0</v>
      </c>
      <c r="HM75" s="2">
        <f t="shared" si="202"/>
        <v>0</v>
      </c>
      <c r="HO75" s="2">
        <f t="shared" si="203"/>
        <v>0</v>
      </c>
      <c r="HQ75" s="2">
        <f t="shared" si="204"/>
        <v>0</v>
      </c>
      <c r="HS75" s="2">
        <f t="shared" si="205"/>
        <v>0</v>
      </c>
      <c r="HU75" s="2">
        <f t="shared" si="206"/>
        <v>0</v>
      </c>
      <c r="HW75" s="2">
        <f t="shared" si="207"/>
        <v>106651.93</v>
      </c>
      <c r="HX75" s="3">
        <v>1</v>
      </c>
      <c r="HY75" s="2">
        <f t="shared" si="208"/>
        <v>0</v>
      </c>
      <c r="IA75" s="2"/>
      <c r="IC75" s="2"/>
      <c r="IE75" s="2">
        <f t="shared" si="209"/>
        <v>0</v>
      </c>
      <c r="IG75" s="2">
        <f t="shared" si="210"/>
        <v>0</v>
      </c>
      <c r="II75" s="2">
        <f t="shared" si="211"/>
        <v>0</v>
      </c>
      <c r="IK75" s="2">
        <f t="shared" si="212"/>
        <v>0</v>
      </c>
      <c r="IM75" s="2">
        <f t="shared" si="213"/>
        <v>0</v>
      </c>
      <c r="IO75" s="2">
        <f t="shared" si="214"/>
        <v>106651.93</v>
      </c>
      <c r="IP75" s="3">
        <v>1</v>
      </c>
      <c r="IQ75" s="2">
        <f t="shared" si="215"/>
        <v>0</v>
      </c>
      <c r="IS75" s="2">
        <f t="shared" si="216"/>
        <v>0</v>
      </c>
      <c r="IU75" s="2">
        <f t="shared" si="217"/>
        <v>0</v>
      </c>
      <c r="IW75" s="2">
        <f t="shared" si="218"/>
        <v>0</v>
      </c>
      <c r="IY75" s="2">
        <v>35153</v>
      </c>
      <c r="IZ75" s="3">
        <v>1</v>
      </c>
      <c r="JA75" s="2"/>
      <c r="JC75" s="2"/>
      <c r="JE75" s="2"/>
      <c r="JG75" s="2"/>
      <c r="JI75" s="2"/>
      <c r="JK75" s="2"/>
      <c r="JM75" s="2"/>
      <c r="JO75" s="2"/>
      <c r="JQ75" s="2">
        <v>7000.19</v>
      </c>
      <c r="JR75" s="3">
        <v>0</v>
      </c>
      <c r="JS75" s="2"/>
      <c r="JU75" s="2"/>
      <c r="JW75" s="2"/>
      <c r="JY75" s="2">
        <v>5874.93</v>
      </c>
      <c r="JZ75" s="3">
        <v>0</v>
      </c>
      <c r="KA75" s="2"/>
      <c r="KC75" s="2">
        <v>4580</v>
      </c>
      <c r="KD75" s="3">
        <v>0</v>
      </c>
      <c r="KE75" s="2"/>
      <c r="KG75" s="2"/>
      <c r="KI75" s="2"/>
      <c r="KK75" s="2">
        <v>275312.81</v>
      </c>
      <c r="KL75" s="3">
        <v>0</v>
      </c>
      <c r="KM75" s="2"/>
      <c r="KO75" s="2"/>
      <c r="KQ75" s="2"/>
      <c r="KS75" s="2"/>
      <c r="KU75" s="2"/>
      <c r="KW75" s="2"/>
      <c r="KY75" s="2"/>
      <c r="LA75" s="2"/>
      <c r="LC75" s="2">
        <v>6520</v>
      </c>
      <c r="LD75" s="3">
        <v>0</v>
      </c>
      <c r="LE75" s="2"/>
      <c r="LG75" s="2"/>
      <c r="LI75" s="2"/>
      <c r="LK75" s="2"/>
      <c r="LM75" s="2"/>
      <c r="LO75" s="2"/>
      <c r="LQ75" s="2"/>
      <c r="LS75" s="2"/>
      <c r="LU75" s="2"/>
      <c r="LW75" s="2"/>
      <c r="LY75" s="2"/>
      <c r="MA75" s="2"/>
      <c r="MC75" s="2"/>
      <c r="ME75" s="2"/>
      <c r="MG75" s="2"/>
      <c r="MI75" s="2"/>
      <c r="MK75" s="2">
        <v>3873</v>
      </c>
      <c r="ML75" s="3">
        <v>0</v>
      </c>
      <c r="MM75" s="2"/>
      <c r="MO75" s="2"/>
      <c r="MQ75" s="2"/>
      <c r="MS75" s="2">
        <v>2350.35</v>
      </c>
      <c r="MT75" s="3">
        <v>0</v>
      </c>
      <c r="MU75" s="2"/>
      <c r="MW75" s="2"/>
      <c r="MY75" s="2"/>
      <c r="NA75" s="2"/>
      <c r="NC75" s="2">
        <v>5567867.2733299993</v>
      </c>
      <c r="ND75" s="3">
        <v>54</v>
      </c>
      <c r="NG75" s="2">
        <f t="shared" si="146"/>
        <v>5360769.8233299982</v>
      </c>
      <c r="NH75" s="2">
        <f t="shared" si="147"/>
        <v>890703.44</v>
      </c>
      <c r="NI75" s="2">
        <f t="shared" si="148"/>
        <v>213303.86</v>
      </c>
      <c r="NJ75" s="2">
        <f t="shared" si="149"/>
        <v>5085457.0133299986</v>
      </c>
      <c r="NK75" s="2">
        <f t="shared" si="150"/>
        <v>784051.51</v>
      </c>
      <c r="NL75" s="2">
        <f t="shared" si="151"/>
        <v>213303.86</v>
      </c>
      <c r="NM75" s="2">
        <f>VLOOKUP($B75,'[6]sped-ELL'!$B$3:$AB$118,26,FALSE)</f>
        <v>1063444.08</v>
      </c>
      <c r="NN75" s="2">
        <f>VLOOKUP($B75,'[6]sped-ELL'!$B$3:$AB$118,27,FALSE)</f>
        <v>227665</v>
      </c>
      <c r="NO75" s="52">
        <f t="shared" si="152"/>
        <v>279392.57000000007</v>
      </c>
      <c r="NP75" s="52">
        <f t="shared" si="153"/>
        <v>14361.140000000014</v>
      </c>
      <c r="NQ75" s="2"/>
      <c r="NS75" s="2"/>
      <c r="NU75" s="2"/>
      <c r="NW75" s="2"/>
      <c r="NY75" s="2"/>
      <c r="OA75" s="2"/>
      <c r="OC75" s="2"/>
      <c r="OE75" s="2"/>
      <c r="OG75" s="2"/>
      <c r="OI75" s="2"/>
      <c r="OK75" s="2"/>
      <c r="OM75" s="2"/>
      <c r="OO75" s="2"/>
      <c r="OQ75" s="2"/>
      <c r="OS75" s="2"/>
      <c r="OU75" s="2"/>
      <c r="OW75" s="2"/>
      <c r="OY75" s="2"/>
      <c r="PA75" s="2"/>
      <c r="PC75" s="2"/>
      <c r="PE75" s="2"/>
      <c r="PG75" s="2"/>
      <c r="PI75" s="2"/>
      <c r="PK75" s="2"/>
      <c r="PM75" s="2"/>
      <c r="PO75" s="2"/>
      <c r="PQ75" s="2"/>
      <c r="PS75" s="2"/>
      <c r="PU75" s="2"/>
    </row>
    <row r="76" spans="1:437" x14ac:dyDescent="0.25">
      <c r="A76" t="s">
        <v>259</v>
      </c>
      <c r="B76" s="35">
        <v>290</v>
      </c>
      <c r="C76" s="2"/>
      <c r="E76" s="2"/>
      <c r="G76" s="2">
        <v>67876</v>
      </c>
      <c r="H76" s="3">
        <v>1</v>
      </c>
      <c r="I76" s="2"/>
      <c r="K76" s="2">
        <v>112464</v>
      </c>
      <c r="L76" s="3">
        <v>3</v>
      </c>
      <c r="M76" s="2"/>
      <c r="O76" s="2"/>
      <c r="Q76" s="2">
        <v>43787</v>
      </c>
      <c r="R76" s="3">
        <v>1</v>
      </c>
      <c r="S76" s="2">
        <v>74976</v>
      </c>
      <c r="T76" s="3">
        <v>2</v>
      </c>
      <c r="U76" s="2"/>
      <c r="W76" s="2">
        <v>187440</v>
      </c>
      <c r="X76" s="3">
        <v>5</v>
      </c>
      <c r="Y76" s="2"/>
      <c r="AA76" s="2"/>
      <c r="AC76" s="2"/>
      <c r="AE76" s="2"/>
      <c r="AG76" s="2"/>
      <c r="AI76" s="2"/>
      <c r="AK76" s="2"/>
      <c r="AM76" s="2"/>
      <c r="AO76" s="2"/>
      <c r="AQ76" s="2"/>
      <c r="AS76" s="2"/>
      <c r="AU76" s="2"/>
      <c r="AW76" s="2"/>
      <c r="AY76" s="2"/>
      <c r="BA76" s="2">
        <v>45439.5</v>
      </c>
      <c r="BB76" s="3">
        <v>0.5</v>
      </c>
      <c r="BC76" s="2"/>
      <c r="BE76" s="2"/>
      <c r="BG76" s="2"/>
      <c r="BI76" s="2">
        <v>58896</v>
      </c>
      <c r="BJ76" s="3">
        <v>1</v>
      </c>
      <c r="BK76" s="2"/>
      <c r="BM76" s="2">
        <v>67580</v>
      </c>
      <c r="BN76" s="3">
        <v>1</v>
      </c>
      <c r="BO76" s="2"/>
      <c r="BQ76" s="2"/>
      <c r="BS76" s="2"/>
      <c r="BU76" s="2"/>
      <c r="BW76" s="2"/>
      <c r="BY76" s="2"/>
      <c r="CA76" s="2"/>
      <c r="CC76" s="2">
        <v>78183</v>
      </c>
      <c r="CD76" s="3">
        <v>1</v>
      </c>
      <c r="CE76" s="2">
        <v>21310.776669999999</v>
      </c>
      <c r="CF76" s="3">
        <v>0</v>
      </c>
      <c r="CG76" s="2">
        <v>50595</v>
      </c>
      <c r="CH76" s="3">
        <v>1</v>
      </c>
      <c r="CI76" s="2">
        <v>60194</v>
      </c>
      <c r="CJ76" s="3">
        <v>1</v>
      </c>
      <c r="CK76" s="2"/>
      <c r="CM76" s="2"/>
      <c r="CO76" s="2"/>
      <c r="CQ76" s="2"/>
      <c r="CS76" s="2"/>
      <c r="CU76" s="2">
        <f t="shared" si="154"/>
        <v>0</v>
      </c>
      <c r="CW76" s="2">
        <f t="shared" si="144"/>
        <v>0</v>
      </c>
      <c r="CY76" s="2">
        <f t="shared" si="155"/>
        <v>0</v>
      </c>
      <c r="DA76" s="2">
        <f t="shared" si="156"/>
        <v>0</v>
      </c>
      <c r="DC76" s="2">
        <f t="shared" si="157"/>
        <v>0</v>
      </c>
      <c r="DE76" s="2">
        <f t="shared" si="158"/>
        <v>106651.93</v>
      </c>
      <c r="DF76" s="3">
        <v>1</v>
      </c>
      <c r="DG76" s="2">
        <f t="shared" si="159"/>
        <v>0</v>
      </c>
      <c r="DI76" s="2"/>
      <c r="DK76" s="2"/>
      <c r="DM76" s="2"/>
      <c r="DO76" s="2"/>
      <c r="DQ76" s="2">
        <v>195277</v>
      </c>
      <c r="DR76" s="3">
        <v>1</v>
      </c>
      <c r="DS76" s="2">
        <f t="shared" si="160"/>
        <v>106651.93</v>
      </c>
      <c r="DT76" s="3">
        <v>1</v>
      </c>
      <c r="DU76" s="2">
        <f t="shared" si="145"/>
        <v>0</v>
      </c>
      <c r="DW76" s="2"/>
      <c r="DY76" s="2"/>
      <c r="EA76" s="2"/>
      <c r="EC76" s="2">
        <f t="shared" si="161"/>
        <v>0</v>
      </c>
      <c r="EE76" s="2">
        <f t="shared" si="142"/>
        <v>0</v>
      </c>
      <c r="EG76" s="2">
        <f t="shared" si="143"/>
        <v>0</v>
      </c>
      <c r="EI76" s="2">
        <f t="shared" si="162"/>
        <v>0</v>
      </c>
      <c r="EK76" s="2">
        <f t="shared" si="163"/>
        <v>106651.93</v>
      </c>
      <c r="EL76" s="3">
        <v>1</v>
      </c>
      <c r="EM76" s="2">
        <f t="shared" si="164"/>
        <v>0</v>
      </c>
      <c r="EO76" s="2">
        <f t="shared" si="165"/>
        <v>106651.93</v>
      </c>
      <c r="EP76" s="3">
        <v>1</v>
      </c>
      <c r="EQ76" s="2">
        <f t="shared" si="166"/>
        <v>0</v>
      </c>
      <c r="ES76" s="2"/>
      <c r="EU76" s="2">
        <f t="shared" si="167"/>
        <v>106651.93</v>
      </c>
      <c r="EV76" s="3">
        <v>1</v>
      </c>
      <c r="EW76" s="2">
        <f t="shared" si="168"/>
        <v>213303.86</v>
      </c>
      <c r="EX76" s="3">
        <v>2</v>
      </c>
      <c r="EY76" s="2">
        <f t="shared" si="169"/>
        <v>106651.93</v>
      </c>
      <c r="EZ76" s="3">
        <v>1</v>
      </c>
      <c r="FA76" s="2">
        <f t="shared" si="170"/>
        <v>106651.93</v>
      </c>
      <c r="FB76" s="3">
        <v>1</v>
      </c>
      <c r="FC76" s="2">
        <f t="shared" si="171"/>
        <v>213303.86</v>
      </c>
      <c r="FD76" s="3">
        <v>2</v>
      </c>
      <c r="FE76" s="2">
        <f t="shared" si="172"/>
        <v>0</v>
      </c>
      <c r="FG76" s="2">
        <f t="shared" si="173"/>
        <v>106651.93</v>
      </c>
      <c r="FH76" s="3">
        <v>1</v>
      </c>
      <c r="FI76" s="2">
        <f t="shared" si="174"/>
        <v>0</v>
      </c>
      <c r="FK76" s="2">
        <f t="shared" si="175"/>
        <v>0</v>
      </c>
      <c r="FM76" s="2">
        <f t="shared" si="176"/>
        <v>0</v>
      </c>
      <c r="FO76" s="2">
        <f t="shared" si="177"/>
        <v>0</v>
      </c>
      <c r="FQ76" s="2">
        <f t="shared" si="178"/>
        <v>0</v>
      </c>
      <c r="FS76" s="2">
        <f t="shared" si="179"/>
        <v>0</v>
      </c>
      <c r="FU76" s="2">
        <f t="shared" si="180"/>
        <v>213303.86</v>
      </c>
      <c r="FV76" s="3">
        <v>2</v>
      </c>
      <c r="FW76" s="2">
        <f t="shared" si="181"/>
        <v>213303.86</v>
      </c>
      <c r="FX76" s="3">
        <v>2</v>
      </c>
      <c r="FY76" s="2">
        <f t="shared" si="182"/>
        <v>0</v>
      </c>
      <c r="GA76" s="2">
        <f t="shared" si="183"/>
        <v>106651.93</v>
      </c>
      <c r="GB76" s="3">
        <v>1</v>
      </c>
      <c r="GC76" s="2">
        <f t="shared" si="184"/>
        <v>319955.78999999998</v>
      </c>
      <c r="GD76" s="3">
        <v>3</v>
      </c>
      <c r="GE76" s="2">
        <f t="shared" si="185"/>
        <v>0</v>
      </c>
      <c r="GG76" s="2">
        <f t="shared" si="186"/>
        <v>106651.93</v>
      </c>
      <c r="GH76" s="3">
        <v>1</v>
      </c>
      <c r="GI76" s="2">
        <f t="shared" si="187"/>
        <v>0</v>
      </c>
      <c r="GK76" s="2">
        <f t="shared" si="188"/>
        <v>0</v>
      </c>
      <c r="GM76" s="2">
        <f t="shared" si="189"/>
        <v>106651.93</v>
      </c>
      <c r="GN76" s="3">
        <v>1</v>
      </c>
      <c r="GO76" s="2">
        <f t="shared" si="190"/>
        <v>0</v>
      </c>
      <c r="GQ76" s="2">
        <f t="shared" si="191"/>
        <v>0</v>
      </c>
      <c r="GS76" s="2">
        <f t="shared" si="192"/>
        <v>106651.93</v>
      </c>
      <c r="GT76" s="3">
        <v>1</v>
      </c>
      <c r="GU76" s="2">
        <f t="shared" si="193"/>
        <v>0</v>
      </c>
      <c r="GW76" s="2">
        <f t="shared" si="194"/>
        <v>0</v>
      </c>
      <c r="GY76" s="2">
        <f t="shared" si="195"/>
        <v>106651.93</v>
      </c>
      <c r="GZ76" s="3">
        <v>1</v>
      </c>
      <c r="HA76" s="2">
        <f t="shared" si="196"/>
        <v>106651.93</v>
      </c>
      <c r="HB76" s="3">
        <v>1</v>
      </c>
      <c r="HC76" s="2">
        <f t="shared" si="197"/>
        <v>106651.93</v>
      </c>
      <c r="HD76" s="3">
        <v>1</v>
      </c>
      <c r="HE76" s="2">
        <f t="shared" si="198"/>
        <v>0</v>
      </c>
      <c r="HG76" s="2">
        <f t="shared" si="199"/>
        <v>0</v>
      </c>
      <c r="HI76" s="2">
        <f t="shared" si="200"/>
        <v>0</v>
      </c>
      <c r="HK76" s="2">
        <f t="shared" si="201"/>
        <v>0</v>
      </c>
      <c r="HM76" s="2">
        <f t="shared" si="202"/>
        <v>0</v>
      </c>
      <c r="HO76" s="2">
        <f t="shared" si="203"/>
        <v>0</v>
      </c>
      <c r="HQ76" s="2">
        <f t="shared" si="204"/>
        <v>0</v>
      </c>
      <c r="HS76" s="2">
        <f t="shared" si="205"/>
        <v>0</v>
      </c>
      <c r="HU76" s="2">
        <f t="shared" si="206"/>
        <v>0</v>
      </c>
      <c r="HW76" s="2">
        <f t="shared" si="207"/>
        <v>106651.93</v>
      </c>
      <c r="HX76" s="3">
        <v>1</v>
      </c>
      <c r="HY76" s="2">
        <f t="shared" si="208"/>
        <v>0</v>
      </c>
      <c r="IA76" s="2"/>
      <c r="IC76" s="2"/>
      <c r="IE76" s="2">
        <f t="shared" si="209"/>
        <v>53325.964999999997</v>
      </c>
      <c r="IF76" s="3">
        <v>0.5</v>
      </c>
      <c r="IG76" s="2">
        <f t="shared" si="210"/>
        <v>0</v>
      </c>
      <c r="II76" s="2">
        <f t="shared" si="211"/>
        <v>0</v>
      </c>
      <c r="IK76" s="2">
        <f t="shared" si="212"/>
        <v>0</v>
      </c>
      <c r="IM76" s="2">
        <f t="shared" si="213"/>
        <v>0</v>
      </c>
      <c r="IO76" s="2">
        <f t="shared" si="214"/>
        <v>106651.93</v>
      </c>
      <c r="IP76" s="3">
        <v>1</v>
      </c>
      <c r="IQ76" s="2">
        <f t="shared" si="215"/>
        <v>106651.93</v>
      </c>
      <c r="IR76" s="3">
        <v>1</v>
      </c>
      <c r="IS76" s="2">
        <f t="shared" si="216"/>
        <v>0</v>
      </c>
      <c r="IU76" s="2">
        <f t="shared" si="217"/>
        <v>0</v>
      </c>
      <c r="IW76" s="2">
        <f t="shared" si="218"/>
        <v>0</v>
      </c>
      <c r="IY76" s="2"/>
      <c r="JA76" s="2"/>
      <c r="JC76" s="2">
        <v>27200</v>
      </c>
      <c r="JD76" s="3">
        <v>0</v>
      </c>
      <c r="JE76" s="2">
        <v>10200</v>
      </c>
      <c r="JF76" s="3">
        <v>0</v>
      </c>
      <c r="JG76" s="2">
        <v>27200</v>
      </c>
      <c r="JH76" s="3">
        <v>0</v>
      </c>
      <c r="JI76" s="2"/>
      <c r="JK76" s="2"/>
      <c r="JM76" s="2"/>
      <c r="JO76" s="2"/>
      <c r="JQ76" s="2">
        <v>25065.599999999999</v>
      </c>
      <c r="JR76" s="3">
        <v>0</v>
      </c>
      <c r="JS76" s="2"/>
      <c r="JU76" s="2">
        <v>2000</v>
      </c>
      <c r="JV76" s="3">
        <v>0</v>
      </c>
      <c r="JW76" s="2">
        <v>1000</v>
      </c>
      <c r="JX76" s="3">
        <v>0</v>
      </c>
      <c r="JY76" s="2">
        <v>11999.9</v>
      </c>
      <c r="JZ76" s="3">
        <v>0</v>
      </c>
      <c r="KA76" s="2"/>
      <c r="KC76" s="2">
        <v>9027</v>
      </c>
      <c r="KD76" s="3">
        <v>0</v>
      </c>
      <c r="KE76" s="2">
        <v>12500</v>
      </c>
      <c r="KF76" s="3">
        <v>0</v>
      </c>
      <c r="KG76" s="2"/>
      <c r="KI76" s="2">
        <v>3915</v>
      </c>
      <c r="KJ76" s="3">
        <v>0</v>
      </c>
      <c r="KK76" s="2">
        <v>106431.58</v>
      </c>
      <c r="KL76" s="3">
        <v>0</v>
      </c>
      <c r="KM76" s="2"/>
      <c r="KO76" s="2"/>
      <c r="KQ76" s="2">
        <v>2000</v>
      </c>
      <c r="KR76" s="3">
        <v>0</v>
      </c>
      <c r="KS76" s="2">
        <v>3000</v>
      </c>
      <c r="KT76" s="3">
        <v>0</v>
      </c>
      <c r="KU76" s="2"/>
      <c r="KW76" s="2">
        <v>500</v>
      </c>
      <c r="KX76" s="3">
        <v>0</v>
      </c>
      <c r="KY76" s="2">
        <v>1500</v>
      </c>
      <c r="KZ76" s="3">
        <v>0</v>
      </c>
      <c r="LA76" s="2"/>
      <c r="LC76" s="2">
        <v>4480</v>
      </c>
      <c r="LD76" s="3">
        <v>0</v>
      </c>
      <c r="LE76" s="2"/>
      <c r="LG76" s="2">
        <v>500</v>
      </c>
      <c r="LH76" s="3">
        <v>0</v>
      </c>
      <c r="LI76" s="2">
        <v>3500</v>
      </c>
      <c r="LJ76" s="3">
        <v>0</v>
      </c>
      <c r="LK76" s="2">
        <v>1000</v>
      </c>
      <c r="LL76" s="3">
        <v>0</v>
      </c>
      <c r="LM76" s="2"/>
      <c r="LO76" s="2"/>
      <c r="LQ76" s="2"/>
      <c r="LS76" s="2">
        <v>521</v>
      </c>
      <c r="LT76" s="3">
        <v>0</v>
      </c>
      <c r="LU76" s="2"/>
      <c r="LW76" s="2"/>
      <c r="LY76" s="2"/>
      <c r="MA76" s="2"/>
      <c r="MC76" s="2"/>
      <c r="ME76" s="2"/>
      <c r="MG76" s="2"/>
      <c r="MI76" s="2">
        <v>4000</v>
      </c>
      <c r="MJ76" s="3">
        <v>0</v>
      </c>
      <c r="MK76" s="2"/>
      <c r="MM76" s="2"/>
      <c r="MO76" s="2"/>
      <c r="MQ76" s="2"/>
      <c r="MS76" s="2">
        <v>1614.94</v>
      </c>
      <c r="MT76" s="3">
        <v>0</v>
      </c>
      <c r="MU76" s="2"/>
      <c r="MW76" s="2"/>
      <c r="MY76" s="2"/>
      <c r="NA76" s="2"/>
      <c r="NC76" s="2">
        <v>4643958.7966700001</v>
      </c>
      <c r="ND76" s="3">
        <v>48</v>
      </c>
      <c r="NE76" s="2">
        <v>53326</v>
      </c>
      <c r="NF76" s="3">
        <v>0.5</v>
      </c>
      <c r="NG76" s="2">
        <f t="shared" si="146"/>
        <v>4522731.2316700015</v>
      </c>
      <c r="NH76" s="2">
        <f t="shared" si="147"/>
        <v>1147307.3699999999</v>
      </c>
      <c r="NI76" s="2">
        <f t="shared" si="148"/>
        <v>213303.86</v>
      </c>
      <c r="NJ76" s="2">
        <f t="shared" si="149"/>
        <v>4416299.6516700014</v>
      </c>
      <c r="NK76" s="2">
        <f t="shared" si="150"/>
        <v>1147307.3699999999</v>
      </c>
      <c r="NL76" s="2">
        <f t="shared" si="151"/>
        <v>213303.86</v>
      </c>
      <c r="NM76" s="2">
        <f>VLOOKUP($B76,'[6]sped-ELL'!$B$3:$AB$118,26,FALSE)</f>
        <v>1210659.5900000001</v>
      </c>
      <c r="NN76" s="2">
        <f>VLOOKUP($B76,'[6]sped-ELL'!$B$3:$AB$118,27,FALSE)</f>
        <v>227665</v>
      </c>
      <c r="NO76" s="52">
        <f t="shared" si="152"/>
        <v>63352.220000000205</v>
      </c>
      <c r="NP76" s="52">
        <f t="shared" si="153"/>
        <v>14361.140000000014</v>
      </c>
      <c r="NQ76" s="2"/>
      <c r="NS76" s="2"/>
      <c r="NU76" s="2"/>
      <c r="NW76" s="2"/>
      <c r="NY76" s="2"/>
      <c r="OA76" s="2"/>
      <c r="OC76" s="2"/>
      <c r="OE76" s="2"/>
      <c r="OG76" s="2"/>
      <c r="OI76" s="2"/>
      <c r="OK76" s="2"/>
      <c r="OM76" s="2"/>
      <c r="OO76" s="2"/>
      <c r="OQ76" s="2"/>
      <c r="OS76" s="2"/>
      <c r="OU76" s="2"/>
      <c r="OW76" s="2"/>
      <c r="OY76" s="2"/>
      <c r="PA76" s="2"/>
      <c r="PC76" s="2"/>
      <c r="PE76" s="2"/>
      <c r="PG76" s="2"/>
      <c r="PI76" s="2"/>
      <c r="PK76" s="2"/>
      <c r="PM76" s="2"/>
      <c r="PO76" s="2"/>
      <c r="PQ76" s="2"/>
      <c r="PS76" s="2"/>
      <c r="PU76" s="2"/>
    </row>
    <row r="77" spans="1:437" x14ac:dyDescent="0.25">
      <c r="A77" t="s">
        <v>260</v>
      </c>
      <c r="B77" s="35">
        <v>292</v>
      </c>
      <c r="C77" s="2"/>
      <c r="E77" s="2"/>
      <c r="G77" s="2">
        <v>135752</v>
      </c>
      <c r="H77" s="3">
        <v>2</v>
      </c>
      <c r="I77" s="2"/>
      <c r="K77" s="2">
        <v>74976</v>
      </c>
      <c r="L77" s="3">
        <v>2</v>
      </c>
      <c r="M77" s="2">
        <v>224928</v>
      </c>
      <c r="N77" s="3">
        <v>6</v>
      </c>
      <c r="O77" s="2">
        <v>299904</v>
      </c>
      <c r="P77" s="3">
        <v>8</v>
      </c>
      <c r="Q77" s="2"/>
      <c r="S77" s="2">
        <v>149952</v>
      </c>
      <c r="T77" s="3">
        <v>4</v>
      </c>
      <c r="U77" s="2"/>
      <c r="W77" s="2">
        <v>112464</v>
      </c>
      <c r="X77" s="3">
        <v>3</v>
      </c>
      <c r="Y77" s="2">
        <v>66291</v>
      </c>
      <c r="Z77" s="3">
        <v>1</v>
      </c>
      <c r="AA77" s="2">
        <v>313058</v>
      </c>
      <c r="AB77" s="3">
        <v>2</v>
      </c>
      <c r="AC77" s="2"/>
      <c r="AE77" s="2"/>
      <c r="AG77" s="2">
        <v>156529</v>
      </c>
      <c r="AH77" s="3">
        <v>1</v>
      </c>
      <c r="AI77" s="2"/>
      <c r="AK77" s="2"/>
      <c r="AM77" s="2"/>
      <c r="AO77" s="2"/>
      <c r="AQ77" s="2"/>
      <c r="AS77" s="2"/>
      <c r="AU77" s="2"/>
      <c r="AW77" s="2">
        <v>110030</v>
      </c>
      <c r="AX77" s="3">
        <v>2</v>
      </c>
      <c r="AY77" s="2"/>
      <c r="BA77" s="2"/>
      <c r="BC77" s="2"/>
      <c r="BE77" s="2"/>
      <c r="BG77" s="2"/>
      <c r="BI77" s="2"/>
      <c r="BK77" s="2"/>
      <c r="BM77" s="2"/>
      <c r="BO77" s="2"/>
      <c r="BQ77" s="2"/>
      <c r="BS77" s="2"/>
      <c r="BU77" s="2"/>
      <c r="BW77" s="2"/>
      <c r="BY77" s="2"/>
      <c r="CA77" s="2"/>
      <c r="CC77" s="2">
        <v>156366</v>
      </c>
      <c r="CD77" s="3">
        <v>2</v>
      </c>
      <c r="CE77" s="2">
        <v>36877.17</v>
      </c>
      <c r="CF77" s="3">
        <v>0</v>
      </c>
      <c r="CG77" s="2">
        <v>101190</v>
      </c>
      <c r="CH77" s="3">
        <v>2</v>
      </c>
      <c r="CI77" s="2">
        <v>120388</v>
      </c>
      <c r="CJ77" s="3">
        <v>2</v>
      </c>
      <c r="CK77" s="2">
        <v>117742</v>
      </c>
      <c r="CL77" s="3">
        <v>1</v>
      </c>
      <c r="CM77" s="2"/>
      <c r="CO77" s="2"/>
      <c r="CQ77" s="2"/>
      <c r="CS77" s="2">
        <v>144306</v>
      </c>
      <c r="CT77" s="3">
        <v>1</v>
      </c>
      <c r="CU77" s="2">
        <f t="shared" si="154"/>
        <v>213303.86</v>
      </c>
      <c r="CV77" s="3">
        <v>2</v>
      </c>
      <c r="CW77" s="2">
        <f t="shared" si="144"/>
        <v>0</v>
      </c>
      <c r="CY77" s="2">
        <f t="shared" si="155"/>
        <v>0</v>
      </c>
      <c r="DA77" s="2">
        <f t="shared" si="156"/>
        <v>213303.86</v>
      </c>
      <c r="DB77" s="3">
        <v>2</v>
      </c>
      <c r="DC77" s="2">
        <f t="shared" si="157"/>
        <v>0</v>
      </c>
      <c r="DE77" s="2">
        <f t="shared" si="158"/>
        <v>0</v>
      </c>
      <c r="DG77" s="2">
        <f t="shared" si="159"/>
        <v>0</v>
      </c>
      <c r="DI77" s="2"/>
      <c r="DK77" s="2"/>
      <c r="DM77" s="2"/>
      <c r="DO77" s="2"/>
      <c r="DQ77" s="2">
        <v>195277</v>
      </c>
      <c r="DR77" s="3">
        <v>1</v>
      </c>
      <c r="DS77" s="2">
        <f t="shared" si="160"/>
        <v>213303.86</v>
      </c>
      <c r="DT77" s="3">
        <v>2</v>
      </c>
      <c r="DU77" s="2">
        <f t="shared" si="145"/>
        <v>0</v>
      </c>
      <c r="DW77" s="2"/>
      <c r="DY77" s="2"/>
      <c r="EA77" s="2"/>
      <c r="EC77" s="2">
        <f t="shared" si="161"/>
        <v>0</v>
      </c>
      <c r="EE77" s="2">
        <f t="shared" si="142"/>
        <v>0</v>
      </c>
      <c r="EG77" s="2">
        <f t="shared" si="143"/>
        <v>0</v>
      </c>
      <c r="EI77" s="2">
        <f t="shared" si="162"/>
        <v>213303.86</v>
      </c>
      <c r="EJ77" s="3">
        <v>2</v>
      </c>
      <c r="EK77" s="2">
        <f t="shared" si="163"/>
        <v>0</v>
      </c>
      <c r="EM77" s="2">
        <f t="shared" si="164"/>
        <v>0</v>
      </c>
      <c r="EO77" s="2">
        <f t="shared" si="165"/>
        <v>319955.78999999998</v>
      </c>
      <c r="EP77" s="3">
        <v>3</v>
      </c>
      <c r="EQ77" s="2">
        <f t="shared" si="166"/>
        <v>0</v>
      </c>
      <c r="ES77" s="2"/>
      <c r="EU77" s="2">
        <f t="shared" si="167"/>
        <v>426607.72</v>
      </c>
      <c r="EV77" s="3">
        <v>4</v>
      </c>
      <c r="EW77" s="2">
        <f t="shared" si="168"/>
        <v>426607.72</v>
      </c>
      <c r="EX77" s="3">
        <v>4</v>
      </c>
      <c r="EY77" s="2">
        <f t="shared" si="169"/>
        <v>426607.72</v>
      </c>
      <c r="EZ77" s="3">
        <v>4</v>
      </c>
      <c r="FA77" s="2">
        <f t="shared" si="170"/>
        <v>426607.72</v>
      </c>
      <c r="FB77" s="3">
        <v>4</v>
      </c>
      <c r="FC77" s="2">
        <f t="shared" si="171"/>
        <v>319955.78999999998</v>
      </c>
      <c r="FD77" s="3">
        <v>3</v>
      </c>
      <c r="FE77" s="2">
        <f t="shared" si="172"/>
        <v>319955.78999999998</v>
      </c>
      <c r="FF77" s="3">
        <v>3</v>
      </c>
      <c r="FG77" s="2">
        <f t="shared" si="173"/>
        <v>213303.86</v>
      </c>
      <c r="FH77" s="3">
        <v>2</v>
      </c>
      <c r="FI77" s="2">
        <f t="shared" si="174"/>
        <v>0</v>
      </c>
      <c r="FK77" s="2">
        <f t="shared" si="175"/>
        <v>0</v>
      </c>
      <c r="FM77" s="2">
        <f t="shared" si="176"/>
        <v>0</v>
      </c>
      <c r="FO77" s="2">
        <f t="shared" si="177"/>
        <v>0</v>
      </c>
      <c r="FQ77" s="2">
        <f t="shared" si="178"/>
        <v>0</v>
      </c>
      <c r="FS77" s="2">
        <f t="shared" si="179"/>
        <v>0</v>
      </c>
      <c r="FU77" s="2">
        <f t="shared" si="180"/>
        <v>0</v>
      </c>
      <c r="FW77" s="2">
        <f t="shared" si="181"/>
        <v>959867.36999999988</v>
      </c>
      <c r="FX77" s="3">
        <v>9</v>
      </c>
      <c r="FY77" s="2">
        <f t="shared" si="182"/>
        <v>0</v>
      </c>
      <c r="GA77" s="2">
        <f t="shared" si="183"/>
        <v>266629.82499999995</v>
      </c>
      <c r="GB77" s="3">
        <v>2.5</v>
      </c>
      <c r="GC77" s="2">
        <f t="shared" si="184"/>
        <v>959867.36999999988</v>
      </c>
      <c r="GD77" s="3">
        <v>9</v>
      </c>
      <c r="GE77" s="2">
        <f t="shared" si="185"/>
        <v>0</v>
      </c>
      <c r="GG77" s="2">
        <f t="shared" si="186"/>
        <v>0</v>
      </c>
      <c r="GI77" s="2">
        <f t="shared" si="187"/>
        <v>0</v>
      </c>
      <c r="GK77" s="2">
        <f t="shared" si="188"/>
        <v>0</v>
      </c>
      <c r="GM77" s="2">
        <f t="shared" si="189"/>
        <v>426607.72</v>
      </c>
      <c r="GN77" s="3">
        <v>4</v>
      </c>
      <c r="GO77" s="2">
        <f t="shared" si="190"/>
        <v>213303.86</v>
      </c>
      <c r="GP77" s="3">
        <v>2</v>
      </c>
      <c r="GQ77" s="2">
        <f t="shared" si="191"/>
        <v>0</v>
      </c>
      <c r="GS77" s="2">
        <f t="shared" si="192"/>
        <v>213303.86</v>
      </c>
      <c r="GT77" s="3">
        <v>2</v>
      </c>
      <c r="GU77" s="2">
        <f t="shared" si="193"/>
        <v>0</v>
      </c>
      <c r="GW77" s="2">
        <f t="shared" si="194"/>
        <v>0</v>
      </c>
      <c r="GY77" s="2">
        <f t="shared" si="195"/>
        <v>0</v>
      </c>
      <c r="HA77" s="2">
        <f t="shared" si="196"/>
        <v>0</v>
      </c>
      <c r="HC77" s="2">
        <f t="shared" si="197"/>
        <v>213303.86</v>
      </c>
      <c r="HD77" s="3">
        <v>2</v>
      </c>
      <c r="HE77" s="2">
        <f t="shared" si="198"/>
        <v>213303.86</v>
      </c>
      <c r="HF77" s="3">
        <v>2</v>
      </c>
      <c r="HG77" s="2">
        <f t="shared" si="199"/>
        <v>0</v>
      </c>
      <c r="HI77" s="2">
        <f t="shared" si="200"/>
        <v>0</v>
      </c>
      <c r="HK77" s="2">
        <f t="shared" si="201"/>
        <v>0</v>
      </c>
      <c r="HM77" s="2">
        <f t="shared" si="202"/>
        <v>0</v>
      </c>
      <c r="HO77" s="2">
        <f t="shared" si="203"/>
        <v>213303.86</v>
      </c>
      <c r="HP77" s="3">
        <v>2</v>
      </c>
      <c r="HQ77" s="2">
        <f t="shared" si="204"/>
        <v>0</v>
      </c>
      <c r="HS77" s="2">
        <f t="shared" si="205"/>
        <v>0</v>
      </c>
      <c r="HU77" s="2">
        <f t="shared" si="206"/>
        <v>213303.86</v>
      </c>
      <c r="HV77" s="3">
        <v>2</v>
      </c>
      <c r="HW77" s="2">
        <f t="shared" si="207"/>
        <v>0</v>
      </c>
      <c r="HY77" s="2">
        <f t="shared" si="208"/>
        <v>0</v>
      </c>
      <c r="IA77" s="2"/>
      <c r="IC77" s="2"/>
      <c r="IE77" s="2">
        <f t="shared" si="209"/>
        <v>213303.86</v>
      </c>
      <c r="IF77" s="3">
        <v>2</v>
      </c>
      <c r="IG77" s="2">
        <f t="shared" si="210"/>
        <v>0</v>
      </c>
      <c r="II77" s="2">
        <f t="shared" si="211"/>
        <v>0</v>
      </c>
      <c r="IK77" s="2">
        <f t="shared" si="212"/>
        <v>0</v>
      </c>
      <c r="IM77" s="2">
        <f t="shared" si="213"/>
        <v>0</v>
      </c>
      <c r="IO77" s="2">
        <f t="shared" si="214"/>
        <v>0</v>
      </c>
      <c r="IQ77" s="2">
        <f t="shared" si="215"/>
        <v>0</v>
      </c>
      <c r="IS77" s="2">
        <f t="shared" si="216"/>
        <v>0</v>
      </c>
      <c r="IU77" s="2">
        <f t="shared" si="217"/>
        <v>0</v>
      </c>
      <c r="IW77" s="2">
        <f t="shared" si="218"/>
        <v>0</v>
      </c>
      <c r="IY77" s="2"/>
      <c r="JA77" s="2"/>
      <c r="JC77" s="2"/>
      <c r="JE77" s="2"/>
      <c r="JG77" s="2"/>
      <c r="JI77" s="2"/>
      <c r="JK77" s="2"/>
      <c r="JM77" s="2"/>
      <c r="JO77" s="2"/>
      <c r="JQ77" s="2">
        <v>7000.46</v>
      </c>
      <c r="JR77" s="3">
        <v>0</v>
      </c>
      <c r="JS77" s="2"/>
      <c r="JU77" s="2">
        <v>2000</v>
      </c>
      <c r="JV77" s="3">
        <v>0</v>
      </c>
      <c r="JW77" s="2"/>
      <c r="JY77" s="2">
        <v>16800.009999999998</v>
      </c>
      <c r="JZ77" s="3">
        <v>0</v>
      </c>
      <c r="KA77" s="2"/>
      <c r="KC77" s="2">
        <v>5000</v>
      </c>
      <c r="KD77" s="3">
        <v>0</v>
      </c>
      <c r="KE77" s="2"/>
      <c r="KG77" s="2"/>
      <c r="KI77" s="2"/>
      <c r="KK77" s="2">
        <v>90210.68</v>
      </c>
      <c r="KL77" s="3">
        <v>0</v>
      </c>
      <c r="KM77" s="2">
        <v>56285</v>
      </c>
      <c r="KN77" s="3">
        <v>0</v>
      </c>
      <c r="KO77" s="2"/>
      <c r="KQ77" s="2"/>
      <c r="KS77" s="2"/>
      <c r="KU77" s="2"/>
      <c r="KW77" s="2"/>
      <c r="KY77" s="2"/>
      <c r="LA77" s="2"/>
      <c r="LC77" s="2">
        <v>15220</v>
      </c>
      <c r="LD77" s="3">
        <v>0</v>
      </c>
      <c r="LE77" s="2"/>
      <c r="LG77" s="2"/>
      <c r="LI77" s="2"/>
      <c r="LK77" s="2"/>
      <c r="LM77" s="2">
        <v>2508</v>
      </c>
      <c r="LN77" s="3">
        <v>0</v>
      </c>
      <c r="LO77" s="2"/>
      <c r="LQ77" s="2"/>
      <c r="LS77" s="2">
        <v>15600</v>
      </c>
      <c r="LT77" s="3">
        <v>0</v>
      </c>
      <c r="LU77" s="2"/>
      <c r="LW77" s="2"/>
      <c r="LY77" s="2"/>
      <c r="MA77" s="2"/>
      <c r="MC77" s="2"/>
      <c r="ME77" s="2"/>
      <c r="MG77" s="2"/>
      <c r="MI77" s="2"/>
      <c r="MK77" s="2"/>
      <c r="MM77" s="2"/>
      <c r="MO77" s="2"/>
      <c r="MQ77" s="2"/>
      <c r="MS77" s="2"/>
      <c r="MU77" s="2">
        <v>19025</v>
      </c>
      <c r="MV77" s="3">
        <v>0</v>
      </c>
      <c r="MW77" s="2"/>
      <c r="MY77" s="2"/>
      <c r="NA77" s="2"/>
      <c r="NC77" s="2">
        <v>11019500.82</v>
      </c>
      <c r="ND77" s="3">
        <v>113.5</v>
      </c>
      <c r="NG77" s="2">
        <f t="shared" si="146"/>
        <v>10584596.174999995</v>
      </c>
      <c r="NH77" s="2">
        <f t="shared" si="147"/>
        <v>1715621.0199999998</v>
      </c>
      <c r="NI77" s="2">
        <f t="shared" si="148"/>
        <v>1398099.23</v>
      </c>
      <c r="NJ77" s="2">
        <f t="shared" si="149"/>
        <v>10438100.494999995</v>
      </c>
      <c r="NK77" s="2">
        <f t="shared" si="150"/>
        <v>1715621.0199999998</v>
      </c>
      <c r="NL77" s="2">
        <f t="shared" si="151"/>
        <v>1184795.3699999999</v>
      </c>
      <c r="NM77" s="2">
        <f>VLOOKUP($B77,'[6]sped-ELL'!$B$3:$AB$118,26,FALSE)</f>
        <v>1675581.1400000001</v>
      </c>
      <c r="NN77" s="2">
        <f>VLOOKUP($B77,'[6]sped-ELL'!$B$3:$AB$118,27,FALSE)</f>
        <v>1259491.05</v>
      </c>
      <c r="NO77" s="52">
        <f t="shared" si="152"/>
        <v>-40039.879999999655</v>
      </c>
      <c r="NP77" s="52">
        <f t="shared" si="153"/>
        <v>74695.680000000168</v>
      </c>
      <c r="NQ77" s="2"/>
      <c r="NS77" s="2"/>
      <c r="NU77" s="2"/>
      <c r="NW77" s="2"/>
      <c r="NY77" s="2"/>
      <c r="OA77" s="2"/>
      <c r="OC77" s="2"/>
      <c r="OE77" s="2"/>
      <c r="OG77" s="2"/>
      <c r="OI77" s="2"/>
      <c r="OK77" s="2"/>
      <c r="OM77" s="2"/>
      <c r="OO77" s="2"/>
      <c r="OQ77" s="2"/>
      <c r="OS77" s="2"/>
      <c r="OU77" s="2"/>
      <c r="OW77" s="2"/>
      <c r="OY77" s="2"/>
      <c r="PA77" s="2"/>
      <c r="PC77" s="2"/>
      <c r="PE77" s="2"/>
      <c r="PG77" s="2"/>
      <c r="PI77" s="2"/>
      <c r="PK77" s="2"/>
      <c r="PM77" s="2"/>
      <c r="PO77" s="2"/>
      <c r="PQ77" s="2"/>
      <c r="PS77" s="2"/>
      <c r="PU77" s="2"/>
    </row>
    <row r="78" spans="1:437" x14ac:dyDescent="0.25">
      <c r="A78" t="s">
        <v>261</v>
      </c>
      <c r="B78" s="35">
        <v>294</v>
      </c>
      <c r="C78" s="2"/>
      <c r="E78" s="2"/>
      <c r="G78" s="2">
        <v>67876</v>
      </c>
      <c r="H78" s="3">
        <v>1</v>
      </c>
      <c r="I78" s="2"/>
      <c r="K78" s="2">
        <v>149952</v>
      </c>
      <c r="L78" s="3">
        <v>4</v>
      </c>
      <c r="M78" s="2"/>
      <c r="O78" s="2">
        <v>37488</v>
      </c>
      <c r="P78" s="3">
        <v>1</v>
      </c>
      <c r="Q78" s="2"/>
      <c r="S78" s="2">
        <v>74976</v>
      </c>
      <c r="T78" s="3">
        <v>2</v>
      </c>
      <c r="U78" s="2">
        <v>52931</v>
      </c>
      <c r="V78" s="3">
        <v>1</v>
      </c>
      <c r="W78" s="2">
        <v>262416</v>
      </c>
      <c r="X78" s="3">
        <v>7</v>
      </c>
      <c r="Y78" s="2"/>
      <c r="AA78" s="2"/>
      <c r="AC78" s="2"/>
      <c r="AE78" s="2"/>
      <c r="AG78" s="2"/>
      <c r="AI78" s="2"/>
      <c r="AK78" s="2">
        <v>156529</v>
      </c>
      <c r="AL78" s="3">
        <v>1</v>
      </c>
      <c r="AM78" s="2"/>
      <c r="AO78" s="2"/>
      <c r="AQ78" s="2"/>
      <c r="AS78" s="2"/>
      <c r="AU78" s="2"/>
      <c r="AW78" s="2">
        <v>55015</v>
      </c>
      <c r="AX78" s="3">
        <v>1</v>
      </c>
      <c r="AY78" s="2"/>
      <c r="BA78" s="2"/>
      <c r="BC78" s="2">
        <v>50639</v>
      </c>
      <c r="BD78" s="3">
        <v>1</v>
      </c>
      <c r="BE78" s="2"/>
      <c r="BG78" s="2"/>
      <c r="BI78" s="2"/>
      <c r="BK78" s="2"/>
      <c r="BM78" s="2">
        <v>67580</v>
      </c>
      <c r="BN78" s="3">
        <v>1</v>
      </c>
      <c r="BO78" s="2"/>
      <c r="BQ78" s="2"/>
      <c r="BS78" s="2"/>
      <c r="BU78" s="2"/>
      <c r="BW78" s="2">
        <v>117087</v>
      </c>
      <c r="BX78" s="3">
        <v>1</v>
      </c>
      <c r="BY78" s="2"/>
      <c r="CA78" s="2"/>
      <c r="CC78" s="2">
        <v>78183</v>
      </c>
      <c r="CD78" s="3">
        <v>1</v>
      </c>
      <c r="CE78" s="2">
        <v>7260.0766670000003</v>
      </c>
      <c r="CF78" s="3">
        <v>0</v>
      </c>
      <c r="CG78" s="2">
        <v>50595</v>
      </c>
      <c r="CH78" s="3">
        <v>1</v>
      </c>
      <c r="CI78" s="2">
        <v>120388</v>
      </c>
      <c r="CJ78" s="3">
        <v>2</v>
      </c>
      <c r="CK78" s="2"/>
      <c r="CM78" s="2"/>
      <c r="CO78" s="2"/>
      <c r="CQ78" s="2"/>
      <c r="CS78" s="2">
        <v>144306</v>
      </c>
      <c r="CT78" s="3">
        <v>1</v>
      </c>
      <c r="CU78" s="2">
        <f t="shared" si="154"/>
        <v>0</v>
      </c>
      <c r="CW78" s="2">
        <f t="shared" si="144"/>
        <v>0</v>
      </c>
      <c r="CY78" s="2">
        <f t="shared" si="155"/>
        <v>0</v>
      </c>
      <c r="DA78" s="2">
        <f t="shared" si="156"/>
        <v>0</v>
      </c>
      <c r="DC78" s="2">
        <f t="shared" si="157"/>
        <v>106651.93</v>
      </c>
      <c r="DD78" s="3">
        <v>1</v>
      </c>
      <c r="DE78" s="2">
        <f t="shared" si="158"/>
        <v>0</v>
      </c>
      <c r="DG78" s="2">
        <f t="shared" si="159"/>
        <v>4847.8149515218493</v>
      </c>
      <c r="DH78" s="3">
        <v>4.5454544999999999E-2</v>
      </c>
      <c r="DI78" s="2"/>
      <c r="DK78" s="2"/>
      <c r="DM78" s="2"/>
      <c r="DO78" s="2"/>
      <c r="DQ78" s="2">
        <v>195277</v>
      </c>
      <c r="DR78" s="3">
        <v>1</v>
      </c>
      <c r="DS78" s="2">
        <f t="shared" si="160"/>
        <v>106651.93</v>
      </c>
      <c r="DT78" s="3">
        <v>1</v>
      </c>
      <c r="DU78" s="2">
        <f t="shared" si="145"/>
        <v>0</v>
      </c>
      <c r="DW78" s="2"/>
      <c r="DY78" s="2"/>
      <c r="EA78" s="2"/>
      <c r="EC78" s="2">
        <f t="shared" si="161"/>
        <v>0</v>
      </c>
      <c r="EE78" s="2">
        <f t="shared" si="142"/>
        <v>0</v>
      </c>
      <c r="EG78" s="2">
        <f t="shared" si="143"/>
        <v>0</v>
      </c>
      <c r="EI78" s="2">
        <f t="shared" si="162"/>
        <v>106651.93</v>
      </c>
      <c r="EJ78" s="3">
        <v>1</v>
      </c>
      <c r="EK78" s="2">
        <f t="shared" si="163"/>
        <v>0</v>
      </c>
      <c r="EM78" s="2">
        <f t="shared" si="164"/>
        <v>0</v>
      </c>
      <c r="EO78" s="2">
        <f t="shared" si="165"/>
        <v>106651.93</v>
      </c>
      <c r="EP78" s="3">
        <v>1</v>
      </c>
      <c r="EQ78" s="2">
        <f t="shared" si="166"/>
        <v>106651.93</v>
      </c>
      <c r="ER78" s="3">
        <v>1</v>
      </c>
      <c r="ES78" s="2"/>
      <c r="EU78" s="2">
        <f t="shared" si="167"/>
        <v>319955.78999999998</v>
      </c>
      <c r="EV78" s="3">
        <v>3</v>
      </c>
      <c r="EW78" s="2">
        <f t="shared" si="168"/>
        <v>319955.78999999998</v>
      </c>
      <c r="EX78" s="3">
        <v>3</v>
      </c>
      <c r="EY78" s="2">
        <f t="shared" si="169"/>
        <v>213303.86</v>
      </c>
      <c r="EZ78" s="3">
        <v>2</v>
      </c>
      <c r="FA78" s="2">
        <f t="shared" si="170"/>
        <v>213303.86</v>
      </c>
      <c r="FB78" s="3">
        <v>2</v>
      </c>
      <c r="FC78" s="2">
        <f t="shared" si="171"/>
        <v>319955.78999999998</v>
      </c>
      <c r="FD78" s="3">
        <v>3</v>
      </c>
      <c r="FE78" s="2">
        <f t="shared" si="172"/>
        <v>0</v>
      </c>
      <c r="FG78" s="2">
        <f t="shared" si="173"/>
        <v>106651.93</v>
      </c>
      <c r="FH78" s="3">
        <v>1</v>
      </c>
      <c r="FI78" s="2">
        <f t="shared" si="174"/>
        <v>0</v>
      </c>
      <c r="FK78" s="2">
        <f t="shared" si="175"/>
        <v>0</v>
      </c>
      <c r="FM78" s="2">
        <f t="shared" si="176"/>
        <v>0</v>
      </c>
      <c r="FO78" s="2">
        <f t="shared" si="177"/>
        <v>213303.86</v>
      </c>
      <c r="FP78" s="3">
        <v>2</v>
      </c>
      <c r="FQ78" s="2">
        <f t="shared" si="178"/>
        <v>0</v>
      </c>
      <c r="FS78" s="2">
        <f t="shared" si="179"/>
        <v>106651.93</v>
      </c>
      <c r="FT78" s="3">
        <v>1</v>
      </c>
      <c r="FU78" s="2">
        <f t="shared" si="180"/>
        <v>213303.86</v>
      </c>
      <c r="FV78" s="3">
        <v>2</v>
      </c>
      <c r="FW78" s="2">
        <f t="shared" si="181"/>
        <v>0</v>
      </c>
      <c r="FY78" s="2">
        <f t="shared" si="182"/>
        <v>0</v>
      </c>
      <c r="GA78" s="2">
        <f t="shared" si="183"/>
        <v>159977.89499999999</v>
      </c>
      <c r="GB78" s="3">
        <v>1.5</v>
      </c>
      <c r="GC78" s="2">
        <f t="shared" si="184"/>
        <v>426607.72</v>
      </c>
      <c r="GD78" s="3">
        <v>4</v>
      </c>
      <c r="GE78" s="2">
        <f t="shared" si="185"/>
        <v>0</v>
      </c>
      <c r="GG78" s="2">
        <f t="shared" si="186"/>
        <v>0</v>
      </c>
      <c r="GI78" s="2">
        <f t="shared" si="187"/>
        <v>0</v>
      </c>
      <c r="GK78" s="2">
        <f t="shared" si="188"/>
        <v>0</v>
      </c>
      <c r="GM78" s="2">
        <f t="shared" si="189"/>
        <v>213303.86</v>
      </c>
      <c r="GN78" s="3">
        <v>2</v>
      </c>
      <c r="GO78" s="2">
        <f t="shared" si="190"/>
        <v>0</v>
      </c>
      <c r="GQ78" s="2">
        <f t="shared" si="191"/>
        <v>0</v>
      </c>
      <c r="GS78" s="2">
        <f t="shared" si="192"/>
        <v>106651.93</v>
      </c>
      <c r="GT78" s="3">
        <v>1</v>
      </c>
      <c r="GU78" s="2">
        <f t="shared" si="193"/>
        <v>0</v>
      </c>
      <c r="GW78" s="2">
        <f t="shared" si="194"/>
        <v>0</v>
      </c>
      <c r="GY78" s="2">
        <f t="shared" si="195"/>
        <v>213303.86</v>
      </c>
      <c r="GZ78" s="3">
        <v>2</v>
      </c>
      <c r="HA78" s="2">
        <f t="shared" si="196"/>
        <v>0</v>
      </c>
      <c r="HC78" s="2">
        <f t="shared" si="197"/>
        <v>213303.86</v>
      </c>
      <c r="HD78" s="3">
        <v>2</v>
      </c>
      <c r="HE78" s="2">
        <f t="shared" si="198"/>
        <v>0</v>
      </c>
      <c r="HG78" s="2">
        <f t="shared" si="199"/>
        <v>0</v>
      </c>
      <c r="HI78" s="2">
        <f t="shared" si="200"/>
        <v>0</v>
      </c>
      <c r="HK78" s="2">
        <f t="shared" si="201"/>
        <v>0</v>
      </c>
      <c r="HM78" s="2">
        <f t="shared" si="202"/>
        <v>0</v>
      </c>
      <c r="HO78" s="2">
        <f t="shared" si="203"/>
        <v>0</v>
      </c>
      <c r="HQ78" s="2">
        <f t="shared" si="204"/>
        <v>0</v>
      </c>
      <c r="HS78" s="2">
        <f t="shared" si="205"/>
        <v>0</v>
      </c>
      <c r="HU78" s="2">
        <f t="shared" si="206"/>
        <v>0</v>
      </c>
      <c r="HW78" s="2">
        <f t="shared" si="207"/>
        <v>0</v>
      </c>
      <c r="HY78" s="2">
        <f t="shared" si="208"/>
        <v>0</v>
      </c>
      <c r="IA78" s="2"/>
      <c r="IC78" s="2"/>
      <c r="IE78" s="2">
        <f t="shared" si="209"/>
        <v>106651.93</v>
      </c>
      <c r="IF78" s="3">
        <v>1</v>
      </c>
      <c r="IG78" s="2">
        <f t="shared" si="210"/>
        <v>0</v>
      </c>
      <c r="II78" s="2">
        <f t="shared" si="211"/>
        <v>0</v>
      </c>
      <c r="IK78" s="2">
        <f t="shared" si="212"/>
        <v>0</v>
      </c>
      <c r="IM78" s="2">
        <f t="shared" si="213"/>
        <v>0</v>
      </c>
      <c r="IO78" s="2">
        <f t="shared" si="214"/>
        <v>106651.93</v>
      </c>
      <c r="IP78" s="3">
        <v>1</v>
      </c>
      <c r="IQ78" s="2">
        <f t="shared" si="215"/>
        <v>106651.93</v>
      </c>
      <c r="IR78" s="3">
        <v>1</v>
      </c>
      <c r="IS78" s="2">
        <f t="shared" si="216"/>
        <v>0</v>
      </c>
      <c r="IU78" s="2">
        <f t="shared" si="217"/>
        <v>0</v>
      </c>
      <c r="IW78" s="2">
        <f t="shared" si="218"/>
        <v>0</v>
      </c>
      <c r="IY78" s="2"/>
      <c r="JA78" s="2"/>
      <c r="JC78" s="2">
        <v>54400</v>
      </c>
      <c r="JD78" s="3">
        <v>0</v>
      </c>
      <c r="JE78" s="2">
        <v>10200</v>
      </c>
      <c r="JF78" s="3">
        <v>0</v>
      </c>
      <c r="JG78" s="2">
        <v>54400</v>
      </c>
      <c r="JH78" s="3">
        <v>0</v>
      </c>
      <c r="JI78" s="2"/>
      <c r="JK78" s="2"/>
      <c r="JM78" s="2"/>
      <c r="JO78" s="2"/>
      <c r="JQ78" s="2">
        <v>36534.400000000001</v>
      </c>
      <c r="JR78" s="3">
        <v>0</v>
      </c>
      <c r="JS78" s="2"/>
      <c r="JU78" s="2"/>
      <c r="JW78" s="2">
        <v>21300</v>
      </c>
      <c r="JX78" s="3">
        <v>0</v>
      </c>
      <c r="JY78" s="2">
        <v>11924.49</v>
      </c>
      <c r="JZ78" s="3">
        <v>0</v>
      </c>
      <c r="KA78" s="2"/>
      <c r="KC78" s="2">
        <v>25354.3</v>
      </c>
      <c r="KD78" s="3">
        <v>0</v>
      </c>
      <c r="KE78" s="2">
        <v>11000</v>
      </c>
      <c r="KF78" s="3">
        <v>0</v>
      </c>
      <c r="KG78" s="2"/>
      <c r="KI78" s="2"/>
      <c r="KK78" s="2">
        <v>134556.64000000001</v>
      </c>
      <c r="KL78" s="3">
        <v>0</v>
      </c>
      <c r="KM78" s="2"/>
      <c r="KO78" s="2"/>
      <c r="KQ78" s="2">
        <v>3000</v>
      </c>
      <c r="KR78" s="3">
        <v>0</v>
      </c>
      <c r="KS78" s="2"/>
      <c r="KU78" s="2">
        <v>3000</v>
      </c>
      <c r="KV78" s="3">
        <v>0</v>
      </c>
      <c r="KW78" s="2">
        <v>500</v>
      </c>
      <c r="KX78" s="3">
        <v>0</v>
      </c>
      <c r="KY78" s="2">
        <v>50812</v>
      </c>
      <c r="KZ78" s="3">
        <v>0</v>
      </c>
      <c r="LA78" s="2">
        <v>4000</v>
      </c>
      <c r="LB78" s="3">
        <v>0</v>
      </c>
      <c r="LC78" s="2">
        <v>6280</v>
      </c>
      <c r="LD78" s="3">
        <v>0</v>
      </c>
      <c r="LE78" s="2">
        <v>15000</v>
      </c>
      <c r="LF78" s="3">
        <v>0</v>
      </c>
      <c r="LG78" s="2"/>
      <c r="LI78" s="2"/>
      <c r="LK78" s="2"/>
      <c r="LM78" s="2"/>
      <c r="LO78" s="2"/>
      <c r="LQ78" s="2"/>
      <c r="LS78" s="2"/>
      <c r="LU78" s="2"/>
      <c r="LW78" s="2"/>
      <c r="LY78" s="2"/>
      <c r="MA78" s="2"/>
      <c r="MC78" s="2"/>
      <c r="ME78" s="2"/>
      <c r="MG78" s="2">
        <v>953</v>
      </c>
      <c r="MH78" s="3">
        <v>0</v>
      </c>
      <c r="MI78" s="2">
        <v>20000</v>
      </c>
      <c r="MJ78" s="3">
        <v>0</v>
      </c>
      <c r="MK78" s="2"/>
      <c r="MM78" s="2"/>
      <c r="MO78" s="2"/>
      <c r="MQ78" s="2"/>
      <c r="MS78" s="2">
        <v>2263.79</v>
      </c>
      <c r="MT78" s="3">
        <v>0</v>
      </c>
      <c r="MU78" s="2"/>
      <c r="MW78" s="2"/>
      <c r="MY78" s="2"/>
      <c r="NA78" s="2"/>
      <c r="NC78" s="2">
        <v>6605568.9693431053</v>
      </c>
      <c r="ND78" s="3">
        <v>66.545454544999998</v>
      </c>
      <c r="NG78" s="2">
        <f t="shared" si="146"/>
        <v>6371575.7466185205</v>
      </c>
      <c r="NH78" s="2">
        <f t="shared" si="147"/>
        <v>1607689.2299999997</v>
      </c>
      <c r="NI78" s="2">
        <f t="shared" si="148"/>
        <v>4847.8149515218493</v>
      </c>
      <c r="NJ78" s="2">
        <f t="shared" si="149"/>
        <v>6237019.1066185208</v>
      </c>
      <c r="NK78" s="2">
        <f t="shared" si="150"/>
        <v>1490602.2299999997</v>
      </c>
      <c r="NL78" s="2">
        <f t="shared" si="151"/>
        <v>4847.8149515218493</v>
      </c>
      <c r="NM78" s="2">
        <f>VLOOKUP($B78,'[6]sped-ELL'!$B$3:$AB$118,26,FALSE)</f>
        <v>1319514.1000000001</v>
      </c>
      <c r="NN78" s="2">
        <f>VLOOKUP($B78,'[6]sped-ELL'!$B$3:$AB$118,27,FALSE)</f>
        <v>9760.6358999999993</v>
      </c>
      <c r="NO78" s="52">
        <f t="shared" si="152"/>
        <v>-171088.12999999966</v>
      </c>
      <c r="NP78" s="52">
        <f t="shared" si="153"/>
        <v>4912.8209484781501</v>
      </c>
      <c r="NQ78" s="2"/>
      <c r="NS78" s="2"/>
      <c r="NU78" s="2"/>
      <c r="NW78" s="2"/>
      <c r="NY78" s="2"/>
      <c r="OA78" s="2"/>
      <c r="OC78" s="2"/>
      <c r="OE78" s="2"/>
      <c r="OG78" s="2"/>
      <c r="OI78" s="2"/>
      <c r="OK78" s="2"/>
      <c r="OM78" s="2"/>
      <c r="OO78" s="2"/>
      <c r="OQ78" s="2"/>
      <c r="OS78" s="2"/>
      <c r="OU78" s="2"/>
      <c r="OW78" s="2"/>
      <c r="OY78" s="2"/>
      <c r="PA78" s="2"/>
      <c r="PC78" s="2"/>
      <c r="PE78" s="2"/>
      <c r="PG78" s="2"/>
      <c r="PI78" s="2"/>
      <c r="PK78" s="2"/>
      <c r="PM78" s="2"/>
      <c r="PO78" s="2"/>
      <c r="PQ78" s="2"/>
      <c r="PS78" s="2"/>
      <c r="PU78" s="2"/>
    </row>
    <row r="79" spans="1:437" x14ac:dyDescent="0.25">
      <c r="A79" t="s">
        <v>262</v>
      </c>
      <c r="B79" s="35">
        <v>295</v>
      </c>
      <c r="C79" s="2"/>
      <c r="E79" s="2"/>
      <c r="G79" s="2">
        <v>67876</v>
      </c>
      <c r="H79" s="3">
        <v>1</v>
      </c>
      <c r="I79" s="2"/>
      <c r="K79" s="2">
        <v>187440</v>
      </c>
      <c r="L79" s="3">
        <v>5</v>
      </c>
      <c r="M79" s="2"/>
      <c r="O79" s="2"/>
      <c r="Q79" s="2"/>
      <c r="S79" s="2">
        <v>74976</v>
      </c>
      <c r="T79" s="3">
        <v>2</v>
      </c>
      <c r="U79" s="2"/>
      <c r="W79" s="2">
        <v>187440</v>
      </c>
      <c r="X79" s="3">
        <v>5</v>
      </c>
      <c r="Y79" s="2"/>
      <c r="AA79" s="2"/>
      <c r="AC79" s="2">
        <v>156529</v>
      </c>
      <c r="AD79" s="3">
        <v>1</v>
      </c>
      <c r="AE79" s="2"/>
      <c r="AG79" s="2"/>
      <c r="AI79" s="2"/>
      <c r="AK79" s="2"/>
      <c r="AM79" s="2"/>
      <c r="AO79" s="2"/>
      <c r="AQ79" s="2"/>
      <c r="AS79" s="2"/>
      <c r="AU79" s="2"/>
      <c r="AW79" s="2"/>
      <c r="AY79" s="2">
        <v>110030</v>
      </c>
      <c r="AZ79" s="3">
        <v>2</v>
      </c>
      <c r="BA79" s="2"/>
      <c r="BC79" s="2">
        <v>50639</v>
      </c>
      <c r="BD79" s="3">
        <v>1</v>
      </c>
      <c r="BE79" s="2"/>
      <c r="BG79" s="2"/>
      <c r="BI79" s="2"/>
      <c r="BK79" s="2"/>
      <c r="BM79" s="2"/>
      <c r="BO79" s="2"/>
      <c r="BQ79" s="2"/>
      <c r="BS79" s="2"/>
      <c r="BU79" s="2"/>
      <c r="BW79" s="2"/>
      <c r="BY79" s="2"/>
      <c r="CA79" s="2"/>
      <c r="CC79" s="2">
        <v>78183</v>
      </c>
      <c r="CD79" s="3">
        <v>1</v>
      </c>
      <c r="CE79" s="2">
        <v>14147.586667</v>
      </c>
      <c r="CF79" s="3">
        <v>0</v>
      </c>
      <c r="CG79" s="2">
        <v>50595</v>
      </c>
      <c r="CH79" s="3">
        <v>1</v>
      </c>
      <c r="CI79" s="2">
        <v>60194</v>
      </c>
      <c r="CJ79" s="3">
        <v>1</v>
      </c>
      <c r="CK79" s="2"/>
      <c r="CM79" s="2"/>
      <c r="CO79" s="2"/>
      <c r="CQ79" s="2"/>
      <c r="CS79" s="2"/>
      <c r="CU79" s="2">
        <f t="shared" si="154"/>
        <v>0</v>
      </c>
      <c r="CW79" s="2">
        <f t="shared" si="144"/>
        <v>0</v>
      </c>
      <c r="CY79" s="2">
        <f t="shared" si="155"/>
        <v>0</v>
      </c>
      <c r="DA79" s="2">
        <f t="shared" si="156"/>
        <v>106651.93</v>
      </c>
      <c r="DB79" s="3">
        <v>1</v>
      </c>
      <c r="DC79" s="2">
        <f t="shared" si="157"/>
        <v>106651.93</v>
      </c>
      <c r="DD79" s="3">
        <v>1</v>
      </c>
      <c r="DE79" s="2">
        <f t="shared" si="158"/>
        <v>0</v>
      </c>
      <c r="DG79" s="2">
        <f t="shared" si="159"/>
        <v>29086.890029086888</v>
      </c>
      <c r="DH79" s="3">
        <v>0.27272727299999999</v>
      </c>
      <c r="DI79" s="2"/>
      <c r="DK79" s="2"/>
      <c r="DM79" s="2"/>
      <c r="DO79" s="2"/>
      <c r="DQ79" s="2">
        <v>195277</v>
      </c>
      <c r="DR79" s="3">
        <v>1</v>
      </c>
      <c r="DS79" s="2">
        <f t="shared" si="160"/>
        <v>106651.93</v>
      </c>
      <c r="DT79" s="3">
        <v>1</v>
      </c>
      <c r="DU79" s="2">
        <f t="shared" si="145"/>
        <v>0</v>
      </c>
      <c r="DW79" s="2"/>
      <c r="DY79" s="2"/>
      <c r="EA79" s="2"/>
      <c r="EC79" s="2">
        <f t="shared" si="161"/>
        <v>0</v>
      </c>
      <c r="EE79" s="2">
        <f t="shared" si="142"/>
        <v>0</v>
      </c>
      <c r="EG79" s="2">
        <f t="shared" si="143"/>
        <v>0</v>
      </c>
      <c r="EI79" s="2">
        <f t="shared" si="162"/>
        <v>106651.93</v>
      </c>
      <c r="EJ79" s="3">
        <v>1</v>
      </c>
      <c r="EK79" s="2">
        <f t="shared" si="163"/>
        <v>0</v>
      </c>
      <c r="EM79" s="2">
        <f t="shared" si="164"/>
        <v>0</v>
      </c>
      <c r="EO79" s="2">
        <f t="shared" si="165"/>
        <v>213303.86</v>
      </c>
      <c r="EP79" s="3">
        <v>2</v>
      </c>
      <c r="EQ79" s="2">
        <f t="shared" si="166"/>
        <v>0</v>
      </c>
      <c r="ES79" s="2"/>
      <c r="EU79" s="2">
        <f t="shared" si="167"/>
        <v>213303.86</v>
      </c>
      <c r="EV79" s="3">
        <v>2</v>
      </c>
      <c r="EW79" s="2">
        <f t="shared" si="168"/>
        <v>213303.86</v>
      </c>
      <c r="EX79" s="3">
        <v>2</v>
      </c>
      <c r="EY79" s="2">
        <f t="shared" si="169"/>
        <v>213303.86</v>
      </c>
      <c r="EZ79" s="3">
        <v>2</v>
      </c>
      <c r="FA79" s="2">
        <f t="shared" si="170"/>
        <v>213303.86</v>
      </c>
      <c r="FB79" s="3">
        <v>2</v>
      </c>
      <c r="FC79" s="2">
        <f t="shared" si="171"/>
        <v>106651.93</v>
      </c>
      <c r="FD79" s="3">
        <v>1</v>
      </c>
      <c r="FE79" s="2">
        <f t="shared" si="172"/>
        <v>0</v>
      </c>
      <c r="FG79" s="2">
        <f t="shared" si="173"/>
        <v>0</v>
      </c>
      <c r="FI79" s="2">
        <f t="shared" si="174"/>
        <v>213303.86</v>
      </c>
      <c r="FJ79" s="3">
        <v>2</v>
      </c>
      <c r="FK79" s="2">
        <f t="shared" si="175"/>
        <v>0</v>
      </c>
      <c r="FM79" s="2">
        <f t="shared" si="176"/>
        <v>0</v>
      </c>
      <c r="FO79" s="2">
        <f t="shared" si="177"/>
        <v>0</v>
      </c>
      <c r="FQ79" s="2">
        <f t="shared" si="178"/>
        <v>0</v>
      </c>
      <c r="FS79" s="2">
        <f t="shared" si="179"/>
        <v>0</v>
      </c>
      <c r="FU79" s="2">
        <f t="shared" si="180"/>
        <v>0</v>
      </c>
      <c r="FW79" s="2">
        <f t="shared" si="181"/>
        <v>0</v>
      </c>
      <c r="FY79" s="2">
        <f t="shared" si="182"/>
        <v>0</v>
      </c>
      <c r="GA79" s="2">
        <f t="shared" si="183"/>
        <v>106651.93</v>
      </c>
      <c r="GB79" s="3">
        <v>1</v>
      </c>
      <c r="GC79" s="2">
        <f t="shared" si="184"/>
        <v>319955.78999999998</v>
      </c>
      <c r="GD79" s="3">
        <v>3</v>
      </c>
      <c r="GE79" s="2">
        <f t="shared" si="185"/>
        <v>0</v>
      </c>
      <c r="GG79" s="2">
        <f t="shared" si="186"/>
        <v>0</v>
      </c>
      <c r="GI79" s="2">
        <f t="shared" si="187"/>
        <v>0</v>
      </c>
      <c r="GK79" s="2">
        <f t="shared" si="188"/>
        <v>0</v>
      </c>
      <c r="GM79" s="2">
        <f t="shared" si="189"/>
        <v>213303.86</v>
      </c>
      <c r="GN79" s="3">
        <v>2</v>
      </c>
      <c r="GO79" s="2">
        <f t="shared" si="190"/>
        <v>0</v>
      </c>
      <c r="GQ79" s="2">
        <f t="shared" si="191"/>
        <v>0</v>
      </c>
      <c r="GS79" s="2">
        <f t="shared" si="192"/>
        <v>106651.93</v>
      </c>
      <c r="GT79" s="3">
        <v>1</v>
      </c>
      <c r="GU79" s="2">
        <f t="shared" si="193"/>
        <v>0</v>
      </c>
      <c r="GW79" s="2">
        <f t="shared" si="194"/>
        <v>0</v>
      </c>
      <c r="GY79" s="2">
        <f t="shared" si="195"/>
        <v>319955.78999999998</v>
      </c>
      <c r="GZ79" s="3">
        <v>3</v>
      </c>
      <c r="HA79" s="2">
        <f t="shared" si="196"/>
        <v>0</v>
      </c>
      <c r="HC79" s="2">
        <f t="shared" si="197"/>
        <v>213303.86</v>
      </c>
      <c r="HD79" s="3">
        <v>2</v>
      </c>
      <c r="HE79" s="2">
        <f t="shared" si="198"/>
        <v>106651.93</v>
      </c>
      <c r="HF79" s="3">
        <v>1</v>
      </c>
      <c r="HG79" s="2">
        <f t="shared" si="199"/>
        <v>213303.86</v>
      </c>
      <c r="HH79" s="3">
        <v>2</v>
      </c>
      <c r="HI79" s="2">
        <f t="shared" si="200"/>
        <v>0</v>
      </c>
      <c r="HK79" s="2">
        <f t="shared" si="201"/>
        <v>0</v>
      </c>
      <c r="HM79" s="2">
        <f t="shared" si="202"/>
        <v>0</v>
      </c>
      <c r="HO79" s="2">
        <f t="shared" si="203"/>
        <v>0</v>
      </c>
      <c r="HQ79" s="2">
        <f t="shared" si="204"/>
        <v>0</v>
      </c>
      <c r="HS79" s="2">
        <f t="shared" si="205"/>
        <v>319955.78999999998</v>
      </c>
      <c r="HT79" s="3">
        <v>3</v>
      </c>
      <c r="HU79" s="2">
        <f t="shared" si="206"/>
        <v>0</v>
      </c>
      <c r="HW79" s="2">
        <f t="shared" si="207"/>
        <v>0</v>
      </c>
      <c r="HY79" s="2">
        <f t="shared" si="208"/>
        <v>106651.93</v>
      </c>
      <c r="HZ79" s="3">
        <v>1</v>
      </c>
      <c r="IA79" s="2"/>
      <c r="IC79" s="2"/>
      <c r="IE79" s="2">
        <f t="shared" si="209"/>
        <v>106651.93</v>
      </c>
      <c r="IF79" s="3">
        <v>1</v>
      </c>
      <c r="IG79" s="2">
        <f t="shared" si="210"/>
        <v>0</v>
      </c>
      <c r="II79" s="2">
        <f t="shared" si="211"/>
        <v>0</v>
      </c>
      <c r="IK79" s="2">
        <f t="shared" si="212"/>
        <v>0</v>
      </c>
      <c r="IM79" s="2">
        <f t="shared" si="213"/>
        <v>0</v>
      </c>
      <c r="IO79" s="2">
        <f t="shared" si="214"/>
        <v>0</v>
      </c>
      <c r="IQ79" s="2">
        <f t="shared" si="215"/>
        <v>0</v>
      </c>
      <c r="IS79" s="2">
        <f t="shared" si="216"/>
        <v>0</v>
      </c>
      <c r="IU79" s="2">
        <f t="shared" si="217"/>
        <v>0</v>
      </c>
      <c r="IW79" s="2">
        <f t="shared" si="218"/>
        <v>0</v>
      </c>
      <c r="IY79" s="2"/>
      <c r="JA79" s="2"/>
      <c r="JC79" s="2">
        <v>68000</v>
      </c>
      <c r="JD79" s="3">
        <v>0</v>
      </c>
      <c r="JE79" s="2">
        <v>10200</v>
      </c>
      <c r="JF79" s="3">
        <v>0</v>
      </c>
      <c r="JG79" s="2">
        <v>68000</v>
      </c>
      <c r="JH79" s="3">
        <v>0</v>
      </c>
      <c r="JI79" s="2"/>
      <c r="JK79" s="2"/>
      <c r="JM79" s="2"/>
      <c r="JO79" s="2"/>
      <c r="JQ79" s="2">
        <v>43582.58</v>
      </c>
      <c r="JR79" s="3">
        <v>0</v>
      </c>
      <c r="JS79" s="2"/>
      <c r="JU79" s="2"/>
      <c r="JW79" s="2">
        <v>8502</v>
      </c>
      <c r="JX79" s="3">
        <v>0</v>
      </c>
      <c r="JY79" s="2">
        <v>6357.03</v>
      </c>
      <c r="JZ79" s="3">
        <v>0</v>
      </c>
      <c r="KA79" s="2"/>
      <c r="KC79" s="2">
        <v>21575</v>
      </c>
      <c r="KD79" s="3">
        <v>0</v>
      </c>
      <c r="KE79" s="2"/>
      <c r="KG79" s="2"/>
      <c r="KI79" s="2"/>
      <c r="KK79" s="2">
        <v>139567.95000000001</v>
      </c>
      <c r="KL79" s="3">
        <v>0</v>
      </c>
      <c r="KM79" s="2"/>
      <c r="KO79" s="2"/>
      <c r="KQ79" s="2"/>
      <c r="KS79" s="2"/>
      <c r="KU79" s="2">
        <v>3000</v>
      </c>
      <c r="KV79" s="3">
        <v>0</v>
      </c>
      <c r="KW79" s="2"/>
      <c r="KY79" s="2"/>
      <c r="LA79" s="2">
        <v>3100</v>
      </c>
      <c r="LB79" s="3">
        <v>0</v>
      </c>
      <c r="LC79" s="2">
        <v>6480</v>
      </c>
      <c r="LD79" s="3">
        <v>0</v>
      </c>
      <c r="LE79" s="2">
        <v>15000</v>
      </c>
      <c r="LF79" s="3">
        <v>0</v>
      </c>
      <c r="LG79" s="2"/>
      <c r="LI79" s="2"/>
      <c r="LK79" s="2"/>
      <c r="LM79" s="2"/>
      <c r="LO79" s="2"/>
      <c r="LQ79" s="2"/>
      <c r="LS79" s="2">
        <v>2000</v>
      </c>
      <c r="LT79" s="3">
        <v>0</v>
      </c>
      <c r="LU79" s="2"/>
      <c r="LW79" s="2"/>
      <c r="LY79" s="2"/>
      <c r="MA79" s="2"/>
      <c r="MC79" s="2"/>
      <c r="ME79" s="2"/>
      <c r="MG79" s="2"/>
      <c r="MI79" s="2"/>
      <c r="MK79" s="2"/>
      <c r="MM79" s="2">
        <v>2000</v>
      </c>
      <c r="MN79" s="3">
        <v>0</v>
      </c>
      <c r="MO79" s="2"/>
      <c r="MQ79" s="2"/>
      <c r="MS79" s="2">
        <v>2335.89</v>
      </c>
      <c r="MT79" s="3">
        <v>0</v>
      </c>
      <c r="MU79" s="2"/>
      <c r="MW79" s="2"/>
      <c r="MY79" s="2"/>
      <c r="NA79" s="2"/>
      <c r="NC79" s="2">
        <v>5828780.6730613364</v>
      </c>
      <c r="ND79" s="3">
        <v>58.272727273000001</v>
      </c>
      <c r="NG79" s="2">
        <f t="shared" si="146"/>
        <v>5608235.3366960865</v>
      </c>
      <c r="NH79" s="2">
        <f t="shared" si="147"/>
        <v>1683945.0899999999</v>
      </c>
      <c r="NI79" s="2">
        <f t="shared" si="148"/>
        <v>29086.890029086888</v>
      </c>
      <c r="NJ79" s="2">
        <f t="shared" si="149"/>
        <v>5468667.3866960863</v>
      </c>
      <c r="NK79" s="2">
        <f t="shared" si="150"/>
        <v>1470641.23</v>
      </c>
      <c r="NL79" s="2">
        <f t="shared" si="151"/>
        <v>29086.890029086888</v>
      </c>
      <c r="NM79" s="2">
        <f>VLOOKUP($B79,'[6]sped-ELL'!$B$3:$AB$118,26,FALSE)</f>
        <v>1464748.61</v>
      </c>
      <c r="NN79" s="2">
        <f>VLOOKUP($B79,'[6]sped-ELL'!$B$3:$AB$118,27,FALSE)</f>
        <v>19521.271799999999</v>
      </c>
      <c r="NO79" s="52">
        <f t="shared" si="152"/>
        <v>-5892.6199999998789</v>
      </c>
      <c r="NP79" s="52">
        <f t="shared" si="153"/>
        <v>-9565.6182290868892</v>
      </c>
      <c r="NQ79" s="2"/>
      <c r="NS79" s="2"/>
      <c r="NU79" s="2"/>
      <c r="NW79" s="2"/>
      <c r="NY79" s="2"/>
      <c r="OA79" s="2"/>
      <c r="OC79" s="2"/>
      <c r="OE79" s="2"/>
      <c r="OG79" s="2"/>
      <c r="OI79" s="2"/>
      <c r="OK79" s="2"/>
      <c r="OM79" s="2"/>
      <c r="OO79" s="2"/>
      <c r="OQ79" s="2"/>
      <c r="OS79" s="2"/>
      <c r="OU79" s="2"/>
      <c r="OW79" s="2"/>
      <c r="OY79" s="2"/>
      <c r="PA79" s="2"/>
      <c r="PC79" s="2"/>
      <c r="PE79" s="2"/>
      <c r="PG79" s="2"/>
      <c r="PI79" s="2"/>
      <c r="PK79" s="2"/>
      <c r="PM79" s="2"/>
      <c r="PO79" s="2"/>
      <c r="PQ79" s="2"/>
      <c r="PS79" s="2"/>
      <c r="PU79" s="2"/>
    </row>
    <row r="80" spans="1:437" x14ac:dyDescent="0.25">
      <c r="A80" t="s">
        <v>263</v>
      </c>
      <c r="B80" s="35">
        <v>301</v>
      </c>
      <c r="C80" s="2"/>
      <c r="E80" s="2"/>
      <c r="G80" s="2">
        <v>67876</v>
      </c>
      <c r="H80" s="3">
        <v>1</v>
      </c>
      <c r="I80" s="2"/>
      <c r="K80" s="2">
        <v>299904</v>
      </c>
      <c r="L80" s="3">
        <v>8</v>
      </c>
      <c r="M80" s="2"/>
      <c r="O80" s="2">
        <v>37488</v>
      </c>
      <c r="P80" s="3">
        <v>1</v>
      </c>
      <c r="Q80" s="2"/>
      <c r="S80" s="2">
        <v>149952</v>
      </c>
      <c r="T80" s="3">
        <v>4</v>
      </c>
      <c r="U80" s="2"/>
      <c r="W80" s="2"/>
      <c r="Y80" s="2"/>
      <c r="AA80" s="2"/>
      <c r="AC80" s="2"/>
      <c r="AE80" s="2"/>
      <c r="AG80" s="2"/>
      <c r="AI80" s="2"/>
      <c r="AK80" s="2">
        <v>156529</v>
      </c>
      <c r="AL80" s="3">
        <v>1</v>
      </c>
      <c r="AM80" s="2"/>
      <c r="AO80" s="2"/>
      <c r="AQ80" s="2"/>
      <c r="AS80" s="2"/>
      <c r="AU80" s="2"/>
      <c r="AW80" s="2"/>
      <c r="AY80" s="2"/>
      <c r="BA80" s="2"/>
      <c r="BC80" s="2"/>
      <c r="BE80" s="2"/>
      <c r="BG80" s="2"/>
      <c r="BI80" s="2"/>
      <c r="BK80" s="2"/>
      <c r="BM80" s="2"/>
      <c r="BO80" s="2"/>
      <c r="BQ80" s="2"/>
      <c r="BS80" s="2"/>
      <c r="BU80" s="2"/>
      <c r="BW80" s="2"/>
      <c r="BY80" s="2"/>
      <c r="CA80" s="2"/>
      <c r="CC80" s="2">
        <v>78183</v>
      </c>
      <c r="CD80" s="3">
        <v>1</v>
      </c>
      <c r="CE80" s="2">
        <v>708.42333329999997</v>
      </c>
      <c r="CF80" s="3">
        <v>0</v>
      </c>
      <c r="CG80" s="2">
        <v>50595</v>
      </c>
      <c r="CH80" s="3">
        <v>1</v>
      </c>
      <c r="CI80" s="2">
        <v>60194</v>
      </c>
      <c r="CJ80" s="3">
        <v>1</v>
      </c>
      <c r="CK80" s="2"/>
      <c r="CM80" s="2"/>
      <c r="CO80" s="2"/>
      <c r="CQ80" s="2"/>
      <c r="CS80" s="2">
        <v>72153</v>
      </c>
      <c r="CT80" s="3">
        <v>0.5</v>
      </c>
      <c r="CU80" s="2">
        <f t="shared" si="154"/>
        <v>0</v>
      </c>
      <c r="CW80" s="2">
        <f t="shared" si="144"/>
        <v>0</v>
      </c>
      <c r="CY80" s="2">
        <f t="shared" si="155"/>
        <v>0</v>
      </c>
      <c r="DA80" s="2">
        <f t="shared" si="156"/>
        <v>106651.93</v>
      </c>
      <c r="DB80" s="3">
        <v>1</v>
      </c>
      <c r="DC80" s="2">
        <f t="shared" si="157"/>
        <v>0</v>
      </c>
      <c r="DE80" s="2">
        <f t="shared" si="158"/>
        <v>0</v>
      </c>
      <c r="DG80" s="2">
        <f t="shared" si="159"/>
        <v>4847.8149515218493</v>
      </c>
      <c r="DH80" s="3">
        <v>4.5454544999999999E-2</v>
      </c>
      <c r="DI80" s="2"/>
      <c r="DK80" s="2"/>
      <c r="DM80" s="2"/>
      <c r="DO80" s="2"/>
      <c r="DQ80" s="2"/>
      <c r="DS80" s="2">
        <f t="shared" si="160"/>
        <v>53325.964999999997</v>
      </c>
      <c r="DT80" s="3">
        <v>0.5</v>
      </c>
      <c r="DU80" s="2">
        <f t="shared" si="145"/>
        <v>0</v>
      </c>
      <c r="DW80" s="2"/>
      <c r="DY80" s="2"/>
      <c r="EA80" s="2"/>
      <c r="EC80" s="2">
        <f t="shared" si="161"/>
        <v>0</v>
      </c>
      <c r="EE80" s="2">
        <f t="shared" si="142"/>
        <v>0</v>
      </c>
      <c r="EG80" s="2">
        <f t="shared" si="143"/>
        <v>0</v>
      </c>
      <c r="EI80" s="2">
        <f t="shared" si="162"/>
        <v>106651.93</v>
      </c>
      <c r="EJ80" s="3">
        <v>1</v>
      </c>
      <c r="EK80" s="2">
        <f t="shared" si="163"/>
        <v>0</v>
      </c>
      <c r="EM80" s="2">
        <f t="shared" si="164"/>
        <v>0</v>
      </c>
      <c r="EO80" s="2">
        <f t="shared" si="165"/>
        <v>0</v>
      </c>
      <c r="EQ80" s="2">
        <f t="shared" si="166"/>
        <v>0</v>
      </c>
      <c r="ES80" s="2"/>
      <c r="EU80" s="2">
        <f t="shared" si="167"/>
        <v>0</v>
      </c>
      <c r="EW80" s="2">
        <f t="shared" si="168"/>
        <v>0</v>
      </c>
      <c r="EY80" s="2">
        <f t="shared" si="169"/>
        <v>0</v>
      </c>
      <c r="FA80" s="2">
        <f t="shared" si="170"/>
        <v>0</v>
      </c>
      <c r="FC80" s="2">
        <f t="shared" si="171"/>
        <v>0</v>
      </c>
      <c r="FE80" s="2">
        <f t="shared" si="172"/>
        <v>0</v>
      </c>
      <c r="FG80" s="2">
        <f t="shared" si="173"/>
        <v>106651.93</v>
      </c>
      <c r="FH80" s="3">
        <v>1</v>
      </c>
      <c r="FI80" s="2">
        <f t="shared" si="174"/>
        <v>0</v>
      </c>
      <c r="FK80" s="2">
        <f t="shared" si="175"/>
        <v>0</v>
      </c>
      <c r="FM80" s="2">
        <f t="shared" si="176"/>
        <v>0</v>
      </c>
      <c r="FO80" s="2">
        <f t="shared" si="177"/>
        <v>0</v>
      </c>
      <c r="FQ80" s="2">
        <f t="shared" si="178"/>
        <v>0</v>
      </c>
      <c r="FS80" s="2">
        <f t="shared" si="179"/>
        <v>0</v>
      </c>
      <c r="FU80" s="2">
        <f t="shared" si="180"/>
        <v>0</v>
      </c>
      <c r="FW80" s="2">
        <f t="shared" si="181"/>
        <v>0</v>
      </c>
      <c r="FY80" s="2">
        <f t="shared" si="182"/>
        <v>0</v>
      </c>
      <c r="GA80" s="2">
        <f t="shared" si="183"/>
        <v>106651.93</v>
      </c>
      <c r="GB80" s="3">
        <v>1</v>
      </c>
      <c r="GC80" s="2">
        <f t="shared" si="184"/>
        <v>106651.93</v>
      </c>
      <c r="GD80" s="3">
        <v>1</v>
      </c>
      <c r="GE80" s="2">
        <f t="shared" si="185"/>
        <v>0</v>
      </c>
      <c r="GG80" s="2">
        <f t="shared" si="186"/>
        <v>0</v>
      </c>
      <c r="GI80" s="2">
        <f t="shared" si="187"/>
        <v>0</v>
      </c>
      <c r="GK80" s="2">
        <f t="shared" si="188"/>
        <v>0</v>
      </c>
      <c r="GM80" s="2">
        <f t="shared" si="189"/>
        <v>426607.72</v>
      </c>
      <c r="GN80" s="3">
        <v>4</v>
      </c>
      <c r="GO80" s="2">
        <f t="shared" si="190"/>
        <v>0</v>
      </c>
      <c r="GQ80" s="2">
        <f t="shared" si="191"/>
        <v>0</v>
      </c>
      <c r="GS80" s="2">
        <f t="shared" si="192"/>
        <v>106651.93</v>
      </c>
      <c r="GT80" s="3">
        <v>1</v>
      </c>
      <c r="GU80" s="2">
        <f t="shared" si="193"/>
        <v>0</v>
      </c>
      <c r="GW80" s="2">
        <f t="shared" si="194"/>
        <v>0</v>
      </c>
      <c r="GY80" s="2">
        <f t="shared" si="195"/>
        <v>426607.72</v>
      </c>
      <c r="GZ80" s="3">
        <v>4</v>
      </c>
      <c r="HA80" s="2">
        <f t="shared" si="196"/>
        <v>0</v>
      </c>
      <c r="HC80" s="2">
        <f t="shared" si="197"/>
        <v>426607.72</v>
      </c>
      <c r="HD80" s="3">
        <v>4</v>
      </c>
      <c r="HE80" s="2">
        <f t="shared" si="198"/>
        <v>0</v>
      </c>
      <c r="HG80" s="2">
        <f t="shared" si="199"/>
        <v>0</v>
      </c>
      <c r="HI80" s="2">
        <f t="shared" si="200"/>
        <v>0</v>
      </c>
      <c r="HK80" s="2">
        <f t="shared" si="201"/>
        <v>0</v>
      </c>
      <c r="HM80" s="2">
        <f t="shared" si="202"/>
        <v>0</v>
      </c>
      <c r="HO80" s="2">
        <f t="shared" si="203"/>
        <v>0</v>
      </c>
      <c r="HQ80" s="2">
        <f t="shared" si="204"/>
        <v>0</v>
      </c>
      <c r="HS80" s="2">
        <f t="shared" si="205"/>
        <v>0</v>
      </c>
      <c r="HU80" s="2">
        <f t="shared" si="206"/>
        <v>0</v>
      </c>
      <c r="HW80" s="2">
        <f t="shared" si="207"/>
        <v>0</v>
      </c>
      <c r="HY80" s="2">
        <f t="shared" si="208"/>
        <v>0</v>
      </c>
      <c r="IA80" s="2"/>
      <c r="IC80" s="2"/>
      <c r="IE80" s="2">
        <f t="shared" si="209"/>
        <v>0</v>
      </c>
      <c r="IG80" s="2">
        <f t="shared" si="210"/>
        <v>0</v>
      </c>
      <c r="II80" s="2">
        <f t="shared" si="211"/>
        <v>0</v>
      </c>
      <c r="IK80" s="2">
        <f t="shared" si="212"/>
        <v>0</v>
      </c>
      <c r="IM80" s="2">
        <f t="shared" si="213"/>
        <v>0</v>
      </c>
      <c r="IO80" s="2">
        <f t="shared" si="214"/>
        <v>0</v>
      </c>
      <c r="IQ80" s="2">
        <f t="shared" si="215"/>
        <v>0</v>
      </c>
      <c r="IS80" s="2">
        <f t="shared" si="216"/>
        <v>0</v>
      </c>
      <c r="IU80" s="2">
        <f t="shared" si="217"/>
        <v>0</v>
      </c>
      <c r="IW80" s="2">
        <f t="shared" si="218"/>
        <v>0</v>
      </c>
      <c r="IY80" s="2"/>
      <c r="JA80" s="2"/>
      <c r="JC80" s="2"/>
      <c r="JE80" s="2"/>
      <c r="JG80" s="2"/>
      <c r="JI80" s="2"/>
      <c r="JK80" s="2"/>
      <c r="JM80" s="2"/>
      <c r="JO80" s="2"/>
      <c r="JQ80" s="2">
        <v>3898.27</v>
      </c>
      <c r="JR80" s="3">
        <v>0</v>
      </c>
      <c r="JS80" s="2"/>
      <c r="JU80" s="2"/>
      <c r="JW80" s="2">
        <v>5000</v>
      </c>
      <c r="JX80" s="3">
        <v>0</v>
      </c>
      <c r="JY80" s="2">
        <v>4180.63</v>
      </c>
      <c r="JZ80" s="3">
        <v>0</v>
      </c>
      <c r="KA80" s="2"/>
      <c r="KC80" s="2">
        <v>5403</v>
      </c>
      <c r="KD80" s="3">
        <v>0</v>
      </c>
      <c r="KE80" s="2"/>
      <c r="KG80" s="2"/>
      <c r="KI80" s="2"/>
      <c r="KK80" s="2">
        <v>46680</v>
      </c>
      <c r="KL80" s="3">
        <v>0</v>
      </c>
      <c r="KM80" s="2"/>
      <c r="KO80" s="2"/>
      <c r="KQ80" s="2"/>
      <c r="KS80" s="2"/>
      <c r="KU80" s="2"/>
      <c r="KW80" s="2"/>
      <c r="KY80" s="2"/>
      <c r="LA80" s="2"/>
      <c r="LC80" s="2">
        <v>4380</v>
      </c>
      <c r="LD80" s="3">
        <v>0</v>
      </c>
      <c r="LE80" s="2"/>
      <c r="LG80" s="2"/>
      <c r="LI80" s="2"/>
      <c r="LK80" s="2"/>
      <c r="LM80" s="2"/>
      <c r="LO80" s="2"/>
      <c r="LQ80" s="2"/>
      <c r="LS80" s="2"/>
      <c r="LU80" s="2"/>
      <c r="LW80" s="2"/>
      <c r="LY80" s="2"/>
      <c r="MA80" s="2"/>
      <c r="MC80" s="2"/>
      <c r="ME80" s="2"/>
      <c r="MG80" s="2"/>
      <c r="MI80" s="2"/>
      <c r="MK80" s="2"/>
      <c r="MM80" s="2"/>
      <c r="MO80" s="2"/>
      <c r="MQ80" s="2"/>
      <c r="MS80" s="2"/>
      <c r="MU80" s="2">
        <v>5475</v>
      </c>
      <c r="MV80" s="3">
        <v>0</v>
      </c>
      <c r="MW80" s="2"/>
      <c r="MY80" s="2"/>
      <c r="NA80" s="2"/>
      <c r="NC80" s="2">
        <v>3136242.5960094053</v>
      </c>
      <c r="ND80" s="3">
        <v>37.045454544999998</v>
      </c>
      <c r="NG80" s="2">
        <f t="shared" si="146"/>
        <v>3026507.8432848216</v>
      </c>
      <c r="NH80" s="2">
        <f t="shared" si="147"/>
        <v>159977.89499999999</v>
      </c>
      <c r="NI80" s="2">
        <f t="shared" si="148"/>
        <v>4847.8149515218493</v>
      </c>
      <c r="NJ80" s="2">
        <f t="shared" si="149"/>
        <v>2979827.8432848216</v>
      </c>
      <c r="NK80" s="2">
        <f t="shared" si="150"/>
        <v>159977.89499999999</v>
      </c>
      <c r="NL80" s="2">
        <f t="shared" si="151"/>
        <v>4847.8149515218493</v>
      </c>
      <c r="NM80" s="2">
        <f>VLOOKUP($B80,'[6]sped-ELL'!$B$3:$AB$118,26,FALSE)</f>
        <v>216903.02</v>
      </c>
      <c r="NN80" s="2">
        <f>VLOOKUP($B80,'[6]sped-ELL'!$B$3:$AB$118,27,FALSE)</f>
        <v>5422.5754999999999</v>
      </c>
      <c r="NO80" s="52">
        <f t="shared" si="152"/>
        <v>56925.125</v>
      </c>
      <c r="NP80" s="52">
        <f t="shared" si="153"/>
        <v>574.76054847815067</v>
      </c>
      <c r="NQ80" s="2"/>
      <c r="NS80" s="2"/>
      <c r="NU80" s="2"/>
      <c r="NW80" s="2"/>
      <c r="NY80" s="2"/>
      <c r="OA80" s="2"/>
      <c r="OC80" s="2"/>
      <c r="OE80" s="2"/>
      <c r="OG80" s="2"/>
      <c r="OI80" s="2"/>
      <c r="OK80" s="2"/>
      <c r="OM80" s="2"/>
      <c r="OO80" s="2"/>
      <c r="OQ80" s="2"/>
      <c r="OS80" s="2"/>
      <c r="OU80" s="2"/>
      <c r="OW80" s="2"/>
      <c r="OY80" s="2"/>
      <c r="PA80" s="2"/>
      <c r="PC80" s="2"/>
      <c r="PE80" s="2"/>
      <c r="PG80" s="2"/>
      <c r="PI80" s="2"/>
      <c r="PK80" s="2"/>
      <c r="PM80" s="2"/>
      <c r="PO80" s="2"/>
      <c r="PQ80" s="2"/>
      <c r="PS80" s="2"/>
      <c r="PU80" s="2"/>
    </row>
    <row r="81" spans="1:437" x14ac:dyDescent="0.25">
      <c r="A81" t="s">
        <v>264</v>
      </c>
      <c r="B81" s="35">
        <v>478</v>
      </c>
      <c r="C81" s="2"/>
      <c r="E81" s="2"/>
      <c r="G81" s="2"/>
      <c r="I81" s="2"/>
      <c r="K81" s="2"/>
      <c r="M81" s="2"/>
      <c r="O81" s="2"/>
      <c r="Q81" s="2"/>
      <c r="S81" s="2"/>
      <c r="U81" s="2"/>
      <c r="W81" s="2"/>
      <c r="Y81" s="2"/>
      <c r="AA81" s="2"/>
      <c r="AC81" s="2"/>
      <c r="AE81" s="2"/>
      <c r="AG81" s="2"/>
      <c r="AI81" s="2"/>
      <c r="AK81" s="2">
        <v>156529</v>
      </c>
      <c r="AL81" s="3">
        <v>1</v>
      </c>
      <c r="AM81" s="2"/>
      <c r="AO81" s="2"/>
      <c r="AQ81" s="2"/>
      <c r="AS81" s="2"/>
      <c r="AU81" s="2">
        <v>69509</v>
      </c>
      <c r="AV81" s="3">
        <v>1</v>
      </c>
      <c r="AW81" s="2">
        <v>55015</v>
      </c>
      <c r="AX81" s="3">
        <v>1</v>
      </c>
      <c r="AY81" s="2"/>
      <c r="BA81" s="2"/>
      <c r="BC81" s="2"/>
      <c r="BE81" s="2">
        <v>58543.5</v>
      </c>
      <c r="BF81" s="3">
        <v>0.5</v>
      </c>
      <c r="BG81" s="2"/>
      <c r="BI81" s="2"/>
      <c r="BK81" s="2"/>
      <c r="BM81" s="2"/>
      <c r="BO81" s="2"/>
      <c r="BQ81" s="2">
        <v>117087</v>
      </c>
      <c r="BR81" s="3">
        <v>1</v>
      </c>
      <c r="BS81" s="2"/>
      <c r="BU81" s="2">
        <v>58543.5</v>
      </c>
      <c r="BV81" s="3">
        <v>0.5</v>
      </c>
      <c r="BW81" s="2"/>
      <c r="BY81" s="2"/>
      <c r="CA81" s="2"/>
      <c r="CC81" s="2">
        <v>78183</v>
      </c>
      <c r="CD81" s="3">
        <v>1</v>
      </c>
      <c r="CE81" s="2">
        <v>7598.22</v>
      </c>
      <c r="CF81" s="3">
        <v>0</v>
      </c>
      <c r="CG81" s="2">
        <v>50595</v>
      </c>
      <c r="CH81" s="3">
        <v>1</v>
      </c>
      <c r="CI81" s="2">
        <v>120388</v>
      </c>
      <c r="CJ81" s="3">
        <v>2</v>
      </c>
      <c r="CK81" s="2"/>
      <c r="CM81" s="2"/>
      <c r="CO81" s="2">
        <v>144306</v>
      </c>
      <c r="CP81" s="3">
        <v>1</v>
      </c>
      <c r="CQ81" s="2"/>
      <c r="CS81" s="2">
        <v>144306</v>
      </c>
      <c r="CT81" s="3">
        <v>1</v>
      </c>
      <c r="CU81" s="2">
        <f t="shared" si="154"/>
        <v>0</v>
      </c>
      <c r="CW81" s="2">
        <f t="shared" si="144"/>
        <v>0</v>
      </c>
      <c r="CY81" s="2">
        <f t="shared" si="155"/>
        <v>0</v>
      </c>
      <c r="DA81" s="2">
        <f t="shared" si="156"/>
        <v>0</v>
      </c>
      <c r="DC81" s="2">
        <f t="shared" si="157"/>
        <v>0</v>
      </c>
      <c r="DE81" s="2">
        <f t="shared" si="158"/>
        <v>0</v>
      </c>
      <c r="DG81" s="2">
        <f t="shared" si="159"/>
        <v>0</v>
      </c>
      <c r="DI81" s="2"/>
      <c r="DK81" s="2"/>
      <c r="DM81" s="2"/>
      <c r="DO81" s="2"/>
      <c r="DQ81" s="2">
        <v>195277</v>
      </c>
      <c r="DR81" s="3">
        <v>1</v>
      </c>
      <c r="DS81" s="2">
        <f t="shared" si="160"/>
        <v>106651.93</v>
      </c>
      <c r="DT81" s="3">
        <v>1</v>
      </c>
      <c r="DU81" s="2">
        <f t="shared" si="145"/>
        <v>0</v>
      </c>
      <c r="DW81" s="2"/>
      <c r="DY81" s="2">
        <v>56854</v>
      </c>
      <c r="DZ81" s="3">
        <v>1</v>
      </c>
      <c r="EA81" s="2"/>
      <c r="EC81" s="2">
        <f t="shared" si="161"/>
        <v>0</v>
      </c>
      <c r="EE81" s="2">
        <f t="shared" si="142"/>
        <v>242661.86</v>
      </c>
      <c r="EF81" s="3">
        <v>2</v>
      </c>
      <c r="EG81" s="2">
        <f t="shared" si="143"/>
        <v>0</v>
      </c>
      <c r="EI81" s="2">
        <f t="shared" si="162"/>
        <v>106651.93</v>
      </c>
      <c r="EJ81" s="3">
        <v>1</v>
      </c>
      <c r="EK81" s="2">
        <f t="shared" si="163"/>
        <v>0</v>
      </c>
      <c r="EM81" s="2">
        <f t="shared" si="164"/>
        <v>0</v>
      </c>
      <c r="EO81" s="2">
        <f t="shared" si="165"/>
        <v>106651.93</v>
      </c>
      <c r="EP81" s="3">
        <v>1</v>
      </c>
      <c r="EQ81" s="2">
        <f t="shared" si="166"/>
        <v>0</v>
      </c>
      <c r="ES81" s="2"/>
      <c r="EU81" s="2">
        <f t="shared" si="167"/>
        <v>0</v>
      </c>
      <c r="EW81" s="2">
        <f t="shared" si="168"/>
        <v>0</v>
      </c>
      <c r="EY81" s="2">
        <f t="shared" si="169"/>
        <v>0</v>
      </c>
      <c r="FA81" s="2">
        <f t="shared" si="170"/>
        <v>0</v>
      </c>
      <c r="FC81" s="2">
        <f t="shared" si="171"/>
        <v>0</v>
      </c>
      <c r="FE81" s="2">
        <f t="shared" si="172"/>
        <v>0</v>
      </c>
      <c r="FG81" s="2">
        <f t="shared" si="173"/>
        <v>106651.93</v>
      </c>
      <c r="FH81" s="3">
        <v>1</v>
      </c>
      <c r="FI81" s="2">
        <f t="shared" si="174"/>
        <v>0</v>
      </c>
      <c r="FK81" s="2">
        <f t="shared" si="175"/>
        <v>426607.72</v>
      </c>
      <c r="FL81" s="3">
        <v>4</v>
      </c>
      <c r="FM81" s="2">
        <f t="shared" si="176"/>
        <v>0</v>
      </c>
      <c r="FO81" s="2">
        <f t="shared" si="177"/>
        <v>0</v>
      </c>
      <c r="FQ81" s="2">
        <f t="shared" si="178"/>
        <v>0</v>
      </c>
      <c r="FS81" s="2">
        <f t="shared" si="179"/>
        <v>0</v>
      </c>
      <c r="FU81" s="2">
        <f t="shared" si="180"/>
        <v>0</v>
      </c>
      <c r="FW81" s="2">
        <f t="shared" si="181"/>
        <v>53325.964999999997</v>
      </c>
      <c r="FX81" s="3">
        <v>0.5</v>
      </c>
      <c r="FY81" s="2">
        <f t="shared" si="182"/>
        <v>213303.86</v>
      </c>
      <c r="FZ81" s="3">
        <v>2</v>
      </c>
      <c r="GA81" s="2">
        <f t="shared" si="183"/>
        <v>106651.93</v>
      </c>
      <c r="GB81" s="3">
        <v>1</v>
      </c>
      <c r="GC81" s="2">
        <f t="shared" si="184"/>
        <v>533259.64999999991</v>
      </c>
      <c r="GD81" s="3">
        <v>5</v>
      </c>
      <c r="GE81" s="2">
        <f t="shared" si="185"/>
        <v>0</v>
      </c>
      <c r="GG81" s="2">
        <f t="shared" si="186"/>
        <v>0</v>
      </c>
      <c r="GI81" s="2">
        <f t="shared" si="187"/>
        <v>106651.93</v>
      </c>
      <c r="GJ81" s="3">
        <v>1</v>
      </c>
      <c r="GK81" s="2">
        <f t="shared" si="188"/>
        <v>106651.93</v>
      </c>
      <c r="GL81" s="3">
        <v>1</v>
      </c>
      <c r="GM81" s="2">
        <f t="shared" si="189"/>
        <v>0</v>
      </c>
      <c r="GO81" s="2">
        <f t="shared" si="190"/>
        <v>213303.86</v>
      </c>
      <c r="GP81" s="3">
        <v>2</v>
      </c>
      <c r="GQ81" s="2">
        <f t="shared" si="191"/>
        <v>0</v>
      </c>
      <c r="GS81" s="2">
        <f t="shared" si="192"/>
        <v>106651.93</v>
      </c>
      <c r="GT81" s="3">
        <v>1</v>
      </c>
      <c r="GU81" s="2">
        <f t="shared" si="193"/>
        <v>0</v>
      </c>
      <c r="GW81" s="2">
        <f t="shared" si="194"/>
        <v>0</v>
      </c>
      <c r="GY81" s="2">
        <f t="shared" si="195"/>
        <v>0</v>
      </c>
      <c r="HA81" s="2">
        <f t="shared" si="196"/>
        <v>0</v>
      </c>
      <c r="HC81" s="2">
        <f t="shared" si="197"/>
        <v>0</v>
      </c>
      <c r="HE81" s="2">
        <f t="shared" si="198"/>
        <v>0</v>
      </c>
      <c r="HG81" s="2">
        <f t="shared" si="199"/>
        <v>0</v>
      </c>
      <c r="HI81" s="2">
        <f t="shared" si="200"/>
        <v>0</v>
      </c>
      <c r="HK81" s="2">
        <f t="shared" si="201"/>
        <v>106651.93</v>
      </c>
      <c r="HL81" s="3">
        <v>1</v>
      </c>
      <c r="HM81" s="2">
        <f t="shared" si="202"/>
        <v>0</v>
      </c>
      <c r="HO81" s="2">
        <f t="shared" si="203"/>
        <v>213303.86</v>
      </c>
      <c r="HP81" s="3">
        <v>2</v>
      </c>
      <c r="HQ81" s="2">
        <f t="shared" si="204"/>
        <v>0</v>
      </c>
      <c r="HS81" s="2">
        <f t="shared" si="205"/>
        <v>0</v>
      </c>
      <c r="HU81" s="2">
        <f t="shared" si="206"/>
        <v>213303.86</v>
      </c>
      <c r="HV81" s="3">
        <v>2</v>
      </c>
      <c r="HW81" s="2">
        <f t="shared" si="207"/>
        <v>0</v>
      </c>
      <c r="HY81" s="2">
        <f t="shared" si="208"/>
        <v>0</v>
      </c>
      <c r="IA81" s="2">
        <v>249441</v>
      </c>
      <c r="IB81" s="3">
        <v>3</v>
      </c>
      <c r="IC81" s="2"/>
      <c r="IE81" s="2">
        <f t="shared" si="209"/>
        <v>213303.86</v>
      </c>
      <c r="IF81" s="3">
        <v>2</v>
      </c>
      <c r="IG81" s="2">
        <f t="shared" si="210"/>
        <v>0</v>
      </c>
      <c r="II81" s="2">
        <f t="shared" si="211"/>
        <v>0</v>
      </c>
      <c r="IK81" s="2">
        <f t="shared" si="212"/>
        <v>0</v>
      </c>
      <c r="IM81" s="2">
        <f t="shared" si="213"/>
        <v>0</v>
      </c>
      <c r="IO81" s="2">
        <f t="shared" si="214"/>
        <v>106651.93</v>
      </c>
      <c r="IP81" s="3">
        <v>1</v>
      </c>
      <c r="IQ81" s="2">
        <f t="shared" si="215"/>
        <v>106651.93</v>
      </c>
      <c r="IR81" s="3">
        <v>1</v>
      </c>
      <c r="IS81" s="2">
        <f t="shared" si="216"/>
        <v>0</v>
      </c>
      <c r="IU81" s="2">
        <f t="shared" si="217"/>
        <v>106651.93</v>
      </c>
      <c r="IV81" s="3">
        <v>1</v>
      </c>
      <c r="IW81" s="2">
        <f t="shared" si="218"/>
        <v>0</v>
      </c>
      <c r="IY81" s="2"/>
      <c r="JA81" s="2"/>
      <c r="JC81" s="2"/>
      <c r="JE81" s="2"/>
      <c r="JG81" s="2"/>
      <c r="JI81" s="2"/>
      <c r="JK81" s="2"/>
      <c r="JM81" s="2"/>
      <c r="JO81" s="2"/>
      <c r="JQ81" s="2">
        <v>24724.15</v>
      </c>
      <c r="JR81" s="3">
        <v>0</v>
      </c>
      <c r="JS81" s="2"/>
      <c r="JU81" s="2">
        <v>500</v>
      </c>
      <c r="JV81" s="3">
        <v>0</v>
      </c>
      <c r="JW81" s="2"/>
      <c r="JY81" s="2">
        <v>7017.1</v>
      </c>
      <c r="JZ81" s="3">
        <v>0</v>
      </c>
      <c r="KA81" s="2">
        <v>3200</v>
      </c>
      <c r="KB81" s="3">
        <v>0</v>
      </c>
      <c r="KC81" s="2">
        <v>39800</v>
      </c>
      <c r="KD81" s="3">
        <v>0</v>
      </c>
      <c r="KE81" s="2">
        <v>300</v>
      </c>
      <c r="KF81" s="3">
        <v>0</v>
      </c>
      <c r="KG81" s="2"/>
      <c r="KI81" s="2"/>
      <c r="KK81" s="2">
        <v>109571.56</v>
      </c>
      <c r="KL81" s="3">
        <v>0</v>
      </c>
      <c r="KM81" s="2"/>
      <c r="KO81" s="2">
        <v>40000</v>
      </c>
      <c r="KP81" s="3">
        <v>0</v>
      </c>
      <c r="KQ81" s="2"/>
      <c r="KS81" s="2">
        <v>4000</v>
      </c>
      <c r="KT81" s="3">
        <v>0</v>
      </c>
      <c r="KU81" s="2"/>
      <c r="KW81" s="2"/>
      <c r="KY81" s="2">
        <v>13260</v>
      </c>
      <c r="KZ81" s="3">
        <v>0</v>
      </c>
      <c r="LA81" s="2">
        <v>3250</v>
      </c>
      <c r="LB81" s="3">
        <v>0</v>
      </c>
      <c r="LC81" s="2">
        <v>6120</v>
      </c>
      <c r="LD81" s="3">
        <v>0</v>
      </c>
      <c r="LE81" s="2"/>
      <c r="LG81" s="2"/>
      <c r="LI81" s="2">
        <v>6075</v>
      </c>
      <c r="LJ81" s="3">
        <v>0</v>
      </c>
      <c r="LK81" s="2">
        <v>1500</v>
      </c>
      <c r="LL81" s="3">
        <v>0</v>
      </c>
      <c r="LM81" s="2"/>
      <c r="LO81" s="2"/>
      <c r="LQ81" s="2"/>
      <c r="LS81" s="2">
        <v>1500</v>
      </c>
      <c r="LT81" s="3">
        <v>0</v>
      </c>
      <c r="LU81" s="2"/>
      <c r="LW81" s="2">
        <v>5432</v>
      </c>
      <c r="LX81" s="3">
        <v>0</v>
      </c>
      <c r="LY81" s="2">
        <v>2000</v>
      </c>
      <c r="LZ81" s="3">
        <v>0</v>
      </c>
      <c r="MA81" s="2"/>
      <c r="MC81" s="2"/>
      <c r="ME81" s="2"/>
      <c r="MG81" s="2">
        <v>4915</v>
      </c>
      <c r="MH81" s="3">
        <v>0</v>
      </c>
      <c r="MI81" s="2">
        <v>2800</v>
      </c>
      <c r="MJ81" s="3">
        <v>0</v>
      </c>
      <c r="MK81" s="2">
        <v>12500</v>
      </c>
      <c r="ML81" s="3">
        <v>0</v>
      </c>
      <c r="MM81" s="2"/>
      <c r="MO81" s="2">
        <v>1500</v>
      </c>
      <c r="MP81" s="3">
        <v>0</v>
      </c>
      <c r="MQ81" s="2">
        <v>1500</v>
      </c>
      <c r="MR81" s="3">
        <v>0</v>
      </c>
      <c r="MS81" s="2">
        <v>2206.15</v>
      </c>
      <c r="MT81" s="3">
        <v>0</v>
      </c>
      <c r="MU81" s="2"/>
      <c r="MW81" s="2"/>
      <c r="MY81" s="2"/>
      <c r="NA81" s="2"/>
      <c r="NC81" s="2">
        <v>5656265.6800000006</v>
      </c>
      <c r="ND81" s="3">
        <v>49.5</v>
      </c>
      <c r="NG81" s="2">
        <f t="shared" si="146"/>
        <v>5458043.834999999</v>
      </c>
      <c r="NH81" s="2">
        <f t="shared" si="147"/>
        <v>801578.50999999989</v>
      </c>
      <c r="NI81" s="2">
        <f t="shared" si="148"/>
        <v>53325.964999999997</v>
      </c>
      <c r="NJ81" s="2">
        <f t="shared" si="149"/>
        <v>5348472.2749999994</v>
      </c>
      <c r="NK81" s="2">
        <f t="shared" si="150"/>
        <v>801578.50999999989</v>
      </c>
      <c r="NL81" s="2">
        <f t="shared" si="151"/>
        <v>53325.964999999997</v>
      </c>
      <c r="NM81" s="2">
        <f>VLOOKUP($B81,'[6]sped-ELL'!$B$3:$AB$118,26,FALSE)</f>
        <v>759160.57</v>
      </c>
      <c r="NN81" s="2">
        <f>VLOOKUP($B81,'[6]sped-ELL'!$B$3:$AB$118,27,FALSE)</f>
        <v>113832</v>
      </c>
      <c r="NO81" s="52">
        <f t="shared" si="152"/>
        <v>-42417.939999999944</v>
      </c>
      <c r="NP81" s="52">
        <f t="shared" si="153"/>
        <v>60506.035000000003</v>
      </c>
      <c r="NQ81" s="2"/>
      <c r="NS81" s="2"/>
      <c r="NU81" s="2"/>
      <c r="NW81" s="2"/>
      <c r="NY81" s="2"/>
      <c r="OA81" s="2"/>
      <c r="OC81" s="2"/>
      <c r="OE81" s="2"/>
      <c r="OG81" s="2"/>
      <c r="OI81" s="2"/>
      <c r="OK81" s="2"/>
      <c r="OM81" s="2"/>
      <c r="OO81" s="2"/>
      <c r="OQ81" s="2"/>
      <c r="OS81" s="2"/>
      <c r="OU81" s="2"/>
      <c r="OW81" s="2"/>
      <c r="OY81" s="2"/>
      <c r="PA81" s="2"/>
      <c r="PC81" s="2"/>
      <c r="PE81" s="2"/>
      <c r="PG81" s="2"/>
      <c r="PI81" s="2"/>
      <c r="PK81" s="2"/>
      <c r="PM81" s="2"/>
      <c r="PO81" s="2"/>
      <c r="PQ81" s="2"/>
      <c r="PS81" s="2"/>
      <c r="PU81" s="2"/>
    </row>
    <row r="82" spans="1:437" x14ac:dyDescent="0.25">
      <c r="A82" t="s">
        <v>265</v>
      </c>
      <c r="B82" s="35">
        <v>299</v>
      </c>
      <c r="C82" s="2"/>
      <c r="E82" s="2"/>
      <c r="G82" s="2"/>
      <c r="I82" s="2"/>
      <c r="K82" s="2">
        <v>187440</v>
      </c>
      <c r="L82" s="3">
        <v>5</v>
      </c>
      <c r="M82" s="2"/>
      <c r="O82" s="2"/>
      <c r="Q82" s="2"/>
      <c r="S82" s="2">
        <v>74976</v>
      </c>
      <c r="T82" s="3">
        <v>2</v>
      </c>
      <c r="U82" s="2"/>
      <c r="W82" s="2">
        <v>224928</v>
      </c>
      <c r="X82" s="3">
        <v>6</v>
      </c>
      <c r="Y82" s="2"/>
      <c r="AA82" s="2">
        <v>156529</v>
      </c>
      <c r="AB82" s="3">
        <v>1</v>
      </c>
      <c r="AC82" s="2"/>
      <c r="AE82" s="2"/>
      <c r="AG82" s="2"/>
      <c r="AI82" s="2"/>
      <c r="AK82" s="2"/>
      <c r="AM82" s="2"/>
      <c r="AO82" s="2"/>
      <c r="AQ82" s="2"/>
      <c r="AS82" s="2"/>
      <c r="AU82" s="2"/>
      <c r="AW82" s="2">
        <v>55015</v>
      </c>
      <c r="AX82" s="3">
        <v>1</v>
      </c>
      <c r="AY82" s="2"/>
      <c r="BA82" s="2"/>
      <c r="BC82" s="2"/>
      <c r="BE82" s="2"/>
      <c r="BG82" s="2"/>
      <c r="BI82" s="2">
        <v>58896</v>
      </c>
      <c r="BJ82" s="3">
        <v>1</v>
      </c>
      <c r="BK82" s="2"/>
      <c r="BM82" s="2"/>
      <c r="BO82" s="2"/>
      <c r="BQ82" s="2"/>
      <c r="BS82" s="2"/>
      <c r="BU82" s="2"/>
      <c r="BW82" s="2">
        <v>58543.5</v>
      </c>
      <c r="BX82" s="3">
        <v>0.5</v>
      </c>
      <c r="BY82" s="2"/>
      <c r="CA82" s="2"/>
      <c r="CC82" s="2">
        <v>78183</v>
      </c>
      <c r="CD82" s="3">
        <v>1</v>
      </c>
      <c r="CE82" s="2">
        <v>14847.18</v>
      </c>
      <c r="CF82" s="3">
        <v>0</v>
      </c>
      <c r="CG82" s="2">
        <v>50595</v>
      </c>
      <c r="CH82" s="3">
        <v>1</v>
      </c>
      <c r="CI82" s="2">
        <v>60194</v>
      </c>
      <c r="CJ82" s="3">
        <v>1</v>
      </c>
      <c r="CK82" s="2"/>
      <c r="CM82" s="2"/>
      <c r="CO82" s="2"/>
      <c r="CQ82" s="2"/>
      <c r="CS82" s="2"/>
      <c r="CU82" s="2">
        <f t="shared" si="154"/>
        <v>0</v>
      </c>
      <c r="CW82" s="2">
        <f t="shared" si="144"/>
        <v>0</v>
      </c>
      <c r="CY82" s="2">
        <f t="shared" si="155"/>
        <v>0</v>
      </c>
      <c r="DA82" s="2">
        <f t="shared" si="156"/>
        <v>0</v>
      </c>
      <c r="DC82" s="2">
        <f t="shared" si="157"/>
        <v>106651.93</v>
      </c>
      <c r="DD82" s="3">
        <v>1</v>
      </c>
      <c r="DE82" s="2">
        <f t="shared" si="158"/>
        <v>106651.93</v>
      </c>
      <c r="DF82" s="3">
        <v>1</v>
      </c>
      <c r="DG82" s="2">
        <f t="shared" si="159"/>
        <v>0</v>
      </c>
      <c r="DI82" s="2"/>
      <c r="DK82" s="2"/>
      <c r="DM82" s="2"/>
      <c r="DO82" s="2">
        <v>116130</v>
      </c>
      <c r="DP82" s="3">
        <v>1</v>
      </c>
      <c r="DQ82" s="2">
        <v>195277</v>
      </c>
      <c r="DR82" s="3">
        <v>1</v>
      </c>
      <c r="DS82" s="2">
        <f t="shared" si="160"/>
        <v>106651.93</v>
      </c>
      <c r="DT82" s="3">
        <v>1</v>
      </c>
      <c r="DU82" s="2">
        <f t="shared" si="145"/>
        <v>0</v>
      </c>
      <c r="DW82" s="2"/>
      <c r="DY82" s="2">
        <v>56854</v>
      </c>
      <c r="DZ82" s="3">
        <v>1</v>
      </c>
      <c r="EA82" s="2"/>
      <c r="EC82" s="2">
        <f t="shared" si="161"/>
        <v>0</v>
      </c>
      <c r="EE82" s="2">
        <f t="shared" si="142"/>
        <v>0</v>
      </c>
      <c r="EG82" s="2">
        <f t="shared" si="143"/>
        <v>0</v>
      </c>
      <c r="EI82" s="2">
        <f t="shared" si="162"/>
        <v>0</v>
      </c>
      <c r="EK82" s="2">
        <f t="shared" si="163"/>
        <v>0</v>
      </c>
      <c r="EM82" s="2">
        <f t="shared" si="164"/>
        <v>106651.93</v>
      </c>
      <c r="EN82" s="3">
        <v>1</v>
      </c>
      <c r="EO82" s="2">
        <f t="shared" si="165"/>
        <v>159977.89499999999</v>
      </c>
      <c r="EP82" s="3">
        <v>1.5</v>
      </c>
      <c r="EQ82" s="2">
        <f t="shared" si="166"/>
        <v>0</v>
      </c>
      <c r="ES82" s="2"/>
      <c r="EU82" s="2">
        <f t="shared" si="167"/>
        <v>213303.86</v>
      </c>
      <c r="EV82" s="3">
        <v>2</v>
      </c>
      <c r="EW82" s="2">
        <f t="shared" si="168"/>
        <v>106651.93</v>
      </c>
      <c r="EX82" s="3">
        <v>1</v>
      </c>
      <c r="EY82" s="2">
        <f t="shared" si="169"/>
        <v>213303.86</v>
      </c>
      <c r="EZ82" s="3">
        <v>2</v>
      </c>
      <c r="FA82" s="2">
        <f t="shared" si="170"/>
        <v>213303.86</v>
      </c>
      <c r="FB82" s="3">
        <v>2</v>
      </c>
      <c r="FC82" s="2">
        <f t="shared" si="171"/>
        <v>213303.86</v>
      </c>
      <c r="FD82" s="3">
        <v>2</v>
      </c>
      <c r="FE82" s="2">
        <f t="shared" si="172"/>
        <v>0</v>
      </c>
      <c r="FG82" s="2">
        <f t="shared" si="173"/>
        <v>106651.93</v>
      </c>
      <c r="FH82" s="3">
        <v>1</v>
      </c>
      <c r="FI82" s="2">
        <f t="shared" si="174"/>
        <v>0</v>
      </c>
      <c r="FK82" s="2">
        <f t="shared" si="175"/>
        <v>0</v>
      </c>
      <c r="FM82" s="2">
        <f t="shared" si="176"/>
        <v>0</v>
      </c>
      <c r="FO82" s="2">
        <f t="shared" si="177"/>
        <v>213303.86</v>
      </c>
      <c r="FP82" s="3">
        <v>2</v>
      </c>
      <c r="FQ82" s="2">
        <f t="shared" si="178"/>
        <v>0</v>
      </c>
      <c r="FS82" s="2">
        <f t="shared" si="179"/>
        <v>106651.93</v>
      </c>
      <c r="FT82" s="3">
        <v>1</v>
      </c>
      <c r="FU82" s="2">
        <f t="shared" si="180"/>
        <v>0</v>
      </c>
      <c r="FW82" s="2">
        <f t="shared" si="181"/>
        <v>106651.93</v>
      </c>
      <c r="FX82" s="3">
        <v>1</v>
      </c>
      <c r="FY82" s="2">
        <f t="shared" si="182"/>
        <v>0</v>
      </c>
      <c r="GA82" s="2">
        <f t="shared" si="183"/>
        <v>106651.93</v>
      </c>
      <c r="GB82" s="3">
        <v>1</v>
      </c>
      <c r="GC82" s="2">
        <f t="shared" si="184"/>
        <v>319955.78999999998</v>
      </c>
      <c r="GD82" s="3">
        <v>3</v>
      </c>
      <c r="GE82" s="2">
        <f t="shared" si="185"/>
        <v>0</v>
      </c>
      <c r="GG82" s="2">
        <f t="shared" si="186"/>
        <v>0</v>
      </c>
      <c r="GI82" s="2">
        <f t="shared" si="187"/>
        <v>0</v>
      </c>
      <c r="GK82" s="2">
        <f t="shared" si="188"/>
        <v>0</v>
      </c>
      <c r="GM82" s="2">
        <f t="shared" si="189"/>
        <v>213303.86</v>
      </c>
      <c r="GN82" s="3">
        <v>2</v>
      </c>
      <c r="GO82" s="2">
        <f t="shared" si="190"/>
        <v>0</v>
      </c>
      <c r="GQ82" s="2">
        <f t="shared" si="191"/>
        <v>0</v>
      </c>
      <c r="GS82" s="2">
        <f t="shared" si="192"/>
        <v>0</v>
      </c>
      <c r="GU82" s="2">
        <f t="shared" si="193"/>
        <v>0</v>
      </c>
      <c r="GW82" s="2">
        <f t="shared" si="194"/>
        <v>106651.93</v>
      </c>
      <c r="GX82" s="3">
        <v>1</v>
      </c>
      <c r="GY82" s="2">
        <f t="shared" si="195"/>
        <v>0</v>
      </c>
      <c r="HA82" s="2">
        <f t="shared" si="196"/>
        <v>426607.72</v>
      </c>
      <c r="HB82" s="3">
        <v>4</v>
      </c>
      <c r="HC82" s="2">
        <f t="shared" si="197"/>
        <v>0</v>
      </c>
      <c r="HE82" s="2">
        <f t="shared" si="198"/>
        <v>0</v>
      </c>
      <c r="HG82" s="2">
        <f t="shared" si="199"/>
        <v>0</v>
      </c>
      <c r="HI82" s="2">
        <f t="shared" si="200"/>
        <v>0</v>
      </c>
      <c r="HK82" s="2">
        <f t="shared" si="201"/>
        <v>0</v>
      </c>
      <c r="HM82" s="2">
        <f t="shared" si="202"/>
        <v>0</v>
      </c>
      <c r="HO82" s="2">
        <f t="shared" si="203"/>
        <v>0</v>
      </c>
      <c r="HQ82" s="2">
        <f t="shared" si="204"/>
        <v>0</v>
      </c>
      <c r="HS82" s="2">
        <f t="shared" si="205"/>
        <v>0</v>
      </c>
      <c r="HU82" s="2">
        <f t="shared" si="206"/>
        <v>0</v>
      </c>
      <c r="HW82" s="2">
        <f t="shared" si="207"/>
        <v>0</v>
      </c>
      <c r="HY82" s="2">
        <f t="shared" si="208"/>
        <v>0</v>
      </c>
      <c r="IA82" s="2"/>
      <c r="IC82" s="2"/>
      <c r="IE82" s="2">
        <f t="shared" si="209"/>
        <v>106651.93</v>
      </c>
      <c r="IF82" s="3">
        <v>1</v>
      </c>
      <c r="IG82" s="2">
        <f t="shared" si="210"/>
        <v>0</v>
      </c>
      <c r="II82" s="2">
        <f t="shared" si="211"/>
        <v>0</v>
      </c>
      <c r="IK82" s="2">
        <f t="shared" si="212"/>
        <v>0</v>
      </c>
      <c r="IM82" s="2">
        <f t="shared" si="213"/>
        <v>0</v>
      </c>
      <c r="IO82" s="2">
        <f t="shared" si="214"/>
        <v>106651.93</v>
      </c>
      <c r="IP82" s="3">
        <v>1</v>
      </c>
      <c r="IQ82" s="2">
        <f t="shared" si="215"/>
        <v>0</v>
      </c>
      <c r="IS82" s="2">
        <f t="shared" si="216"/>
        <v>0</v>
      </c>
      <c r="IU82" s="2">
        <f t="shared" si="217"/>
        <v>0</v>
      </c>
      <c r="IW82" s="2">
        <f t="shared" si="218"/>
        <v>0</v>
      </c>
      <c r="IY82" s="2">
        <v>35153</v>
      </c>
      <c r="IZ82" s="3">
        <v>1</v>
      </c>
      <c r="JA82" s="2"/>
      <c r="JC82" s="2">
        <v>40800</v>
      </c>
      <c r="JD82" s="3">
        <v>0</v>
      </c>
      <c r="JE82" s="2">
        <v>10200</v>
      </c>
      <c r="JF82" s="3">
        <v>0</v>
      </c>
      <c r="JG82" s="2">
        <v>40800</v>
      </c>
      <c r="JH82" s="3">
        <v>0</v>
      </c>
      <c r="JI82" s="2"/>
      <c r="JK82" s="2"/>
      <c r="JM82" s="2"/>
      <c r="JO82" s="2"/>
      <c r="JQ82" s="2">
        <v>9179.57</v>
      </c>
      <c r="JR82" s="3">
        <v>0</v>
      </c>
      <c r="JS82" s="2"/>
      <c r="JU82" s="2"/>
      <c r="JW82" s="2">
        <v>17000</v>
      </c>
      <c r="JX82" s="3">
        <v>0</v>
      </c>
      <c r="JY82" s="2">
        <v>4307.18</v>
      </c>
      <c r="JZ82" s="3">
        <v>0</v>
      </c>
      <c r="KA82" s="2"/>
      <c r="KC82" s="2">
        <v>13178</v>
      </c>
      <c r="KD82" s="3">
        <v>0</v>
      </c>
      <c r="KE82" s="2">
        <v>6000</v>
      </c>
      <c r="KF82" s="3">
        <v>0</v>
      </c>
      <c r="KG82" s="2">
        <v>3000</v>
      </c>
      <c r="KH82" s="3">
        <v>0</v>
      </c>
      <c r="KI82" s="2"/>
      <c r="KK82" s="2">
        <v>169471.47</v>
      </c>
      <c r="KL82" s="3">
        <v>0</v>
      </c>
      <c r="KM82" s="2"/>
      <c r="KO82" s="2"/>
      <c r="KQ82" s="2"/>
      <c r="KS82" s="2"/>
      <c r="KU82" s="2"/>
      <c r="KW82" s="2"/>
      <c r="KY82" s="2">
        <v>2183</v>
      </c>
      <c r="KZ82" s="3">
        <v>0</v>
      </c>
      <c r="LA82" s="2"/>
      <c r="LC82" s="2">
        <v>4780</v>
      </c>
      <c r="LD82" s="3">
        <v>0</v>
      </c>
      <c r="LE82" s="2"/>
      <c r="LG82" s="2"/>
      <c r="LI82" s="2"/>
      <c r="LK82" s="2"/>
      <c r="LM82" s="2"/>
      <c r="LO82" s="2"/>
      <c r="LQ82" s="2"/>
      <c r="LS82" s="2">
        <v>2000</v>
      </c>
      <c r="LT82" s="3">
        <v>0</v>
      </c>
      <c r="LU82" s="2"/>
      <c r="LW82" s="2">
        <v>2335</v>
      </c>
      <c r="LX82" s="3">
        <v>0</v>
      </c>
      <c r="LY82" s="2"/>
      <c r="MA82" s="2"/>
      <c r="MC82" s="2"/>
      <c r="ME82" s="2"/>
      <c r="MG82" s="2"/>
      <c r="MI82" s="2">
        <v>20000</v>
      </c>
      <c r="MJ82" s="3">
        <v>0</v>
      </c>
      <c r="MK82" s="2"/>
      <c r="MM82" s="2"/>
      <c r="MO82" s="2"/>
      <c r="MQ82" s="2"/>
      <c r="MS82" s="2">
        <v>1723.1</v>
      </c>
      <c r="MT82" s="3">
        <v>0</v>
      </c>
      <c r="MU82" s="2"/>
      <c r="MW82" s="2"/>
      <c r="MY82" s="2"/>
      <c r="NA82" s="2"/>
      <c r="NC82" s="2">
        <v>5429010.5</v>
      </c>
      <c r="ND82" s="3">
        <v>56</v>
      </c>
      <c r="NE82" s="2">
        <v>106651.93</v>
      </c>
      <c r="NF82" s="3">
        <v>1</v>
      </c>
      <c r="NG82" s="2">
        <f t="shared" si="146"/>
        <v>5343357.6549999984</v>
      </c>
      <c r="NH82" s="2">
        <f t="shared" si="147"/>
        <v>1248959.905</v>
      </c>
      <c r="NI82" s="2">
        <f t="shared" si="148"/>
        <v>106651.93</v>
      </c>
      <c r="NJ82" s="2">
        <f t="shared" si="149"/>
        <v>5173886.1849999987</v>
      </c>
      <c r="NK82" s="2">
        <f t="shared" si="150"/>
        <v>1186484.405</v>
      </c>
      <c r="NL82" s="2">
        <f t="shared" si="151"/>
        <v>106651.93</v>
      </c>
      <c r="NM82" s="2">
        <f>VLOOKUP($B82,'[6]sped-ELL'!$B$3:$AB$118,26,FALSE)</f>
        <v>1160169.08</v>
      </c>
      <c r="NN82" s="2">
        <f>VLOOKUP($B82,'[6]sped-ELL'!$B$3:$AB$118,27,FALSE)</f>
        <v>113832</v>
      </c>
      <c r="NO82" s="52">
        <f t="shared" si="152"/>
        <v>-26315.324999999953</v>
      </c>
      <c r="NP82" s="52">
        <f t="shared" si="153"/>
        <v>7180.070000000007</v>
      </c>
      <c r="NQ82" s="2"/>
      <c r="NS82" s="2"/>
      <c r="NU82" s="2"/>
      <c r="NW82" s="2"/>
      <c r="NY82" s="2"/>
      <c r="OA82" s="2"/>
      <c r="OC82" s="2"/>
      <c r="OE82" s="2"/>
      <c r="OG82" s="2"/>
      <c r="OI82" s="2"/>
      <c r="OK82" s="2"/>
      <c r="OM82" s="2"/>
      <c r="OO82" s="2"/>
      <c r="OQ82" s="2"/>
      <c r="OS82" s="2"/>
      <c r="OU82" s="2"/>
      <c r="OW82" s="2"/>
      <c r="OY82" s="2"/>
      <c r="PA82" s="2"/>
      <c r="PC82" s="2"/>
      <c r="PE82" s="2"/>
      <c r="PG82" s="2"/>
      <c r="PI82" s="2"/>
      <c r="PK82" s="2"/>
      <c r="PM82" s="2"/>
      <c r="PO82" s="2"/>
      <c r="PQ82" s="2"/>
      <c r="PS82" s="2"/>
      <c r="PU82" s="2"/>
    </row>
    <row r="83" spans="1:437" x14ac:dyDescent="0.25">
      <c r="A83" t="s">
        <v>266</v>
      </c>
      <c r="B83" s="35">
        <v>300</v>
      </c>
      <c r="C83" s="2"/>
      <c r="E83" s="2"/>
      <c r="G83" s="2">
        <v>135752</v>
      </c>
      <c r="H83" s="3">
        <v>2</v>
      </c>
      <c r="I83" s="2"/>
      <c r="K83" s="2">
        <v>187440</v>
      </c>
      <c r="L83" s="3">
        <v>5</v>
      </c>
      <c r="M83" s="2"/>
      <c r="O83" s="2"/>
      <c r="Q83" s="2"/>
      <c r="S83" s="2">
        <v>149952</v>
      </c>
      <c r="T83" s="3">
        <v>4</v>
      </c>
      <c r="U83" s="2"/>
      <c r="W83" s="2">
        <v>74976</v>
      </c>
      <c r="X83" s="3">
        <v>2</v>
      </c>
      <c r="Y83" s="2"/>
      <c r="AA83" s="2"/>
      <c r="AC83" s="2"/>
      <c r="AE83" s="2"/>
      <c r="AG83" s="2">
        <v>156529</v>
      </c>
      <c r="AH83" s="3">
        <v>1</v>
      </c>
      <c r="AI83" s="2"/>
      <c r="AK83" s="2">
        <v>156529</v>
      </c>
      <c r="AL83" s="3">
        <v>1</v>
      </c>
      <c r="AM83" s="2"/>
      <c r="AO83" s="2"/>
      <c r="AQ83" s="2"/>
      <c r="AS83" s="2"/>
      <c r="AU83" s="2">
        <v>69509</v>
      </c>
      <c r="AV83" s="3">
        <v>1</v>
      </c>
      <c r="AW83" s="2"/>
      <c r="AY83" s="2"/>
      <c r="BA83" s="2"/>
      <c r="BC83" s="2"/>
      <c r="BE83" s="2"/>
      <c r="BG83" s="2"/>
      <c r="BI83" s="2"/>
      <c r="BK83" s="2"/>
      <c r="BM83" s="2">
        <v>67580</v>
      </c>
      <c r="BN83" s="3">
        <v>1</v>
      </c>
      <c r="BO83" s="2"/>
      <c r="BQ83" s="2"/>
      <c r="BS83" s="2">
        <v>58896</v>
      </c>
      <c r="BT83" s="3">
        <v>1</v>
      </c>
      <c r="BU83" s="2"/>
      <c r="BW83" s="2">
        <v>117087</v>
      </c>
      <c r="BX83" s="3">
        <v>1</v>
      </c>
      <c r="BY83" s="2"/>
      <c r="CA83" s="2"/>
      <c r="CC83" s="2">
        <v>78183</v>
      </c>
      <c r="CD83" s="3">
        <v>1</v>
      </c>
      <c r="CE83" s="2">
        <v>13957.24667</v>
      </c>
      <c r="CF83" s="3">
        <v>0</v>
      </c>
      <c r="CG83" s="2">
        <v>101190</v>
      </c>
      <c r="CH83" s="3">
        <v>2</v>
      </c>
      <c r="CI83" s="2">
        <v>120388</v>
      </c>
      <c r="CJ83" s="3">
        <v>2</v>
      </c>
      <c r="CK83" s="2">
        <v>117742</v>
      </c>
      <c r="CL83" s="3">
        <v>1</v>
      </c>
      <c r="CM83" s="2"/>
      <c r="CO83" s="2"/>
      <c r="CQ83" s="2"/>
      <c r="CS83" s="2"/>
      <c r="CU83" s="2">
        <f t="shared" si="154"/>
        <v>319955.78999999998</v>
      </c>
      <c r="CV83" s="3">
        <v>3</v>
      </c>
      <c r="CW83" s="2">
        <f t="shared" si="144"/>
        <v>0</v>
      </c>
      <c r="CY83" s="2">
        <f t="shared" si="155"/>
        <v>0</v>
      </c>
      <c r="DA83" s="2">
        <f t="shared" si="156"/>
        <v>106651.93</v>
      </c>
      <c r="DB83" s="3">
        <v>1</v>
      </c>
      <c r="DC83" s="2">
        <f t="shared" si="157"/>
        <v>0</v>
      </c>
      <c r="DE83" s="2">
        <f t="shared" si="158"/>
        <v>0</v>
      </c>
      <c r="DG83" s="2">
        <f t="shared" si="159"/>
        <v>0</v>
      </c>
      <c r="DI83" s="2"/>
      <c r="DK83" s="2"/>
      <c r="DM83" s="2"/>
      <c r="DO83" s="2">
        <v>116130</v>
      </c>
      <c r="DP83" s="3">
        <v>1</v>
      </c>
      <c r="DQ83" s="2">
        <v>195277</v>
      </c>
      <c r="DR83" s="3">
        <v>1</v>
      </c>
      <c r="DS83" s="2">
        <f t="shared" si="160"/>
        <v>106651.93</v>
      </c>
      <c r="DT83" s="3">
        <v>1</v>
      </c>
      <c r="DU83" s="2">
        <f t="shared" si="145"/>
        <v>0</v>
      </c>
      <c r="DW83" s="2"/>
      <c r="DY83" s="2"/>
      <c r="EA83" s="2"/>
      <c r="EC83" s="2">
        <f t="shared" si="161"/>
        <v>0</v>
      </c>
      <c r="EE83" s="2">
        <f t="shared" si="142"/>
        <v>0</v>
      </c>
      <c r="EG83" s="2">
        <f t="shared" si="143"/>
        <v>0</v>
      </c>
      <c r="EI83" s="2">
        <f t="shared" si="162"/>
        <v>106651.93</v>
      </c>
      <c r="EJ83" s="3">
        <v>1</v>
      </c>
      <c r="EK83" s="2">
        <f t="shared" si="163"/>
        <v>0</v>
      </c>
      <c r="EM83" s="2">
        <f t="shared" si="164"/>
        <v>0</v>
      </c>
      <c r="EO83" s="2">
        <f t="shared" si="165"/>
        <v>213303.86</v>
      </c>
      <c r="EP83" s="3">
        <v>2</v>
      </c>
      <c r="EQ83" s="2">
        <f t="shared" si="166"/>
        <v>0</v>
      </c>
      <c r="ES83" s="2"/>
      <c r="EU83" s="2">
        <f t="shared" si="167"/>
        <v>426607.72</v>
      </c>
      <c r="EV83" s="3">
        <v>4</v>
      </c>
      <c r="EW83" s="2">
        <f t="shared" si="168"/>
        <v>426607.72</v>
      </c>
      <c r="EX83" s="3">
        <v>4</v>
      </c>
      <c r="EY83" s="2">
        <f t="shared" si="169"/>
        <v>319955.78999999998</v>
      </c>
      <c r="EZ83" s="3">
        <v>3</v>
      </c>
      <c r="FA83" s="2">
        <f t="shared" si="170"/>
        <v>319955.78999999998</v>
      </c>
      <c r="FB83" s="3">
        <v>3</v>
      </c>
      <c r="FC83" s="2">
        <f t="shared" si="171"/>
        <v>213303.86</v>
      </c>
      <c r="FD83" s="3">
        <v>2</v>
      </c>
      <c r="FE83" s="2">
        <f t="shared" si="172"/>
        <v>0</v>
      </c>
      <c r="FG83" s="2">
        <f t="shared" si="173"/>
        <v>106651.93</v>
      </c>
      <c r="FH83" s="3">
        <v>1</v>
      </c>
      <c r="FI83" s="2">
        <f t="shared" si="174"/>
        <v>0</v>
      </c>
      <c r="FK83" s="2">
        <f t="shared" si="175"/>
        <v>0</v>
      </c>
      <c r="FM83" s="2">
        <f t="shared" si="176"/>
        <v>0</v>
      </c>
      <c r="FO83" s="2">
        <f t="shared" si="177"/>
        <v>106651.93</v>
      </c>
      <c r="FP83" s="3">
        <v>1</v>
      </c>
      <c r="FQ83" s="2">
        <f t="shared" si="178"/>
        <v>0</v>
      </c>
      <c r="FS83" s="2">
        <f t="shared" si="179"/>
        <v>0</v>
      </c>
      <c r="FU83" s="2">
        <f t="shared" si="180"/>
        <v>0</v>
      </c>
      <c r="FW83" s="2">
        <f t="shared" si="181"/>
        <v>1599778.95</v>
      </c>
      <c r="FX83" s="3">
        <v>15</v>
      </c>
      <c r="FY83" s="2">
        <f t="shared" si="182"/>
        <v>0</v>
      </c>
      <c r="GA83" s="2">
        <f t="shared" si="183"/>
        <v>213303.86</v>
      </c>
      <c r="GB83" s="3">
        <v>2</v>
      </c>
      <c r="GC83" s="2">
        <f t="shared" si="184"/>
        <v>639911.57999999996</v>
      </c>
      <c r="GD83" s="3">
        <v>6</v>
      </c>
      <c r="GE83" s="2">
        <f t="shared" si="185"/>
        <v>0</v>
      </c>
      <c r="GG83" s="2">
        <f t="shared" si="186"/>
        <v>0</v>
      </c>
      <c r="GI83" s="2">
        <f t="shared" si="187"/>
        <v>0</v>
      </c>
      <c r="GK83" s="2">
        <f t="shared" si="188"/>
        <v>0</v>
      </c>
      <c r="GM83" s="2">
        <f t="shared" si="189"/>
        <v>426607.72</v>
      </c>
      <c r="GN83" s="3">
        <v>4</v>
      </c>
      <c r="GO83" s="2">
        <f t="shared" si="190"/>
        <v>0</v>
      </c>
      <c r="GQ83" s="2">
        <f t="shared" si="191"/>
        <v>0</v>
      </c>
      <c r="GS83" s="2">
        <f t="shared" si="192"/>
        <v>106651.93</v>
      </c>
      <c r="GT83" s="3">
        <v>1</v>
      </c>
      <c r="GU83" s="2">
        <f t="shared" si="193"/>
        <v>0</v>
      </c>
      <c r="GW83" s="2">
        <f t="shared" si="194"/>
        <v>0</v>
      </c>
      <c r="GY83" s="2">
        <f t="shared" si="195"/>
        <v>0</v>
      </c>
      <c r="HA83" s="2">
        <f t="shared" si="196"/>
        <v>533259.64999999991</v>
      </c>
      <c r="HB83" s="3">
        <v>5</v>
      </c>
      <c r="HC83" s="2">
        <f t="shared" si="197"/>
        <v>0</v>
      </c>
      <c r="HE83" s="2">
        <f t="shared" si="198"/>
        <v>0</v>
      </c>
      <c r="HG83" s="2">
        <f t="shared" si="199"/>
        <v>0</v>
      </c>
      <c r="HI83" s="2">
        <f t="shared" si="200"/>
        <v>0</v>
      </c>
      <c r="HK83" s="2">
        <f t="shared" si="201"/>
        <v>0</v>
      </c>
      <c r="HM83" s="2">
        <f t="shared" si="202"/>
        <v>0</v>
      </c>
      <c r="HO83" s="2">
        <f t="shared" si="203"/>
        <v>0</v>
      </c>
      <c r="HQ83" s="2">
        <f t="shared" si="204"/>
        <v>0</v>
      </c>
      <c r="HS83" s="2">
        <f t="shared" si="205"/>
        <v>0</v>
      </c>
      <c r="HU83" s="2">
        <f t="shared" si="206"/>
        <v>0</v>
      </c>
      <c r="HW83" s="2">
        <f t="shared" si="207"/>
        <v>0</v>
      </c>
      <c r="HY83" s="2">
        <f t="shared" si="208"/>
        <v>0</v>
      </c>
      <c r="IA83" s="2"/>
      <c r="IC83" s="2"/>
      <c r="IE83" s="2">
        <f t="shared" si="209"/>
        <v>0</v>
      </c>
      <c r="IG83" s="2">
        <f t="shared" si="210"/>
        <v>0</v>
      </c>
      <c r="II83" s="2">
        <f t="shared" si="211"/>
        <v>0</v>
      </c>
      <c r="IK83" s="2">
        <f t="shared" si="212"/>
        <v>0</v>
      </c>
      <c r="IM83" s="2">
        <f t="shared" si="213"/>
        <v>0</v>
      </c>
      <c r="IO83" s="2">
        <f t="shared" si="214"/>
        <v>0</v>
      </c>
      <c r="IQ83" s="2">
        <f t="shared" si="215"/>
        <v>0</v>
      </c>
      <c r="IS83" s="2">
        <f t="shared" si="216"/>
        <v>0</v>
      </c>
      <c r="IU83" s="2">
        <f t="shared" si="217"/>
        <v>0</v>
      </c>
      <c r="IW83" s="2">
        <f t="shared" si="218"/>
        <v>0</v>
      </c>
      <c r="IY83" s="2"/>
      <c r="JA83" s="2"/>
      <c r="JC83" s="2">
        <v>95200</v>
      </c>
      <c r="JD83" s="3">
        <v>0</v>
      </c>
      <c r="JE83" s="2">
        <v>10200</v>
      </c>
      <c r="JF83" s="3">
        <v>0</v>
      </c>
      <c r="JG83" s="2">
        <v>95200</v>
      </c>
      <c r="JH83" s="3">
        <v>0</v>
      </c>
      <c r="JI83" s="2"/>
      <c r="JK83" s="2"/>
      <c r="JM83" s="2"/>
      <c r="JO83" s="2"/>
      <c r="JQ83" s="2">
        <v>21300.560000000001</v>
      </c>
      <c r="JR83" s="3">
        <v>0</v>
      </c>
      <c r="JS83" s="2"/>
      <c r="JU83" s="2"/>
      <c r="JW83" s="2">
        <v>32500</v>
      </c>
      <c r="JX83" s="3">
        <v>0</v>
      </c>
      <c r="JY83" s="2">
        <v>15517.35</v>
      </c>
      <c r="JZ83" s="3">
        <v>0</v>
      </c>
      <c r="KA83" s="2"/>
      <c r="KC83" s="2">
        <v>15000</v>
      </c>
      <c r="KD83" s="3">
        <v>0</v>
      </c>
      <c r="KE83" s="2">
        <v>8000</v>
      </c>
      <c r="KF83" s="3">
        <v>0</v>
      </c>
      <c r="KG83" s="2"/>
      <c r="KI83" s="2">
        <v>8160</v>
      </c>
      <c r="KJ83" s="3">
        <v>0</v>
      </c>
      <c r="KK83" s="2">
        <v>220932.61</v>
      </c>
      <c r="KL83" s="3">
        <v>0</v>
      </c>
      <c r="KM83" s="2">
        <v>227087</v>
      </c>
      <c r="KN83" s="3">
        <v>0</v>
      </c>
      <c r="KO83" s="2"/>
      <c r="KQ83" s="2">
        <v>3000</v>
      </c>
      <c r="KR83" s="3">
        <v>0</v>
      </c>
      <c r="KS83" s="2">
        <v>5000</v>
      </c>
      <c r="KT83" s="3">
        <v>0</v>
      </c>
      <c r="KU83" s="2">
        <v>10000</v>
      </c>
      <c r="KV83" s="3">
        <v>0</v>
      </c>
      <c r="KW83" s="2"/>
      <c r="KY83" s="2">
        <v>8000</v>
      </c>
      <c r="KZ83" s="3">
        <v>0</v>
      </c>
      <c r="LA83" s="2">
        <v>5500</v>
      </c>
      <c r="LB83" s="3">
        <v>0</v>
      </c>
      <c r="LC83" s="2">
        <v>10280</v>
      </c>
      <c r="LD83" s="3">
        <v>0</v>
      </c>
      <c r="LE83" s="2"/>
      <c r="LG83" s="2"/>
      <c r="LI83" s="2"/>
      <c r="LK83" s="2"/>
      <c r="LM83" s="2"/>
      <c r="LO83" s="2"/>
      <c r="LQ83" s="2"/>
      <c r="LS83" s="2">
        <v>10405</v>
      </c>
      <c r="LT83" s="3">
        <v>0</v>
      </c>
      <c r="LU83" s="2"/>
      <c r="LW83" s="2"/>
      <c r="LY83" s="2"/>
      <c r="MA83" s="2"/>
      <c r="MC83" s="2"/>
      <c r="ME83" s="2"/>
      <c r="MG83" s="2">
        <v>500</v>
      </c>
      <c r="MH83" s="3">
        <v>0</v>
      </c>
      <c r="MI83" s="2"/>
      <c r="MK83" s="2">
        <v>7000</v>
      </c>
      <c r="ML83" s="3">
        <v>0</v>
      </c>
      <c r="MM83" s="2">
        <v>1000</v>
      </c>
      <c r="MN83" s="3">
        <v>0</v>
      </c>
      <c r="MO83" s="2"/>
      <c r="MQ83" s="2"/>
      <c r="MS83" s="2">
        <v>3705.73</v>
      </c>
      <c r="MT83" s="3">
        <v>0</v>
      </c>
      <c r="MU83" s="2"/>
      <c r="MW83" s="2"/>
      <c r="MY83" s="2"/>
      <c r="NA83" s="2"/>
      <c r="NC83" s="2">
        <v>9372176.4966700003</v>
      </c>
      <c r="ND83" s="3">
        <v>86</v>
      </c>
      <c r="NG83" s="2">
        <f t="shared" si="146"/>
        <v>9023069.3666699994</v>
      </c>
      <c r="NH83" s="2">
        <f t="shared" si="147"/>
        <v>1275344.2999999998</v>
      </c>
      <c r="NI83" s="2">
        <f t="shared" si="148"/>
        <v>1919734.74</v>
      </c>
      <c r="NJ83" s="2">
        <f t="shared" si="149"/>
        <v>8575049.75667</v>
      </c>
      <c r="NK83" s="2">
        <f t="shared" si="150"/>
        <v>1141495.2999999998</v>
      </c>
      <c r="NL83" s="2">
        <f t="shared" si="151"/>
        <v>1599778.95</v>
      </c>
      <c r="NM83" s="2">
        <f>VLOOKUP($B83,'[6]sped-ELL'!$B$3:$AB$118,26,FALSE)</f>
        <v>921837.83499999996</v>
      </c>
      <c r="NN83" s="2">
        <f>VLOOKUP($B83,'[6]sped-ELL'!$B$3:$AB$118,27,FALSE)</f>
        <v>1746652.7500000002</v>
      </c>
      <c r="NO83" s="52">
        <f t="shared" si="152"/>
        <v>-219657.46499999985</v>
      </c>
      <c r="NP83" s="52">
        <f t="shared" si="153"/>
        <v>146873.80000000028</v>
      </c>
      <c r="NQ83" s="2"/>
      <c r="NS83" s="2"/>
      <c r="NU83" s="2"/>
      <c r="NW83" s="2"/>
      <c r="NY83" s="2"/>
      <c r="OA83" s="2"/>
      <c r="OC83" s="2"/>
      <c r="OE83" s="2"/>
      <c r="OG83" s="2"/>
      <c r="OI83" s="2"/>
      <c r="OK83" s="2"/>
      <c r="OM83" s="2"/>
      <c r="OO83" s="2"/>
      <c r="OQ83" s="2"/>
      <c r="OS83" s="2"/>
      <c r="OU83" s="2"/>
      <c r="OW83" s="2"/>
      <c r="OY83" s="2"/>
      <c r="PA83" s="2"/>
      <c r="PC83" s="2"/>
      <c r="PE83" s="2"/>
      <c r="PG83" s="2"/>
      <c r="PI83" s="2"/>
      <c r="PK83" s="2"/>
      <c r="PM83" s="2"/>
      <c r="PO83" s="2"/>
      <c r="PQ83" s="2"/>
      <c r="PS83" s="2"/>
      <c r="PU83" s="2"/>
    </row>
    <row r="84" spans="1:437" x14ac:dyDescent="0.25">
      <c r="A84" t="s">
        <v>267</v>
      </c>
      <c r="B84" s="35">
        <v>316</v>
      </c>
      <c r="C84" s="2"/>
      <c r="E84" s="2"/>
      <c r="G84" s="2">
        <v>67876</v>
      </c>
      <c r="H84" s="3">
        <v>1</v>
      </c>
      <c r="I84" s="2"/>
      <c r="K84" s="2">
        <v>187440</v>
      </c>
      <c r="L84" s="3">
        <v>5</v>
      </c>
      <c r="M84" s="2"/>
      <c r="O84" s="2"/>
      <c r="Q84" s="2"/>
      <c r="S84" s="2">
        <v>74976</v>
      </c>
      <c r="T84" s="3">
        <v>2</v>
      </c>
      <c r="U84" s="2"/>
      <c r="W84" s="2"/>
      <c r="Y84" s="2"/>
      <c r="AA84" s="2"/>
      <c r="AC84" s="2"/>
      <c r="AE84" s="2"/>
      <c r="AG84" s="2">
        <v>156529</v>
      </c>
      <c r="AH84" s="3">
        <v>1</v>
      </c>
      <c r="AI84" s="2"/>
      <c r="AK84" s="2"/>
      <c r="AM84" s="2"/>
      <c r="AO84" s="2"/>
      <c r="AQ84" s="2"/>
      <c r="AS84" s="2"/>
      <c r="AU84" s="2">
        <v>69509</v>
      </c>
      <c r="AV84" s="3">
        <v>1</v>
      </c>
      <c r="AW84" s="2">
        <v>55015</v>
      </c>
      <c r="AX84" s="3">
        <v>1</v>
      </c>
      <c r="AY84" s="2"/>
      <c r="BA84" s="2">
        <v>90879</v>
      </c>
      <c r="BB84" s="3">
        <v>1</v>
      </c>
      <c r="BC84" s="2"/>
      <c r="BE84" s="2"/>
      <c r="BG84" s="2"/>
      <c r="BI84" s="2"/>
      <c r="BK84" s="2"/>
      <c r="BM84" s="2"/>
      <c r="BO84" s="2"/>
      <c r="BQ84" s="2"/>
      <c r="BS84" s="2"/>
      <c r="BU84" s="2"/>
      <c r="BW84" s="2"/>
      <c r="BY84" s="2"/>
      <c r="CA84" s="2"/>
      <c r="CC84" s="2">
        <v>78183</v>
      </c>
      <c r="CD84" s="3">
        <v>1</v>
      </c>
      <c r="CE84" s="2">
        <v>23705.876670000001</v>
      </c>
      <c r="CF84" s="3">
        <v>0</v>
      </c>
      <c r="CG84" s="2">
        <v>101190</v>
      </c>
      <c r="CH84" s="3">
        <v>2</v>
      </c>
      <c r="CI84" s="2">
        <v>60194</v>
      </c>
      <c r="CJ84" s="3">
        <v>1</v>
      </c>
      <c r="CK84" s="2"/>
      <c r="CM84" s="2"/>
      <c r="CO84" s="2"/>
      <c r="CQ84" s="2"/>
      <c r="CS84" s="2"/>
      <c r="CU84" s="2">
        <f t="shared" si="154"/>
        <v>0</v>
      </c>
      <c r="CW84" s="2">
        <f t="shared" si="144"/>
        <v>0</v>
      </c>
      <c r="CY84" s="2">
        <f t="shared" si="155"/>
        <v>0</v>
      </c>
      <c r="DA84" s="2">
        <f t="shared" si="156"/>
        <v>106651.93</v>
      </c>
      <c r="DB84" s="3">
        <v>1</v>
      </c>
      <c r="DC84" s="2">
        <f t="shared" si="157"/>
        <v>0</v>
      </c>
      <c r="DE84" s="2">
        <f t="shared" si="158"/>
        <v>0</v>
      </c>
      <c r="DG84" s="2">
        <f t="shared" si="159"/>
        <v>14543.444961217479</v>
      </c>
      <c r="DH84" s="3">
        <v>0.13636363600000001</v>
      </c>
      <c r="DI84" s="2"/>
      <c r="DK84" s="2"/>
      <c r="DM84" s="2"/>
      <c r="DO84" s="2"/>
      <c r="DQ84" s="2">
        <v>195277</v>
      </c>
      <c r="DR84" s="3">
        <v>1</v>
      </c>
      <c r="DS84" s="2">
        <f t="shared" si="160"/>
        <v>106651.93</v>
      </c>
      <c r="DT84" s="3">
        <v>1</v>
      </c>
      <c r="DU84" s="2">
        <f t="shared" si="145"/>
        <v>0</v>
      </c>
      <c r="DW84" s="2"/>
      <c r="DY84" s="2"/>
      <c r="EA84" s="2"/>
      <c r="EC84" s="2">
        <f t="shared" si="161"/>
        <v>106651.93</v>
      </c>
      <c r="ED84" s="3">
        <v>1</v>
      </c>
      <c r="EE84" s="2">
        <f t="shared" si="142"/>
        <v>0</v>
      </c>
      <c r="EG84" s="2">
        <f t="shared" si="143"/>
        <v>0</v>
      </c>
      <c r="EI84" s="2">
        <f t="shared" si="162"/>
        <v>106651.93</v>
      </c>
      <c r="EJ84" s="3">
        <v>1</v>
      </c>
      <c r="EK84" s="2">
        <f t="shared" si="163"/>
        <v>0</v>
      </c>
      <c r="EM84" s="2">
        <f t="shared" si="164"/>
        <v>0</v>
      </c>
      <c r="EO84" s="2">
        <f t="shared" si="165"/>
        <v>106651.93</v>
      </c>
      <c r="EP84" s="3">
        <v>1</v>
      </c>
      <c r="EQ84" s="2">
        <f t="shared" si="166"/>
        <v>0</v>
      </c>
      <c r="ES84" s="2"/>
      <c r="EU84" s="2">
        <f t="shared" si="167"/>
        <v>213303.86</v>
      </c>
      <c r="EV84" s="3">
        <v>2</v>
      </c>
      <c r="EW84" s="2">
        <f t="shared" si="168"/>
        <v>213303.86</v>
      </c>
      <c r="EX84" s="3">
        <v>2</v>
      </c>
      <c r="EY84" s="2">
        <f t="shared" si="169"/>
        <v>213303.86</v>
      </c>
      <c r="EZ84" s="3">
        <v>2</v>
      </c>
      <c r="FA84" s="2">
        <f t="shared" si="170"/>
        <v>213303.86</v>
      </c>
      <c r="FB84" s="3">
        <v>2</v>
      </c>
      <c r="FC84" s="2">
        <f t="shared" si="171"/>
        <v>213303.86</v>
      </c>
      <c r="FD84" s="3">
        <v>2</v>
      </c>
      <c r="FE84" s="2">
        <f t="shared" si="172"/>
        <v>0</v>
      </c>
      <c r="FG84" s="2">
        <f t="shared" si="173"/>
        <v>106651.93</v>
      </c>
      <c r="FH84" s="3">
        <v>1</v>
      </c>
      <c r="FI84" s="2">
        <f t="shared" si="174"/>
        <v>0</v>
      </c>
      <c r="FK84" s="2">
        <f t="shared" si="175"/>
        <v>0</v>
      </c>
      <c r="FM84" s="2">
        <f t="shared" si="176"/>
        <v>0</v>
      </c>
      <c r="FO84" s="2">
        <f t="shared" si="177"/>
        <v>0</v>
      </c>
      <c r="FQ84" s="2">
        <f t="shared" si="178"/>
        <v>0</v>
      </c>
      <c r="FS84" s="2">
        <f t="shared" si="179"/>
        <v>0</v>
      </c>
      <c r="FU84" s="2">
        <f t="shared" si="180"/>
        <v>0</v>
      </c>
      <c r="FW84" s="2">
        <f t="shared" si="181"/>
        <v>0</v>
      </c>
      <c r="FY84" s="2">
        <f t="shared" si="182"/>
        <v>0</v>
      </c>
      <c r="GA84" s="2">
        <f t="shared" si="183"/>
        <v>106651.93</v>
      </c>
      <c r="GB84" s="3">
        <v>1</v>
      </c>
      <c r="GC84" s="2">
        <f t="shared" si="184"/>
        <v>533259.64999999991</v>
      </c>
      <c r="GD84" s="3">
        <v>5</v>
      </c>
      <c r="GE84" s="2">
        <f t="shared" si="185"/>
        <v>0</v>
      </c>
      <c r="GG84" s="2">
        <f t="shared" si="186"/>
        <v>0</v>
      </c>
      <c r="GI84" s="2">
        <f t="shared" si="187"/>
        <v>0</v>
      </c>
      <c r="GK84" s="2">
        <f t="shared" si="188"/>
        <v>0</v>
      </c>
      <c r="GM84" s="2">
        <f t="shared" si="189"/>
        <v>213303.86</v>
      </c>
      <c r="GN84" s="3">
        <v>2</v>
      </c>
      <c r="GO84" s="2">
        <f t="shared" si="190"/>
        <v>0</v>
      </c>
      <c r="GQ84" s="2">
        <f t="shared" si="191"/>
        <v>0</v>
      </c>
      <c r="GS84" s="2">
        <f t="shared" si="192"/>
        <v>106651.93</v>
      </c>
      <c r="GT84" s="3">
        <v>1</v>
      </c>
      <c r="GU84" s="2">
        <f t="shared" si="193"/>
        <v>0</v>
      </c>
      <c r="GW84" s="2">
        <f t="shared" si="194"/>
        <v>0</v>
      </c>
      <c r="GY84" s="2">
        <f t="shared" si="195"/>
        <v>213303.86</v>
      </c>
      <c r="GZ84" s="3">
        <v>2</v>
      </c>
      <c r="HA84" s="2">
        <f t="shared" si="196"/>
        <v>106651.93</v>
      </c>
      <c r="HB84" s="3">
        <v>1</v>
      </c>
      <c r="HC84" s="2">
        <f t="shared" si="197"/>
        <v>213303.86</v>
      </c>
      <c r="HD84" s="3">
        <v>2</v>
      </c>
      <c r="HE84" s="2">
        <f t="shared" si="198"/>
        <v>106651.93</v>
      </c>
      <c r="HF84" s="3">
        <v>1</v>
      </c>
      <c r="HG84" s="2">
        <f t="shared" si="199"/>
        <v>0</v>
      </c>
      <c r="HI84" s="2">
        <f t="shared" si="200"/>
        <v>0</v>
      </c>
      <c r="HK84" s="2">
        <f t="shared" si="201"/>
        <v>0</v>
      </c>
      <c r="HM84" s="2">
        <f t="shared" si="202"/>
        <v>0</v>
      </c>
      <c r="HO84" s="2">
        <f t="shared" si="203"/>
        <v>0</v>
      </c>
      <c r="HQ84" s="2">
        <f t="shared" si="204"/>
        <v>0</v>
      </c>
      <c r="HS84" s="2">
        <f t="shared" si="205"/>
        <v>0</v>
      </c>
      <c r="HU84" s="2">
        <f t="shared" si="206"/>
        <v>0</v>
      </c>
      <c r="HW84" s="2">
        <f t="shared" si="207"/>
        <v>0</v>
      </c>
      <c r="HY84" s="2">
        <f t="shared" si="208"/>
        <v>0</v>
      </c>
      <c r="IA84" s="2"/>
      <c r="IC84" s="2"/>
      <c r="IE84" s="2">
        <f t="shared" si="209"/>
        <v>0</v>
      </c>
      <c r="IG84" s="2">
        <f t="shared" si="210"/>
        <v>0</v>
      </c>
      <c r="II84" s="2">
        <f t="shared" si="211"/>
        <v>0</v>
      </c>
      <c r="IK84" s="2">
        <f t="shared" si="212"/>
        <v>0</v>
      </c>
      <c r="IM84" s="2">
        <f t="shared" si="213"/>
        <v>0</v>
      </c>
      <c r="IO84" s="2">
        <f t="shared" si="214"/>
        <v>0</v>
      </c>
      <c r="IQ84" s="2">
        <f t="shared" si="215"/>
        <v>0</v>
      </c>
      <c r="IS84" s="2">
        <f t="shared" si="216"/>
        <v>0</v>
      </c>
      <c r="IU84" s="2">
        <f t="shared" si="217"/>
        <v>0</v>
      </c>
      <c r="IW84" s="2">
        <f t="shared" si="218"/>
        <v>0</v>
      </c>
      <c r="IY84" s="2"/>
      <c r="JA84" s="2"/>
      <c r="JC84" s="2">
        <v>34000</v>
      </c>
      <c r="JD84" s="3">
        <v>0</v>
      </c>
      <c r="JE84" s="2">
        <v>10200</v>
      </c>
      <c r="JF84" s="3">
        <v>0</v>
      </c>
      <c r="JG84" s="2">
        <v>34000</v>
      </c>
      <c r="JH84" s="3">
        <v>0</v>
      </c>
      <c r="JI84" s="2"/>
      <c r="JK84" s="2"/>
      <c r="JM84" s="2"/>
      <c r="JO84" s="2">
        <v>13859</v>
      </c>
      <c r="JP84" s="3">
        <v>0</v>
      </c>
      <c r="JQ84" s="2">
        <v>59057.87</v>
      </c>
      <c r="JR84" s="3">
        <v>0</v>
      </c>
      <c r="JS84" s="2"/>
      <c r="JU84" s="2"/>
      <c r="JW84" s="2"/>
      <c r="JY84" s="2">
        <v>5999.72</v>
      </c>
      <c r="JZ84" s="3">
        <v>0</v>
      </c>
      <c r="KA84" s="2"/>
      <c r="KC84" s="2">
        <v>11065</v>
      </c>
      <c r="KD84" s="3">
        <v>0</v>
      </c>
      <c r="KE84" s="2">
        <v>24375</v>
      </c>
      <c r="KF84" s="3">
        <v>0</v>
      </c>
      <c r="KG84" s="2"/>
      <c r="KI84" s="2"/>
      <c r="KK84" s="2">
        <v>109208.97</v>
      </c>
      <c r="KL84" s="3">
        <v>0</v>
      </c>
      <c r="KM84" s="2">
        <v>224569</v>
      </c>
      <c r="KN84" s="3">
        <v>0</v>
      </c>
      <c r="KO84" s="2"/>
      <c r="KQ84" s="2"/>
      <c r="KS84" s="2"/>
      <c r="KU84" s="2">
        <v>3103</v>
      </c>
      <c r="KV84" s="3">
        <v>0</v>
      </c>
      <c r="KW84" s="2"/>
      <c r="KY84" s="2">
        <v>3776</v>
      </c>
      <c r="KZ84" s="3">
        <v>0</v>
      </c>
      <c r="LA84" s="2"/>
      <c r="LC84" s="2">
        <v>6620</v>
      </c>
      <c r="LD84" s="3">
        <v>0</v>
      </c>
      <c r="LE84" s="2"/>
      <c r="LG84" s="2"/>
      <c r="LI84" s="2"/>
      <c r="LK84" s="2"/>
      <c r="LM84" s="2"/>
      <c r="LO84" s="2"/>
      <c r="LQ84" s="2"/>
      <c r="LS84" s="2">
        <v>3000</v>
      </c>
      <c r="LT84" s="3">
        <v>0</v>
      </c>
      <c r="LU84" s="2"/>
      <c r="LW84" s="2"/>
      <c r="LY84" s="2"/>
      <c r="MA84" s="2"/>
      <c r="MC84" s="2"/>
      <c r="ME84" s="2"/>
      <c r="MG84" s="2"/>
      <c r="MI84" s="2"/>
      <c r="MK84" s="2"/>
      <c r="MM84" s="2"/>
      <c r="MO84" s="2"/>
      <c r="MQ84" s="2"/>
      <c r="MS84" s="2">
        <v>2386.39</v>
      </c>
      <c r="MT84" s="3">
        <v>0</v>
      </c>
      <c r="MU84" s="2"/>
      <c r="MW84" s="2"/>
      <c r="MY84" s="2"/>
      <c r="NA84" s="2"/>
      <c r="NC84" s="2">
        <v>5210983.1448108833</v>
      </c>
      <c r="ND84" s="3">
        <v>48.136363635999999</v>
      </c>
      <c r="NG84" s="2">
        <f t="shared" si="146"/>
        <v>5026747.1016312158</v>
      </c>
      <c r="NH84" s="2">
        <f t="shared" si="147"/>
        <v>897373.50999999989</v>
      </c>
      <c r="NI84" s="2">
        <f t="shared" si="148"/>
        <v>14543.444961217479</v>
      </c>
      <c r="NJ84" s="2">
        <f t="shared" si="149"/>
        <v>4692969.131631216</v>
      </c>
      <c r="NK84" s="2">
        <f t="shared" si="150"/>
        <v>801578.50999999989</v>
      </c>
      <c r="NL84" s="2">
        <f t="shared" si="151"/>
        <v>14543.444961217479</v>
      </c>
      <c r="NM84" s="2">
        <f>VLOOKUP($B84,'[6]sped-ELL'!$B$3:$AB$118,26,FALSE)</f>
        <v>925170.08000000007</v>
      </c>
      <c r="NN84" s="2">
        <f>VLOOKUP($B84,'[6]sped-ELL'!$B$3:$AB$118,27,FALSE)</f>
        <v>9760.6358999999993</v>
      </c>
      <c r="NO84" s="52">
        <f t="shared" si="152"/>
        <v>123591.57000000018</v>
      </c>
      <c r="NP84" s="52">
        <f t="shared" si="153"/>
        <v>-4782.8090612174801</v>
      </c>
      <c r="NQ84" s="2"/>
      <c r="NS84" s="2"/>
      <c r="NU84" s="2"/>
      <c r="NW84" s="2"/>
      <c r="NY84" s="2"/>
      <c r="OA84" s="2"/>
      <c r="OC84" s="2"/>
      <c r="OE84" s="2"/>
      <c r="OG84" s="2"/>
      <c r="OI84" s="2"/>
      <c r="OK84" s="2"/>
      <c r="OM84" s="2"/>
      <c r="OO84" s="2"/>
      <c r="OQ84" s="2"/>
      <c r="OS84" s="2"/>
      <c r="OU84" s="2"/>
      <c r="OW84" s="2"/>
      <c r="OY84" s="2"/>
      <c r="PA84" s="2"/>
      <c r="PC84" s="2"/>
      <c r="PE84" s="2"/>
      <c r="PG84" s="2"/>
      <c r="PI84" s="2"/>
      <c r="PK84" s="2"/>
      <c r="PM84" s="2"/>
      <c r="PO84" s="2"/>
      <c r="PQ84" s="2"/>
      <c r="PS84" s="2"/>
      <c r="PU84" s="2"/>
    </row>
    <row r="85" spans="1:437" x14ac:dyDescent="0.25">
      <c r="A85" t="s">
        <v>268</v>
      </c>
      <c r="B85" s="35">
        <v>302</v>
      </c>
      <c r="C85" s="2"/>
      <c r="E85" s="2"/>
      <c r="G85" s="2">
        <v>67876</v>
      </c>
      <c r="H85" s="3">
        <v>1</v>
      </c>
      <c r="I85" s="2">
        <v>61952</v>
      </c>
      <c r="J85" s="3">
        <v>1</v>
      </c>
      <c r="K85" s="2">
        <v>224928</v>
      </c>
      <c r="L85" s="3">
        <v>6</v>
      </c>
      <c r="M85" s="2"/>
      <c r="O85" s="2">
        <v>74976</v>
      </c>
      <c r="P85" s="3">
        <v>2</v>
      </c>
      <c r="Q85" s="2"/>
      <c r="S85" s="2">
        <v>37488</v>
      </c>
      <c r="T85" s="3">
        <v>1</v>
      </c>
      <c r="U85" s="2"/>
      <c r="W85" s="2">
        <v>224928</v>
      </c>
      <c r="X85" s="3">
        <v>6</v>
      </c>
      <c r="Y85" s="2"/>
      <c r="AA85" s="2"/>
      <c r="AC85" s="2">
        <v>156529</v>
      </c>
      <c r="AD85" s="3">
        <v>1</v>
      </c>
      <c r="AE85" s="2"/>
      <c r="AG85" s="2">
        <v>156529</v>
      </c>
      <c r="AH85" s="3">
        <v>1</v>
      </c>
      <c r="AI85" s="2"/>
      <c r="AK85" s="2"/>
      <c r="AM85" s="2"/>
      <c r="AO85" s="2"/>
      <c r="AQ85" s="2"/>
      <c r="AS85" s="2"/>
      <c r="AU85" s="2"/>
      <c r="AW85" s="2"/>
      <c r="AY85" s="2"/>
      <c r="BA85" s="2">
        <v>181758</v>
      </c>
      <c r="BB85" s="3">
        <v>2</v>
      </c>
      <c r="BC85" s="2"/>
      <c r="BE85" s="2"/>
      <c r="BG85" s="2"/>
      <c r="BI85" s="2"/>
      <c r="BK85" s="2"/>
      <c r="BM85" s="2"/>
      <c r="BO85" s="2"/>
      <c r="BQ85" s="2"/>
      <c r="BS85" s="2"/>
      <c r="BU85" s="2"/>
      <c r="BW85" s="2"/>
      <c r="BY85" s="2"/>
      <c r="CA85" s="2"/>
      <c r="CC85" s="2">
        <v>78183</v>
      </c>
      <c r="CD85" s="3">
        <v>1</v>
      </c>
      <c r="CE85" s="2">
        <v>20898.06667</v>
      </c>
      <c r="CF85" s="3">
        <v>0</v>
      </c>
      <c r="CG85" s="2">
        <v>50595</v>
      </c>
      <c r="CH85" s="3">
        <v>1</v>
      </c>
      <c r="CI85" s="2">
        <v>120388</v>
      </c>
      <c r="CJ85" s="3">
        <v>2</v>
      </c>
      <c r="CK85" s="2"/>
      <c r="CM85" s="2"/>
      <c r="CO85" s="2"/>
      <c r="CQ85" s="2"/>
      <c r="CS85" s="2"/>
      <c r="CU85" s="2">
        <f t="shared" si="154"/>
        <v>213303.86</v>
      </c>
      <c r="CV85" s="3">
        <v>2</v>
      </c>
      <c r="CW85" s="2">
        <f t="shared" si="144"/>
        <v>0</v>
      </c>
      <c r="CY85" s="2">
        <f t="shared" si="155"/>
        <v>0</v>
      </c>
      <c r="DA85" s="2">
        <f t="shared" si="156"/>
        <v>106651.93</v>
      </c>
      <c r="DB85" s="3">
        <v>1</v>
      </c>
      <c r="DC85" s="2">
        <f t="shared" si="157"/>
        <v>0</v>
      </c>
      <c r="DE85" s="2">
        <f t="shared" si="158"/>
        <v>0</v>
      </c>
      <c r="DG85" s="2">
        <f t="shared" si="159"/>
        <v>0</v>
      </c>
      <c r="DI85" s="2"/>
      <c r="DK85" s="2"/>
      <c r="DM85" s="2"/>
      <c r="DO85" s="2"/>
      <c r="DQ85" s="2">
        <v>195277</v>
      </c>
      <c r="DR85" s="3">
        <v>1</v>
      </c>
      <c r="DS85" s="2">
        <f t="shared" si="160"/>
        <v>106651.93</v>
      </c>
      <c r="DT85" s="3">
        <v>1</v>
      </c>
      <c r="DU85" s="2">
        <f t="shared" si="145"/>
        <v>0</v>
      </c>
      <c r="DW85" s="2"/>
      <c r="DY85" s="2"/>
      <c r="EA85" s="2"/>
      <c r="EC85" s="2">
        <f t="shared" si="161"/>
        <v>106651.93</v>
      </c>
      <c r="ED85" s="3">
        <v>1</v>
      </c>
      <c r="EE85" s="2">
        <f t="shared" si="142"/>
        <v>0</v>
      </c>
      <c r="EG85" s="2">
        <f t="shared" si="143"/>
        <v>0</v>
      </c>
      <c r="EI85" s="2">
        <f t="shared" si="162"/>
        <v>106651.93</v>
      </c>
      <c r="EJ85" s="3">
        <v>1</v>
      </c>
      <c r="EK85" s="2">
        <f t="shared" si="163"/>
        <v>0</v>
      </c>
      <c r="EM85" s="2">
        <f t="shared" si="164"/>
        <v>0</v>
      </c>
      <c r="EO85" s="2">
        <f t="shared" si="165"/>
        <v>213303.86</v>
      </c>
      <c r="EP85" s="3">
        <v>2</v>
      </c>
      <c r="EQ85" s="2">
        <f t="shared" si="166"/>
        <v>0</v>
      </c>
      <c r="ES85" s="2"/>
      <c r="EU85" s="2">
        <f t="shared" si="167"/>
        <v>319955.78999999998</v>
      </c>
      <c r="EV85" s="3">
        <v>3</v>
      </c>
      <c r="EW85" s="2">
        <f t="shared" si="168"/>
        <v>319955.78999999998</v>
      </c>
      <c r="EX85" s="3">
        <v>3</v>
      </c>
      <c r="EY85" s="2">
        <f t="shared" si="169"/>
        <v>319955.78999999998</v>
      </c>
      <c r="EZ85" s="3">
        <v>3</v>
      </c>
      <c r="FA85" s="2">
        <f t="shared" si="170"/>
        <v>213303.86</v>
      </c>
      <c r="FB85" s="3">
        <v>2</v>
      </c>
      <c r="FC85" s="2">
        <f t="shared" si="171"/>
        <v>319955.78999999998</v>
      </c>
      <c r="FD85" s="3">
        <v>3</v>
      </c>
      <c r="FE85" s="2">
        <f t="shared" si="172"/>
        <v>0</v>
      </c>
      <c r="FG85" s="2">
        <f t="shared" si="173"/>
        <v>106651.93</v>
      </c>
      <c r="FH85" s="3">
        <v>1</v>
      </c>
      <c r="FI85" s="2">
        <f t="shared" si="174"/>
        <v>0</v>
      </c>
      <c r="FK85" s="2">
        <f t="shared" si="175"/>
        <v>0</v>
      </c>
      <c r="FM85" s="2">
        <f t="shared" si="176"/>
        <v>0</v>
      </c>
      <c r="FO85" s="2">
        <f t="shared" si="177"/>
        <v>213303.86</v>
      </c>
      <c r="FP85" s="3">
        <v>2</v>
      </c>
      <c r="FQ85" s="2">
        <f t="shared" si="178"/>
        <v>0</v>
      </c>
      <c r="FS85" s="2">
        <f t="shared" si="179"/>
        <v>106651.93</v>
      </c>
      <c r="FT85" s="3">
        <v>1</v>
      </c>
      <c r="FU85" s="2">
        <f t="shared" si="180"/>
        <v>0</v>
      </c>
      <c r="FW85" s="2">
        <f t="shared" si="181"/>
        <v>1386475.0899999999</v>
      </c>
      <c r="FX85" s="3">
        <v>13</v>
      </c>
      <c r="FY85" s="2">
        <f t="shared" si="182"/>
        <v>0</v>
      </c>
      <c r="GA85" s="2">
        <f t="shared" si="183"/>
        <v>213303.86</v>
      </c>
      <c r="GB85" s="3">
        <v>2</v>
      </c>
      <c r="GC85" s="2">
        <f t="shared" si="184"/>
        <v>533259.64999999991</v>
      </c>
      <c r="GD85" s="3">
        <v>5</v>
      </c>
      <c r="GE85" s="2">
        <f t="shared" si="185"/>
        <v>0</v>
      </c>
      <c r="GG85" s="2">
        <f t="shared" si="186"/>
        <v>0</v>
      </c>
      <c r="GI85" s="2">
        <f t="shared" si="187"/>
        <v>0</v>
      </c>
      <c r="GK85" s="2">
        <f t="shared" si="188"/>
        <v>0</v>
      </c>
      <c r="GM85" s="2">
        <f t="shared" si="189"/>
        <v>319955.78999999998</v>
      </c>
      <c r="GN85" s="3">
        <v>3</v>
      </c>
      <c r="GO85" s="2">
        <f t="shared" si="190"/>
        <v>0</v>
      </c>
      <c r="GQ85" s="2">
        <f t="shared" si="191"/>
        <v>0</v>
      </c>
      <c r="GS85" s="2">
        <f t="shared" si="192"/>
        <v>0</v>
      </c>
      <c r="GU85" s="2">
        <f t="shared" si="193"/>
        <v>0</v>
      </c>
      <c r="GW85" s="2">
        <f t="shared" si="194"/>
        <v>106651.93</v>
      </c>
      <c r="GX85" s="3">
        <v>1</v>
      </c>
      <c r="GY85" s="2">
        <f t="shared" si="195"/>
        <v>319955.78999999998</v>
      </c>
      <c r="GZ85" s="3">
        <v>3</v>
      </c>
      <c r="HA85" s="2">
        <f t="shared" si="196"/>
        <v>0</v>
      </c>
      <c r="HC85" s="2">
        <f t="shared" si="197"/>
        <v>319955.78999999998</v>
      </c>
      <c r="HD85" s="3">
        <v>3</v>
      </c>
      <c r="HE85" s="2">
        <f t="shared" si="198"/>
        <v>0</v>
      </c>
      <c r="HG85" s="2">
        <f t="shared" si="199"/>
        <v>106651.93</v>
      </c>
      <c r="HH85" s="3">
        <v>1</v>
      </c>
      <c r="HI85" s="2">
        <f t="shared" si="200"/>
        <v>0</v>
      </c>
      <c r="HK85" s="2">
        <f t="shared" si="201"/>
        <v>0</v>
      </c>
      <c r="HM85" s="2">
        <f t="shared" si="202"/>
        <v>0</v>
      </c>
      <c r="HO85" s="2">
        <f t="shared" si="203"/>
        <v>106651.93</v>
      </c>
      <c r="HP85" s="3">
        <v>1</v>
      </c>
      <c r="HQ85" s="2">
        <f t="shared" si="204"/>
        <v>0</v>
      </c>
      <c r="HS85" s="2">
        <f t="shared" si="205"/>
        <v>0</v>
      </c>
      <c r="HU85" s="2">
        <f t="shared" si="206"/>
        <v>0</v>
      </c>
      <c r="HW85" s="2">
        <f t="shared" si="207"/>
        <v>0</v>
      </c>
      <c r="HY85" s="2">
        <f t="shared" si="208"/>
        <v>0</v>
      </c>
      <c r="IA85" s="2"/>
      <c r="IC85" s="2"/>
      <c r="IE85" s="2">
        <f t="shared" si="209"/>
        <v>0</v>
      </c>
      <c r="IG85" s="2">
        <f t="shared" si="210"/>
        <v>0</v>
      </c>
      <c r="II85" s="2">
        <f t="shared" si="211"/>
        <v>0</v>
      </c>
      <c r="IK85" s="2">
        <f t="shared" si="212"/>
        <v>0</v>
      </c>
      <c r="IM85" s="2">
        <f t="shared" si="213"/>
        <v>0</v>
      </c>
      <c r="IO85" s="2">
        <f t="shared" si="214"/>
        <v>106651.93</v>
      </c>
      <c r="IP85" s="3">
        <v>1</v>
      </c>
      <c r="IQ85" s="2">
        <f t="shared" si="215"/>
        <v>0</v>
      </c>
      <c r="IS85" s="2">
        <f t="shared" si="216"/>
        <v>0</v>
      </c>
      <c r="IU85" s="2">
        <f t="shared" si="217"/>
        <v>0</v>
      </c>
      <c r="IW85" s="2">
        <f t="shared" si="218"/>
        <v>0</v>
      </c>
      <c r="IY85" s="2"/>
      <c r="JA85" s="2"/>
      <c r="JC85" s="2">
        <v>47600</v>
      </c>
      <c r="JD85" s="3">
        <v>0</v>
      </c>
      <c r="JE85" s="2">
        <v>10200</v>
      </c>
      <c r="JF85" s="3">
        <v>0</v>
      </c>
      <c r="JG85" s="2">
        <v>47600</v>
      </c>
      <c r="JH85" s="3">
        <v>0</v>
      </c>
      <c r="JI85" s="2"/>
      <c r="JK85" s="2">
        <v>5000</v>
      </c>
      <c r="JL85" s="3">
        <v>0</v>
      </c>
      <c r="JM85" s="2"/>
      <c r="JO85" s="2"/>
      <c r="JQ85" s="2">
        <v>31974.86</v>
      </c>
      <c r="JR85" s="3">
        <v>0</v>
      </c>
      <c r="JS85" s="2"/>
      <c r="JU85" s="2"/>
      <c r="JW85" s="2"/>
      <c r="JY85" s="2">
        <v>12138.03</v>
      </c>
      <c r="JZ85" s="3">
        <v>0</v>
      </c>
      <c r="KA85" s="2"/>
      <c r="KC85" s="2">
        <v>45894</v>
      </c>
      <c r="KD85" s="3">
        <v>0</v>
      </c>
      <c r="KE85" s="2">
        <v>20000</v>
      </c>
      <c r="KF85" s="3">
        <v>0</v>
      </c>
      <c r="KG85" s="2"/>
      <c r="KI85" s="2"/>
      <c r="KK85" s="2">
        <v>258729.92</v>
      </c>
      <c r="KL85" s="3">
        <v>0</v>
      </c>
      <c r="KM85" s="2"/>
      <c r="KO85" s="2"/>
      <c r="KQ85" s="2"/>
      <c r="KS85" s="2">
        <v>10000</v>
      </c>
      <c r="KT85" s="3">
        <v>0</v>
      </c>
      <c r="KU85" s="2">
        <v>10000</v>
      </c>
      <c r="KV85" s="3">
        <v>0</v>
      </c>
      <c r="KW85" s="2">
        <v>800</v>
      </c>
      <c r="KX85" s="3">
        <v>0</v>
      </c>
      <c r="KY85" s="2">
        <v>25106</v>
      </c>
      <c r="KZ85" s="3">
        <v>0</v>
      </c>
      <c r="LA85" s="2"/>
      <c r="LC85" s="2">
        <v>9460</v>
      </c>
      <c r="LD85" s="3">
        <v>0</v>
      </c>
      <c r="LE85" s="2"/>
      <c r="LG85" s="2">
        <v>2000</v>
      </c>
      <c r="LH85" s="3">
        <v>0</v>
      </c>
      <c r="LI85" s="2"/>
      <c r="LK85" s="2">
        <v>5000</v>
      </c>
      <c r="LL85" s="3">
        <v>0</v>
      </c>
      <c r="LM85" s="2"/>
      <c r="LO85" s="2"/>
      <c r="LQ85" s="2"/>
      <c r="LS85" s="2">
        <v>10000</v>
      </c>
      <c r="LT85" s="3">
        <v>0</v>
      </c>
      <c r="LU85" s="2"/>
      <c r="LW85" s="2"/>
      <c r="LY85" s="2"/>
      <c r="MA85" s="2"/>
      <c r="MC85" s="2"/>
      <c r="ME85" s="2"/>
      <c r="MG85" s="2"/>
      <c r="MI85" s="2"/>
      <c r="MK85" s="2">
        <v>20000</v>
      </c>
      <c r="ML85" s="3">
        <v>0</v>
      </c>
      <c r="MM85" s="2"/>
      <c r="MO85" s="2"/>
      <c r="MQ85" s="2"/>
      <c r="MS85" s="2">
        <v>2396.1</v>
      </c>
      <c r="MT85" s="3">
        <v>0</v>
      </c>
      <c r="MU85" s="2"/>
      <c r="MW85" s="2"/>
      <c r="MY85" s="2"/>
      <c r="NA85" s="2"/>
      <c r="NC85" s="2">
        <v>8867774.9766699988</v>
      </c>
      <c r="ND85" s="3">
        <v>85</v>
      </c>
      <c r="NG85" s="2">
        <f t="shared" si="146"/>
        <v>8518667.8466699999</v>
      </c>
      <c r="NH85" s="2">
        <f t="shared" si="147"/>
        <v>1509751.16</v>
      </c>
      <c r="NI85" s="2">
        <f t="shared" si="148"/>
        <v>1599778.9499999997</v>
      </c>
      <c r="NJ85" s="2">
        <f t="shared" si="149"/>
        <v>8259937.92667</v>
      </c>
      <c r="NK85" s="2">
        <f t="shared" si="150"/>
        <v>1398099.23</v>
      </c>
      <c r="NL85" s="2">
        <f t="shared" si="151"/>
        <v>1386475.0899999999</v>
      </c>
      <c r="NM85" s="2">
        <f>VLOOKUP($B85,'[6]sped-ELL'!$B$3:$AB$118,26,FALSE)</f>
        <v>1202014.1000000001</v>
      </c>
      <c r="NN85" s="2">
        <f>VLOOKUP($B85,'[6]sped-ELL'!$B$3:$AB$118,27,FALSE)</f>
        <v>1331734.4000000001</v>
      </c>
      <c r="NO85" s="52">
        <f t="shared" si="152"/>
        <v>-196085.12999999989</v>
      </c>
      <c r="NP85" s="52">
        <f t="shared" si="153"/>
        <v>-54740.689999999711</v>
      </c>
      <c r="NQ85" s="2"/>
      <c r="NS85" s="2"/>
      <c r="NU85" s="2"/>
      <c r="NW85" s="2"/>
      <c r="NY85" s="2"/>
      <c r="OA85" s="2"/>
      <c r="OC85" s="2"/>
      <c r="OE85" s="2"/>
      <c r="OG85" s="2"/>
      <c r="OI85" s="2"/>
      <c r="OK85" s="2"/>
      <c r="OM85" s="2"/>
      <c r="OO85" s="2"/>
      <c r="OQ85" s="2"/>
      <c r="OS85" s="2"/>
      <c r="OU85" s="2"/>
      <c r="OW85" s="2"/>
      <c r="OY85" s="2"/>
      <c r="PA85" s="2"/>
      <c r="PC85" s="2"/>
      <c r="PE85" s="2"/>
      <c r="PG85" s="2"/>
      <c r="PI85" s="2"/>
      <c r="PK85" s="2"/>
      <c r="PM85" s="2"/>
      <c r="PO85" s="2"/>
      <c r="PQ85" s="2"/>
      <c r="PS85" s="2"/>
      <c r="PU85" s="2"/>
    </row>
    <row r="86" spans="1:437" x14ac:dyDescent="0.25">
      <c r="A86" t="s">
        <v>269</v>
      </c>
      <c r="B86" s="35">
        <v>304</v>
      </c>
      <c r="C86" s="2"/>
      <c r="E86" s="2"/>
      <c r="G86" s="2"/>
      <c r="I86" s="2"/>
      <c r="K86" s="2"/>
      <c r="M86" s="2"/>
      <c r="O86" s="2"/>
      <c r="Q86" s="2">
        <v>700592</v>
      </c>
      <c r="R86" s="3">
        <v>16</v>
      </c>
      <c r="S86" s="2"/>
      <c r="U86" s="2">
        <v>52931</v>
      </c>
      <c r="V86" s="3">
        <v>1</v>
      </c>
      <c r="W86" s="2">
        <v>262416</v>
      </c>
      <c r="X86" s="3">
        <v>7</v>
      </c>
      <c r="Y86" s="2">
        <v>66291</v>
      </c>
      <c r="Z86" s="3">
        <v>1</v>
      </c>
      <c r="AA86" s="2"/>
      <c r="AC86" s="2"/>
      <c r="AE86" s="2"/>
      <c r="AG86" s="2"/>
      <c r="AI86" s="2"/>
      <c r="AK86" s="2">
        <v>156529</v>
      </c>
      <c r="AL86" s="3">
        <v>1</v>
      </c>
      <c r="AM86" s="2"/>
      <c r="AO86" s="2"/>
      <c r="AQ86" s="2"/>
      <c r="AS86" s="2"/>
      <c r="AU86" s="2"/>
      <c r="AW86" s="2"/>
      <c r="AY86" s="2">
        <v>110030</v>
      </c>
      <c r="AZ86" s="3">
        <v>2</v>
      </c>
      <c r="BA86" s="2"/>
      <c r="BC86" s="2"/>
      <c r="BE86" s="2"/>
      <c r="BG86" s="2">
        <v>117087</v>
      </c>
      <c r="BH86" s="3">
        <v>1</v>
      </c>
      <c r="BI86" s="2">
        <v>58896</v>
      </c>
      <c r="BJ86" s="3">
        <v>1</v>
      </c>
      <c r="BK86" s="2"/>
      <c r="BM86" s="2"/>
      <c r="BO86" s="2"/>
      <c r="BQ86" s="2"/>
      <c r="BS86" s="2"/>
      <c r="BU86" s="2">
        <v>117087</v>
      </c>
      <c r="BV86" s="3">
        <v>1</v>
      </c>
      <c r="BW86" s="2">
        <v>117087</v>
      </c>
      <c r="BX86" s="3">
        <v>1</v>
      </c>
      <c r="BY86" s="2"/>
      <c r="CA86" s="2"/>
      <c r="CC86" s="2">
        <v>78183</v>
      </c>
      <c r="CD86" s="3">
        <v>1</v>
      </c>
      <c r="CE86" s="2">
        <v>27155.43</v>
      </c>
      <c r="CF86" s="3">
        <v>0</v>
      </c>
      <c r="CG86" s="2">
        <v>50595</v>
      </c>
      <c r="CH86" s="3">
        <v>1</v>
      </c>
      <c r="CI86" s="2">
        <v>60194</v>
      </c>
      <c r="CJ86" s="3">
        <v>1</v>
      </c>
      <c r="CK86" s="2"/>
      <c r="CM86" s="2"/>
      <c r="CO86" s="2"/>
      <c r="CQ86" s="2"/>
      <c r="CS86" s="2">
        <v>144306</v>
      </c>
      <c r="CT86" s="3">
        <v>1</v>
      </c>
      <c r="CU86" s="2">
        <f t="shared" si="154"/>
        <v>0</v>
      </c>
      <c r="CW86" s="2">
        <f t="shared" si="144"/>
        <v>0</v>
      </c>
      <c r="CY86" s="2">
        <f t="shared" si="155"/>
        <v>0</v>
      </c>
      <c r="DA86" s="2">
        <f t="shared" si="156"/>
        <v>0</v>
      </c>
      <c r="DC86" s="2">
        <f t="shared" si="157"/>
        <v>106651.93</v>
      </c>
      <c r="DD86" s="3">
        <v>1</v>
      </c>
      <c r="DE86" s="2">
        <f t="shared" si="158"/>
        <v>106651.93</v>
      </c>
      <c r="DF86" s="3">
        <v>1</v>
      </c>
      <c r="DG86" s="2">
        <f t="shared" si="159"/>
        <v>0</v>
      </c>
      <c r="DI86" s="2"/>
      <c r="DK86" s="2"/>
      <c r="DM86" s="2"/>
      <c r="DO86" s="2"/>
      <c r="DQ86" s="2">
        <v>195277</v>
      </c>
      <c r="DR86" s="3">
        <v>1</v>
      </c>
      <c r="DS86" s="2">
        <f t="shared" si="160"/>
        <v>106651.93</v>
      </c>
      <c r="DT86" s="3">
        <v>1</v>
      </c>
      <c r="DU86" s="2">
        <f t="shared" si="145"/>
        <v>0</v>
      </c>
      <c r="DW86" s="2"/>
      <c r="DY86" s="2">
        <v>56854</v>
      </c>
      <c r="DZ86" s="3">
        <v>1</v>
      </c>
      <c r="EA86" s="2"/>
      <c r="EC86" s="2">
        <f t="shared" si="161"/>
        <v>0</v>
      </c>
      <c r="EE86" s="2">
        <f t="shared" si="142"/>
        <v>0</v>
      </c>
      <c r="EG86" s="2">
        <f t="shared" si="143"/>
        <v>0</v>
      </c>
      <c r="EI86" s="2">
        <f t="shared" si="162"/>
        <v>0</v>
      </c>
      <c r="EK86" s="2">
        <f t="shared" si="163"/>
        <v>0</v>
      </c>
      <c r="EM86" s="2">
        <f t="shared" si="164"/>
        <v>106651.93</v>
      </c>
      <c r="EN86" s="3">
        <v>1</v>
      </c>
      <c r="EO86" s="2">
        <f t="shared" si="165"/>
        <v>106651.93</v>
      </c>
      <c r="EP86" s="3">
        <v>1</v>
      </c>
      <c r="EQ86" s="2">
        <f t="shared" si="166"/>
        <v>0</v>
      </c>
      <c r="ES86" s="2"/>
      <c r="EU86" s="2">
        <f t="shared" si="167"/>
        <v>0</v>
      </c>
      <c r="EW86" s="2">
        <f t="shared" si="168"/>
        <v>0</v>
      </c>
      <c r="EY86" s="2">
        <f t="shared" si="169"/>
        <v>0</v>
      </c>
      <c r="FA86" s="2">
        <f t="shared" si="170"/>
        <v>0</v>
      </c>
      <c r="FC86" s="2">
        <f t="shared" si="171"/>
        <v>0</v>
      </c>
      <c r="FE86" s="2">
        <f t="shared" si="172"/>
        <v>0</v>
      </c>
      <c r="FG86" s="2">
        <f t="shared" si="173"/>
        <v>106651.93</v>
      </c>
      <c r="FH86" s="3">
        <v>1</v>
      </c>
      <c r="FI86" s="2">
        <f t="shared" si="174"/>
        <v>0</v>
      </c>
      <c r="FK86" s="2">
        <f t="shared" si="175"/>
        <v>0</v>
      </c>
      <c r="FM86" s="2">
        <f t="shared" si="176"/>
        <v>0</v>
      </c>
      <c r="FO86" s="2">
        <f t="shared" si="177"/>
        <v>106651.93</v>
      </c>
      <c r="FP86" s="3">
        <v>1</v>
      </c>
      <c r="FQ86" s="2">
        <f t="shared" si="178"/>
        <v>0</v>
      </c>
      <c r="FS86" s="2">
        <f t="shared" si="179"/>
        <v>0</v>
      </c>
      <c r="FU86" s="2">
        <f t="shared" si="180"/>
        <v>0</v>
      </c>
      <c r="FW86" s="2">
        <f t="shared" si="181"/>
        <v>106651.93</v>
      </c>
      <c r="FX86" s="3">
        <v>1</v>
      </c>
      <c r="FY86" s="2">
        <f t="shared" si="182"/>
        <v>0</v>
      </c>
      <c r="GA86" s="2">
        <f t="shared" si="183"/>
        <v>213303.86</v>
      </c>
      <c r="GB86" s="3">
        <v>2</v>
      </c>
      <c r="GC86" s="2">
        <f t="shared" si="184"/>
        <v>0</v>
      </c>
      <c r="GE86" s="2">
        <f t="shared" si="185"/>
        <v>0</v>
      </c>
      <c r="GG86" s="2">
        <f t="shared" si="186"/>
        <v>1813082.8099999998</v>
      </c>
      <c r="GH86" s="3">
        <v>17</v>
      </c>
      <c r="GI86" s="2">
        <f t="shared" si="187"/>
        <v>0</v>
      </c>
      <c r="GK86" s="2">
        <f t="shared" si="188"/>
        <v>0</v>
      </c>
      <c r="GM86" s="2">
        <f t="shared" si="189"/>
        <v>0</v>
      </c>
      <c r="GO86" s="2">
        <f t="shared" si="190"/>
        <v>0</v>
      </c>
      <c r="GQ86" s="2">
        <f t="shared" si="191"/>
        <v>0</v>
      </c>
      <c r="GS86" s="2">
        <f t="shared" si="192"/>
        <v>106651.93</v>
      </c>
      <c r="GT86" s="3">
        <v>1</v>
      </c>
      <c r="GU86" s="2">
        <f t="shared" si="193"/>
        <v>0</v>
      </c>
      <c r="GW86" s="2">
        <f t="shared" si="194"/>
        <v>0</v>
      </c>
      <c r="GY86" s="2">
        <f t="shared" si="195"/>
        <v>0</v>
      </c>
      <c r="HA86" s="2">
        <f t="shared" si="196"/>
        <v>0</v>
      </c>
      <c r="HC86" s="2">
        <f t="shared" si="197"/>
        <v>0</v>
      </c>
      <c r="HE86" s="2">
        <f t="shared" si="198"/>
        <v>0</v>
      </c>
      <c r="HG86" s="2">
        <f t="shared" si="199"/>
        <v>0</v>
      </c>
      <c r="HI86" s="2">
        <f t="shared" si="200"/>
        <v>0</v>
      </c>
      <c r="HK86" s="2">
        <f t="shared" si="201"/>
        <v>0</v>
      </c>
      <c r="HM86" s="2">
        <f t="shared" si="202"/>
        <v>0</v>
      </c>
      <c r="HO86" s="2">
        <f t="shared" si="203"/>
        <v>0</v>
      </c>
      <c r="HQ86" s="2">
        <f t="shared" si="204"/>
        <v>0</v>
      </c>
      <c r="HS86" s="2">
        <f t="shared" si="205"/>
        <v>0</v>
      </c>
      <c r="HU86" s="2">
        <f t="shared" si="206"/>
        <v>0</v>
      </c>
      <c r="HW86" s="2">
        <f t="shared" si="207"/>
        <v>0</v>
      </c>
      <c r="HY86" s="2">
        <f t="shared" si="208"/>
        <v>0</v>
      </c>
      <c r="IA86" s="2"/>
      <c r="IC86" s="2"/>
      <c r="IE86" s="2">
        <f t="shared" si="209"/>
        <v>0</v>
      </c>
      <c r="IG86" s="2">
        <f t="shared" si="210"/>
        <v>0</v>
      </c>
      <c r="II86" s="2">
        <f t="shared" si="211"/>
        <v>0</v>
      </c>
      <c r="IK86" s="2">
        <f t="shared" si="212"/>
        <v>0</v>
      </c>
      <c r="IM86" s="2">
        <f t="shared" si="213"/>
        <v>0</v>
      </c>
      <c r="IO86" s="2">
        <f t="shared" si="214"/>
        <v>0</v>
      </c>
      <c r="IQ86" s="2">
        <f t="shared" si="215"/>
        <v>0</v>
      </c>
      <c r="IS86" s="2">
        <f t="shared" si="216"/>
        <v>0</v>
      </c>
      <c r="IU86" s="2">
        <f t="shared" si="217"/>
        <v>0</v>
      </c>
      <c r="IW86" s="2">
        <f t="shared" si="218"/>
        <v>0</v>
      </c>
      <c r="IY86" s="2"/>
      <c r="JA86" s="2"/>
      <c r="JC86" s="2">
        <v>74800</v>
      </c>
      <c r="JD86" s="3">
        <v>0</v>
      </c>
      <c r="JE86" s="2">
        <v>10200</v>
      </c>
      <c r="JF86" s="3">
        <v>0</v>
      </c>
      <c r="JG86" s="2">
        <v>54400</v>
      </c>
      <c r="JH86" s="3">
        <v>0</v>
      </c>
      <c r="JI86" s="2"/>
      <c r="JK86" s="2">
        <v>2394</v>
      </c>
      <c r="JL86" s="3">
        <v>0</v>
      </c>
      <c r="JM86" s="2"/>
      <c r="JO86" s="2"/>
      <c r="JQ86" s="2">
        <v>50000.46</v>
      </c>
      <c r="JR86" s="3">
        <v>0</v>
      </c>
      <c r="JS86" s="2">
        <v>2000</v>
      </c>
      <c r="JT86" s="3">
        <v>0</v>
      </c>
      <c r="JU86" s="2"/>
      <c r="JW86" s="2">
        <v>15777</v>
      </c>
      <c r="JX86" s="3">
        <v>0</v>
      </c>
      <c r="JY86" s="2">
        <v>6999.5</v>
      </c>
      <c r="JZ86" s="3">
        <v>0</v>
      </c>
      <c r="KA86" s="2"/>
      <c r="KC86" s="2">
        <v>15105</v>
      </c>
      <c r="KD86" s="3">
        <v>0</v>
      </c>
      <c r="KE86" s="2">
        <v>70000</v>
      </c>
      <c r="KF86" s="3">
        <v>0</v>
      </c>
      <c r="KG86" s="2">
        <v>10000</v>
      </c>
      <c r="KH86" s="3">
        <v>0</v>
      </c>
      <c r="KI86" s="2">
        <v>10000</v>
      </c>
      <c r="KJ86" s="3">
        <v>0</v>
      </c>
      <c r="KK86" s="2">
        <v>25135.54</v>
      </c>
      <c r="KL86" s="3">
        <v>0</v>
      </c>
      <c r="KM86" s="2"/>
      <c r="KO86" s="2"/>
      <c r="KQ86" s="2">
        <v>500</v>
      </c>
      <c r="KR86" s="3">
        <v>0</v>
      </c>
      <c r="KS86" s="2">
        <v>3000</v>
      </c>
      <c r="KT86" s="3">
        <v>0</v>
      </c>
      <c r="KU86" s="2">
        <v>7000</v>
      </c>
      <c r="KV86" s="3">
        <v>0</v>
      </c>
      <c r="KW86" s="2">
        <v>6000</v>
      </c>
      <c r="KX86" s="3">
        <v>0</v>
      </c>
      <c r="KY86" s="2">
        <v>40000</v>
      </c>
      <c r="KZ86" s="3">
        <v>0</v>
      </c>
      <c r="LA86" s="2">
        <v>5000</v>
      </c>
      <c r="LB86" s="3">
        <v>0</v>
      </c>
      <c r="LC86" s="2">
        <v>2640</v>
      </c>
      <c r="LD86" s="3">
        <v>0</v>
      </c>
      <c r="LE86" s="2"/>
      <c r="LG86" s="2">
        <v>25000</v>
      </c>
      <c r="LH86" s="3">
        <v>0</v>
      </c>
      <c r="LI86" s="2">
        <v>5000</v>
      </c>
      <c r="LJ86" s="3">
        <v>0</v>
      </c>
      <c r="LK86" s="2">
        <v>2000</v>
      </c>
      <c r="LL86" s="3">
        <v>0</v>
      </c>
      <c r="LM86" s="2"/>
      <c r="LO86" s="2"/>
      <c r="LQ86" s="2"/>
      <c r="LS86" s="2">
        <v>5000</v>
      </c>
      <c r="LT86" s="3">
        <v>0</v>
      </c>
      <c r="LU86" s="2"/>
      <c r="LW86" s="2">
        <v>10000</v>
      </c>
      <c r="LX86" s="3">
        <v>0</v>
      </c>
      <c r="LY86" s="2">
        <v>10000</v>
      </c>
      <c r="LZ86" s="3">
        <v>0</v>
      </c>
      <c r="MA86" s="2"/>
      <c r="MC86" s="2"/>
      <c r="ME86" s="2"/>
      <c r="MG86" s="2">
        <v>2000</v>
      </c>
      <c r="MH86" s="3">
        <v>0</v>
      </c>
      <c r="MI86" s="2">
        <v>100000</v>
      </c>
      <c r="MJ86" s="3">
        <v>0</v>
      </c>
      <c r="MK86" s="2">
        <v>10000</v>
      </c>
      <c r="ML86" s="3">
        <v>0</v>
      </c>
      <c r="MM86" s="2">
        <v>3000</v>
      </c>
      <c r="MN86" s="3">
        <v>0</v>
      </c>
      <c r="MO86" s="2"/>
      <c r="MQ86" s="2"/>
      <c r="MS86" s="2">
        <v>951.68</v>
      </c>
      <c r="MT86" s="3">
        <v>0</v>
      </c>
      <c r="MU86" s="2"/>
      <c r="MW86" s="2"/>
      <c r="MY86" s="2">
        <v>5000</v>
      </c>
      <c r="MZ86" s="3">
        <v>0</v>
      </c>
      <c r="NA86" s="2"/>
      <c r="NC86" s="2">
        <v>6112345.6099999994</v>
      </c>
      <c r="ND86" s="3">
        <v>66</v>
      </c>
      <c r="NE86" s="2">
        <v>106651.93</v>
      </c>
      <c r="NF86" s="3">
        <v>1</v>
      </c>
      <c r="NG86" s="2">
        <f t="shared" si="146"/>
        <v>6053319.5800000001</v>
      </c>
      <c r="NH86" s="2">
        <f t="shared" si="147"/>
        <v>2837847.5999999996</v>
      </c>
      <c r="NI86" s="2">
        <f t="shared" si="148"/>
        <v>106651.93</v>
      </c>
      <c r="NJ86" s="2">
        <f t="shared" si="149"/>
        <v>6028184.04</v>
      </c>
      <c r="NK86" s="2">
        <f t="shared" si="150"/>
        <v>2622571.5999999996</v>
      </c>
      <c r="NL86" s="2">
        <f t="shared" si="151"/>
        <v>106651.93</v>
      </c>
      <c r="NM86" s="2">
        <f>VLOOKUP($B86,'[6]sped-ELL'!$B$3:$AB$118,26,FALSE)</f>
        <v>2175694.69</v>
      </c>
      <c r="NN86" s="2">
        <f>VLOOKUP($B86,'[6]sped-ELL'!$B$3:$AB$118,27,FALSE)</f>
        <v>113832</v>
      </c>
      <c r="NO86" s="52">
        <f t="shared" si="152"/>
        <v>-446876.90999999968</v>
      </c>
      <c r="NP86" s="52">
        <f t="shared" si="153"/>
        <v>7180.070000000007</v>
      </c>
      <c r="NQ86" s="2"/>
      <c r="NS86" s="2"/>
      <c r="NU86" s="2"/>
      <c r="NW86" s="2"/>
      <c r="NY86" s="2"/>
      <c r="OA86" s="2"/>
      <c r="OC86" s="2"/>
      <c r="OE86" s="2"/>
      <c r="OG86" s="2"/>
      <c r="OI86" s="2"/>
      <c r="OK86" s="2"/>
      <c r="OM86" s="2"/>
      <c r="OO86" s="2"/>
      <c r="OQ86" s="2"/>
      <c r="OS86" s="2"/>
      <c r="OU86" s="2"/>
      <c r="OW86" s="2"/>
      <c r="OY86" s="2"/>
      <c r="PA86" s="2"/>
      <c r="PC86" s="2"/>
      <c r="PE86" s="2"/>
      <c r="PG86" s="2"/>
      <c r="PI86" s="2"/>
      <c r="PK86" s="2"/>
      <c r="PM86" s="2"/>
      <c r="PO86" s="2"/>
      <c r="PQ86" s="2"/>
      <c r="PS86" s="2"/>
      <c r="PU86" s="2"/>
    </row>
    <row r="87" spans="1:437" x14ac:dyDescent="0.25">
      <c r="A87" t="s">
        <v>270</v>
      </c>
      <c r="B87" s="35">
        <v>436</v>
      </c>
      <c r="C87" s="2"/>
      <c r="E87" s="2"/>
      <c r="G87" s="2">
        <v>67876</v>
      </c>
      <c r="H87" s="3">
        <v>1</v>
      </c>
      <c r="I87" s="2"/>
      <c r="K87" s="2"/>
      <c r="M87" s="2"/>
      <c r="O87" s="2"/>
      <c r="Q87" s="2"/>
      <c r="S87" s="2"/>
      <c r="U87" s="2"/>
      <c r="W87" s="2"/>
      <c r="Y87" s="2"/>
      <c r="AA87" s="2"/>
      <c r="AC87" s="2"/>
      <c r="AE87" s="2"/>
      <c r="AG87" s="2"/>
      <c r="AI87" s="2">
        <v>156529</v>
      </c>
      <c r="AJ87" s="3">
        <v>1</v>
      </c>
      <c r="AK87" s="2">
        <v>156529</v>
      </c>
      <c r="AL87" s="3">
        <v>1</v>
      </c>
      <c r="AM87" s="2"/>
      <c r="AO87" s="2"/>
      <c r="AQ87" s="2"/>
      <c r="AS87" s="2"/>
      <c r="AU87" s="2">
        <v>139018</v>
      </c>
      <c r="AV87" s="3">
        <v>2</v>
      </c>
      <c r="AW87" s="2">
        <v>55015</v>
      </c>
      <c r="AX87" s="3">
        <v>1</v>
      </c>
      <c r="AY87" s="2"/>
      <c r="BA87" s="2">
        <v>90879</v>
      </c>
      <c r="BB87" s="3">
        <v>1</v>
      </c>
      <c r="BC87" s="2"/>
      <c r="BE87" s="2">
        <v>117087</v>
      </c>
      <c r="BF87" s="3">
        <v>1</v>
      </c>
      <c r="BG87" s="2"/>
      <c r="BI87" s="2"/>
      <c r="BK87" s="2"/>
      <c r="BM87" s="2"/>
      <c r="BO87" s="2"/>
      <c r="BQ87" s="2"/>
      <c r="BS87" s="2"/>
      <c r="BU87" s="2">
        <v>117087</v>
      </c>
      <c r="BV87" s="3">
        <v>1</v>
      </c>
      <c r="BW87" s="2"/>
      <c r="BY87" s="2">
        <v>99681</v>
      </c>
      <c r="BZ87" s="3">
        <v>1</v>
      </c>
      <c r="CA87" s="2"/>
      <c r="CC87" s="2">
        <v>78183</v>
      </c>
      <c r="CD87" s="3">
        <v>1</v>
      </c>
      <c r="CE87" s="2">
        <v>24106.533329999998</v>
      </c>
      <c r="CF87" s="3">
        <v>0</v>
      </c>
      <c r="CG87" s="2">
        <v>101190</v>
      </c>
      <c r="CH87" s="3">
        <v>2</v>
      </c>
      <c r="CI87" s="2">
        <v>120388</v>
      </c>
      <c r="CJ87" s="3">
        <v>2</v>
      </c>
      <c r="CK87" s="2">
        <v>117742</v>
      </c>
      <c r="CL87" s="3">
        <v>1</v>
      </c>
      <c r="CM87" s="2"/>
      <c r="CO87" s="2"/>
      <c r="CQ87" s="2"/>
      <c r="CS87" s="2"/>
      <c r="CU87" s="2">
        <f t="shared" si="154"/>
        <v>0</v>
      </c>
      <c r="CW87" s="2">
        <f t="shared" si="144"/>
        <v>0</v>
      </c>
      <c r="CY87" s="2">
        <f t="shared" si="155"/>
        <v>0</v>
      </c>
      <c r="DA87" s="2">
        <f t="shared" si="156"/>
        <v>0</v>
      </c>
      <c r="DC87" s="2">
        <f t="shared" si="157"/>
        <v>0</v>
      </c>
      <c r="DE87" s="2">
        <f t="shared" si="158"/>
        <v>0</v>
      </c>
      <c r="DG87" s="2">
        <f t="shared" si="159"/>
        <v>4847.8149515218493</v>
      </c>
      <c r="DH87" s="3">
        <v>4.5454544999999999E-2</v>
      </c>
      <c r="DI87" s="2"/>
      <c r="DK87" s="2"/>
      <c r="DM87" s="2"/>
      <c r="DO87" s="2">
        <v>116130</v>
      </c>
      <c r="DP87" s="3">
        <v>1</v>
      </c>
      <c r="DQ87" s="2">
        <v>195277</v>
      </c>
      <c r="DR87" s="3">
        <v>1</v>
      </c>
      <c r="DS87" s="2">
        <f t="shared" si="160"/>
        <v>159977.89499999999</v>
      </c>
      <c r="DT87" s="3">
        <v>1.5</v>
      </c>
      <c r="DU87" s="2">
        <f t="shared" si="145"/>
        <v>0</v>
      </c>
      <c r="DW87" s="2"/>
      <c r="DY87" s="2"/>
      <c r="EA87" s="2"/>
      <c r="EC87" s="2">
        <f t="shared" si="161"/>
        <v>0</v>
      </c>
      <c r="EE87" s="2">
        <f t="shared" si="142"/>
        <v>242661.86</v>
      </c>
      <c r="EF87" s="3">
        <v>2</v>
      </c>
      <c r="EG87" s="2">
        <f t="shared" si="143"/>
        <v>0</v>
      </c>
      <c r="EI87" s="2">
        <f t="shared" si="162"/>
        <v>106651.93</v>
      </c>
      <c r="EJ87" s="3">
        <v>1</v>
      </c>
      <c r="EK87" s="2">
        <f t="shared" si="163"/>
        <v>0</v>
      </c>
      <c r="EM87" s="2">
        <f t="shared" si="164"/>
        <v>0</v>
      </c>
      <c r="EO87" s="2">
        <f t="shared" si="165"/>
        <v>266629.82499999995</v>
      </c>
      <c r="EP87" s="3">
        <v>2.5</v>
      </c>
      <c r="EQ87" s="2">
        <f t="shared" si="166"/>
        <v>0</v>
      </c>
      <c r="ES87" s="2"/>
      <c r="EU87" s="2">
        <f t="shared" si="167"/>
        <v>0</v>
      </c>
      <c r="EW87" s="2">
        <f t="shared" si="168"/>
        <v>0</v>
      </c>
      <c r="EY87" s="2">
        <f t="shared" si="169"/>
        <v>0</v>
      </c>
      <c r="FA87" s="2">
        <f t="shared" si="170"/>
        <v>0</v>
      </c>
      <c r="FC87" s="2">
        <f t="shared" si="171"/>
        <v>0</v>
      </c>
      <c r="FE87" s="2">
        <f t="shared" si="172"/>
        <v>0</v>
      </c>
      <c r="FG87" s="2">
        <f t="shared" si="173"/>
        <v>106651.93</v>
      </c>
      <c r="FH87" s="3">
        <v>1</v>
      </c>
      <c r="FI87" s="2">
        <f t="shared" si="174"/>
        <v>0</v>
      </c>
      <c r="FK87" s="2">
        <f t="shared" si="175"/>
        <v>106651.93</v>
      </c>
      <c r="FL87" s="3">
        <v>1</v>
      </c>
      <c r="FM87" s="2">
        <f t="shared" si="176"/>
        <v>106651.93</v>
      </c>
      <c r="FN87" s="3">
        <v>1</v>
      </c>
      <c r="FO87" s="2">
        <f t="shared" si="177"/>
        <v>0</v>
      </c>
      <c r="FQ87" s="2">
        <f t="shared" si="178"/>
        <v>0</v>
      </c>
      <c r="FS87" s="2">
        <f t="shared" si="179"/>
        <v>0</v>
      </c>
      <c r="FU87" s="2">
        <f t="shared" si="180"/>
        <v>0</v>
      </c>
      <c r="FW87" s="2">
        <f t="shared" si="181"/>
        <v>0</v>
      </c>
      <c r="FY87" s="2">
        <f t="shared" si="182"/>
        <v>319955.78999999998</v>
      </c>
      <c r="FZ87" s="3">
        <v>3</v>
      </c>
      <c r="GA87" s="2">
        <f t="shared" si="183"/>
        <v>106651.93</v>
      </c>
      <c r="GB87" s="3">
        <v>1</v>
      </c>
      <c r="GC87" s="2">
        <f t="shared" si="184"/>
        <v>746563.51</v>
      </c>
      <c r="GD87" s="3">
        <v>7</v>
      </c>
      <c r="GE87" s="2">
        <f t="shared" si="185"/>
        <v>0</v>
      </c>
      <c r="GG87" s="2">
        <f t="shared" si="186"/>
        <v>0</v>
      </c>
      <c r="GI87" s="2">
        <f t="shared" si="187"/>
        <v>0</v>
      </c>
      <c r="GK87" s="2">
        <f t="shared" si="188"/>
        <v>213303.86</v>
      </c>
      <c r="GL87" s="3">
        <v>2</v>
      </c>
      <c r="GM87" s="2">
        <f t="shared" si="189"/>
        <v>0</v>
      </c>
      <c r="GO87" s="2">
        <f t="shared" si="190"/>
        <v>319955.78999999998</v>
      </c>
      <c r="GP87" s="3">
        <v>3</v>
      </c>
      <c r="GQ87" s="2">
        <f t="shared" si="191"/>
        <v>0</v>
      </c>
      <c r="GS87" s="2">
        <f t="shared" si="192"/>
        <v>106651.93</v>
      </c>
      <c r="GT87" s="3">
        <v>1</v>
      </c>
      <c r="GU87" s="2">
        <f t="shared" si="193"/>
        <v>0</v>
      </c>
      <c r="GW87" s="2">
        <f t="shared" si="194"/>
        <v>0</v>
      </c>
      <c r="GY87" s="2">
        <f t="shared" si="195"/>
        <v>0</v>
      </c>
      <c r="HA87" s="2">
        <f t="shared" si="196"/>
        <v>0</v>
      </c>
      <c r="HC87" s="2">
        <f t="shared" si="197"/>
        <v>0</v>
      </c>
      <c r="HE87" s="2">
        <f t="shared" si="198"/>
        <v>0</v>
      </c>
      <c r="HG87" s="2">
        <f t="shared" si="199"/>
        <v>0</v>
      </c>
      <c r="HI87" s="2">
        <f t="shared" si="200"/>
        <v>0</v>
      </c>
      <c r="HK87" s="2">
        <f t="shared" si="201"/>
        <v>106651.93</v>
      </c>
      <c r="HL87" s="3">
        <v>1</v>
      </c>
      <c r="HM87" s="2">
        <f t="shared" si="202"/>
        <v>0</v>
      </c>
      <c r="HO87" s="2">
        <f t="shared" si="203"/>
        <v>106651.93</v>
      </c>
      <c r="HP87" s="3">
        <v>1</v>
      </c>
      <c r="HQ87" s="2">
        <f t="shared" si="204"/>
        <v>0</v>
      </c>
      <c r="HS87" s="2">
        <f t="shared" si="205"/>
        <v>0</v>
      </c>
      <c r="HU87" s="2">
        <f t="shared" si="206"/>
        <v>213303.86</v>
      </c>
      <c r="HV87" s="3">
        <v>2</v>
      </c>
      <c r="HW87" s="2">
        <f t="shared" si="207"/>
        <v>0</v>
      </c>
      <c r="HY87" s="2">
        <f t="shared" si="208"/>
        <v>0</v>
      </c>
      <c r="IA87" s="2"/>
      <c r="IC87" s="2"/>
      <c r="IE87" s="2">
        <f t="shared" si="209"/>
        <v>213303.86</v>
      </c>
      <c r="IF87" s="3">
        <v>2</v>
      </c>
      <c r="IG87" s="2">
        <f t="shared" si="210"/>
        <v>0</v>
      </c>
      <c r="II87" s="2">
        <f t="shared" si="211"/>
        <v>0</v>
      </c>
      <c r="IK87" s="2">
        <f t="shared" si="212"/>
        <v>0</v>
      </c>
      <c r="IM87" s="2">
        <f t="shared" si="213"/>
        <v>0</v>
      </c>
      <c r="IO87" s="2">
        <f t="shared" si="214"/>
        <v>106651.93</v>
      </c>
      <c r="IP87" s="3">
        <v>1</v>
      </c>
      <c r="IQ87" s="2">
        <f t="shared" si="215"/>
        <v>106651.93</v>
      </c>
      <c r="IR87" s="3">
        <v>1</v>
      </c>
      <c r="IS87" s="2">
        <f t="shared" si="216"/>
        <v>106651.93</v>
      </c>
      <c r="IT87" s="3">
        <v>1</v>
      </c>
      <c r="IU87" s="2">
        <f t="shared" si="217"/>
        <v>106651.93</v>
      </c>
      <c r="IV87" s="3">
        <v>1</v>
      </c>
      <c r="IW87" s="2">
        <f t="shared" si="218"/>
        <v>106651.93</v>
      </c>
      <c r="IX87" s="3">
        <v>1</v>
      </c>
      <c r="IY87" s="2"/>
      <c r="JA87" s="2"/>
      <c r="JC87" s="2"/>
      <c r="JE87" s="2"/>
      <c r="JG87" s="2"/>
      <c r="JI87" s="2"/>
      <c r="JK87" s="2"/>
      <c r="JM87" s="2"/>
      <c r="JO87" s="2"/>
      <c r="JQ87" s="2">
        <v>78175.205000000002</v>
      </c>
      <c r="JR87" s="3">
        <v>0</v>
      </c>
      <c r="JS87" s="2"/>
      <c r="JU87" s="2">
        <v>6000</v>
      </c>
      <c r="JV87" s="3">
        <v>0</v>
      </c>
      <c r="JW87" s="2">
        <v>3750</v>
      </c>
      <c r="JX87" s="3">
        <v>0</v>
      </c>
      <c r="JY87" s="2">
        <v>15000.2</v>
      </c>
      <c r="JZ87" s="3">
        <v>0</v>
      </c>
      <c r="KA87" s="2"/>
      <c r="KC87" s="2">
        <v>12000</v>
      </c>
      <c r="KD87" s="3">
        <v>0</v>
      </c>
      <c r="KE87" s="2">
        <v>1800</v>
      </c>
      <c r="KF87" s="3">
        <v>0</v>
      </c>
      <c r="KG87" s="2"/>
      <c r="KI87" s="2"/>
      <c r="KK87" s="2">
        <v>118974.25</v>
      </c>
      <c r="KL87" s="3">
        <v>0</v>
      </c>
      <c r="KM87" s="2">
        <v>134015</v>
      </c>
      <c r="KN87" s="3">
        <v>0</v>
      </c>
      <c r="KO87" s="2">
        <v>60000</v>
      </c>
      <c r="KP87" s="3">
        <v>0</v>
      </c>
      <c r="KQ87" s="2">
        <v>300</v>
      </c>
      <c r="KR87" s="3">
        <v>0</v>
      </c>
      <c r="KS87" s="2"/>
      <c r="KU87" s="2">
        <v>42612</v>
      </c>
      <c r="KV87" s="3">
        <v>0</v>
      </c>
      <c r="KW87" s="2">
        <v>1000</v>
      </c>
      <c r="KX87" s="3">
        <v>0</v>
      </c>
      <c r="KY87" s="2">
        <v>10000</v>
      </c>
      <c r="KZ87" s="3">
        <v>0</v>
      </c>
      <c r="LA87" s="2"/>
      <c r="LC87" s="2">
        <v>4320</v>
      </c>
      <c r="LD87" s="3">
        <v>0</v>
      </c>
      <c r="LE87" s="2"/>
      <c r="LG87" s="2"/>
      <c r="LI87" s="2"/>
      <c r="LK87" s="2"/>
      <c r="LM87" s="2"/>
      <c r="LO87" s="2"/>
      <c r="LQ87" s="2">
        <v>14666</v>
      </c>
      <c r="LR87" s="3">
        <v>0</v>
      </c>
      <c r="LS87" s="2">
        <v>14000</v>
      </c>
      <c r="LT87" s="3">
        <v>0</v>
      </c>
      <c r="LU87" s="2"/>
      <c r="LW87" s="2">
        <v>5000</v>
      </c>
      <c r="LX87" s="3">
        <v>0</v>
      </c>
      <c r="LY87" s="2">
        <v>8000</v>
      </c>
      <c r="LZ87" s="3">
        <v>0</v>
      </c>
      <c r="MA87" s="2"/>
      <c r="MC87" s="2"/>
      <c r="ME87" s="2"/>
      <c r="MG87" s="2"/>
      <c r="MI87" s="2"/>
      <c r="MK87" s="2">
        <v>3000</v>
      </c>
      <c r="ML87" s="3">
        <v>0</v>
      </c>
      <c r="MM87" s="2"/>
      <c r="MO87" s="2"/>
      <c r="MQ87" s="2"/>
      <c r="MS87" s="2">
        <v>1557.24</v>
      </c>
      <c r="MT87" s="3">
        <v>0</v>
      </c>
      <c r="MU87" s="2"/>
      <c r="MW87" s="2"/>
      <c r="MY87" s="2"/>
      <c r="NA87" s="2">
        <v>26000</v>
      </c>
      <c r="NB87" s="3">
        <v>0</v>
      </c>
      <c r="NC87" s="2">
        <v>6624984.2010061052</v>
      </c>
      <c r="ND87" s="3">
        <v>56.045454544999998</v>
      </c>
      <c r="NG87" s="2">
        <f t="shared" si="146"/>
        <v>6399866.5832815217</v>
      </c>
      <c r="NH87" s="2">
        <f t="shared" si="147"/>
        <v>1334838.1599999999</v>
      </c>
      <c r="NI87" s="2">
        <f t="shared" si="148"/>
        <v>4847.8149515218493</v>
      </c>
      <c r="NJ87" s="2">
        <f t="shared" si="149"/>
        <v>6146877.3332815217</v>
      </c>
      <c r="NK87" s="2">
        <f t="shared" si="150"/>
        <v>1228186.23</v>
      </c>
      <c r="NL87" s="2">
        <f t="shared" si="151"/>
        <v>4847.8149515218493</v>
      </c>
      <c r="NM87" s="2">
        <f>VLOOKUP($B87,'[6]sped-ELL'!$B$3:$AB$118,26,FALSE)</f>
        <v>1145405.345</v>
      </c>
      <c r="NN87" s="2">
        <f>VLOOKUP($B87,'[6]sped-ELL'!$B$3:$AB$118,27,FALSE)</f>
        <v>5422.5754999999999</v>
      </c>
      <c r="NO87" s="52">
        <f t="shared" si="152"/>
        <v>-82780.885000000009</v>
      </c>
      <c r="NP87" s="52">
        <f t="shared" si="153"/>
        <v>574.76054847815067</v>
      </c>
      <c r="NQ87" s="2"/>
      <c r="NS87" s="2"/>
      <c r="NU87" s="2"/>
      <c r="NW87" s="2"/>
      <c r="NY87" s="2"/>
      <c r="OA87" s="2"/>
      <c r="OC87" s="2"/>
      <c r="OE87" s="2"/>
      <c r="OG87" s="2"/>
      <c r="OI87" s="2"/>
      <c r="OK87" s="2"/>
      <c r="OM87" s="2"/>
      <c r="OO87" s="2"/>
      <c r="OQ87" s="2"/>
      <c r="OS87" s="2"/>
      <c r="OU87" s="2"/>
      <c r="OW87" s="2"/>
      <c r="OY87" s="2"/>
      <c r="PA87" s="2"/>
      <c r="PC87" s="2"/>
      <c r="PE87" s="2"/>
      <c r="PG87" s="2"/>
      <c r="PI87" s="2"/>
      <c r="PK87" s="2"/>
      <c r="PM87" s="2"/>
      <c r="PO87" s="2"/>
      <c r="PQ87" s="2"/>
      <c r="PS87" s="2"/>
      <c r="PU87" s="2"/>
    </row>
    <row r="88" spans="1:437" x14ac:dyDescent="0.25">
      <c r="A88" t="s">
        <v>271</v>
      </c>
      <c r="B88" s="35">
        <v>459</v>
      </c>
      <c r="C88" s="2"/>
      <c r="E88" s="2">
        <v>312474</v>
      </c>
      <c r="F88" s="3">
        <v>3</v>
      </c>
      <c r="G88" s="2">
        <v>67876</v>
      </c>
      <c r="H88" s="3">
        <v>1</v>
      </c>
      <c r="I88" s="2"/>
      <c r="K88" s="2"/>
      <c r="M88" s="2"/>
      <c r="O88" s="2"/>
      <c r="Q88" s="2"/>
      <c r="S88" s="2"/>
      <c r="U88" s="2"/>
      <c r="W88" s="2">
        <v>187440</v>
      </c>
      <c r="X88" s="3">
        <v>5</v>
      </c>
      <c r="Y88" s="2"/>
      <c r="AA88" s="2"/>
      <c r="AC88" s="2"/>
      <c r="AE88" s="2"/>
      <c r="AG88" s="2"/>
      <c r="AI88" s="2">
        <v>156529</v>
      </c>
      <c r="AJ88" s="3">
        <v>1</v>
      </c>
      <c r="AK88" s="2">
        <v>469587</v>
      </c>
      <c r="AL88" s="3">
        <v>3</v>
      </c>
      <c r="AM88" s="2"/>
      <c r="AO88" s="2"/>
      <c r="AQ88" s="2"/>
      <c r="AS88" s="2"/>
      <c r="AU88" s="2">
        <v>139018</v>
      </c>
      <c r="AV88" s="3">
        <v>2</v>
      </c>
      <c r="AW88" s="2">
        <v>220060</v>
      </c>
      <c r="AX88" s="3">
        <v>4</v>
      </c>
      <c r="AY88" s="2">
        <v>55015</v>
      </c>
      <c r="AZ88" s="3">
        <v>1</v>
      </c>
      <c r="BA88" s="2">
        <v>90879</v>
      </c>
      <c r="BB88" s="3">
        <v>1</v>
      </c>
      <c r="BC88" s="2"/>
      <c r="BE88" s="2"/>
      <c r="BG88" s="2"/>
      <c r="BI88" s="2">
        <v>58896</v>
      </c>
      <c r="BJ88" s="3">
        <v>1</v>
      </c>
      <c r="BK88" s="2"/>
      <c r="BM88" s="2"/>
      <c r="BO88" s="2"/>
      <c r="BQ88" s="2"/>
      <c r="BS88" s="2"/>
      <c r="BU88" s="2">
        <v>117087</v>
      </c>
      <c r="BV88" s="3">
        <v>1</v>
      </c>
      <c r="BW88" s="2"/>
      <c r="BY88" s="2">
        <v>99681</v>
      </c>
      <c r="BZ88" s="3">
        <v>1</v>
      </c>
      <c r="CA88" s="2"/>
      <c r="CC88" s="2">
        <v>78183</v>
      </c>
      <c r="CD88" s="3">
        <v>1</v>
      </c>
      <c r="CE88" s="2">
        <v>8053.7566669999997</v>
      </c>
      <c r="CF88" s="3">
        <v>0</v>
      </c>
      <c r="CG88" s="2">
        <v>354165</v>
      </c>
      <c r="CH88" s="3">
        <v>7</v>
      </c>
      <c r="CI88" s="2">
        <v>120388</v>
      </c>
      <c r="CJ88" s="3">
        <v>2</v>
      </c>
      <c r="CK88" s="2">
        <v>235484</v>
      </c>
      <c r="CL88" s="3">
        <v>2</v>
      </c>
      <c r="CM88" s="2"/>
      <c r="CO88" s="2">
        <v>144306</v>
      </c>
      <c r="CP88" s="3">
        <v>1</v>
      </c>
      <c r="CQ88" s="2">
        <v>144306</v>
      </c>
      <c r="CR88" s="3">
        <v>1</v>
      </c>
      <c r="CS88" s="2">
        <v>144306</v>
      </c>
      <c r="CT88" s="3">
        <v>1</v>
      </c>
      <c r="CU88" s="2">
        <f t="shared" si="154"/>
        <v>0</v>
      </c>
      <c r="CW88" s="2">
        <f t="shared" si="144"/>
        <v>363992.79</v>
      </c>
      <c r="CX88" s="3">
        <v>3</v>
      </c>
      <c r="CY88" s="2">
        <f t="shared" si="155"/>
        <v>0</v>
      </c>
      <c r="DA88" s="2">
        <f t="shared" si="156"/>
        <v>106651.93</v>
      </c>
      <c r="DB88" s="3">
        <v>1</v>
      </c>
      <c r="DC88" s="2">
        <f t="shared" si="157"/>
        <v>0</v>
      </c>
      <c r="DE88" s="2">
        <f t="shared" si="158"/>
        <v>106651.93</v>
      </c>
      <c r="DF88" s="3">
        <v>1</v>
      </c>
      <c r="DG88" s="2">
        <f t="shared" si="159"/>
        <v>0</v>
      </c>
      <c r="DI88" s="2"/>
      <c r="DK88" s="2"/>
      <c r="DM88" s="2"/>
      <c r="DO88" s="2"/>
      <c r="DQ88" s="2">
        <v>195277</v>
      </c>
      <c r="DR88" s="3">
        <v>1</v>
      </c>
      <c r="DS88" s="2">
        <f t="shared" si="160"/>
        <v>213303.86</v>
      </c>
      <c r="DT88" s="3">
        <v>2</v>
      </c>
      <c r="DU88" s="2">
        <f t="shared" si="145"/>
        <v>0</v>
      </c>
      <c r="DW88" s="2"/>
      <c r="DY88" s="2">
        <v>56854</v>
      </c>
      <c r="DZ88" s="3">
        <v>1</v>
      </c>
      <c r="EA88" s="2"/>
      <c r="EC88" s="2">
        <f t="shared" si="161"/>
        <v>0</v>
      </c>
      <c r="EE88" s="2">
        <f t="shared" si="142"/>
        <v>242661.86</v>
      </c>
      <c r="EF88" s="3">
        <v>2</v>
      </c>
      <c r="EG88" s="2">
        <f t="shared" si="143"/>
        <v>0</v>
      </c>
      <c r="EI88" s="2">
        <f t="shared" si="162"/>
        <v>0</v>
      </c>
      <c r="EK88" s="2">
        <f t="shared" si="163"/>
        <v>0</v>
      </c>
      <c r="EM88" s="2">
        <f t="shared" si="164"/>
        <v>106651.93</v>
      </c>
      <c r="EN88" s="3">
        <v>1</v>
      </c>
      <c r="EO88" s="2">
        <f t="shared" si="165"/>
        <v>533259.64999999991</v>
      </c>
      <c r="EP88" s="3">
        <v>5</v>
      </c>
      <c r="EQ88" s="2">
        <f t="shared" si="166"/>
        <v>0</v>
      </c>
      <c r="ES88" s="2"/>
      <c r="EU88" s="2">
        <f t="shared" si="167"/>
        <v>0</v>
      </c>
      <c r="EW88" s="2">
        <f t="shared" si="168"/>
        <v>0</v>
      </c>
      <c r="EY88" s="2">
        <f t="shared" si="169"/>
        <v>0</v>
      </c>
      <c r="FA88" s="2">
        <f t="shared" si="170"/>
        <v>0</v>
      </c>
      <c r="FC88" s="2">
        <f t="shared" si="171"/>
        <v>0</v>
      </c>
      <c r="FE88" s="2">
        <f t="shared" si="172"/>
        <v>0</v>
      </c>
      <c r="FG88" s="2">
        <f t="shared" si="173"/>
        <v>213303.86</v>
      </c>
      <c r="FH88" s="3">
        <v>2</v>
      </c>
      <c r="FI88" s="2">
        <f t="shared" si="174"/>
        <v>106651.93</v>
      </c>
      <c r="FJ88" s="3">
        <v>1</v>
      </c>
      <c r="FK88" s="2">
        <f t="shared" si="175"/>
        <v>213303.86</v>
      </c>
      <c r="FL88" s="3">
        <v>2</v>
      </c>
      <c r="FM88" s="2">
        <f t="shared" si="176"/>
        <v>106651.93</v>
      </c>
      <c r="FN88" s="3">
        <v>1</v>
      </c>
      <c r="FO88" s="2">
        <f t="shared" si="177"/>
        <v>213303.86</v>
      </c>
      <c r="FP88" s="3">
        <v>2</v>
      </c>
      <c r="FQ88" s="2">
        <f t="shared" si="178"/>
        <v>0</v>
      </c>
      <c r="FS88" s="2">
        <f t="shared" si="179"/>
        <v>0</v>
      </c>
      <c r="FU88" s="2">
        <f t="shared" si="180"/>
        <v>0</v>
      </c>
      <c r="FW88" s="2">
        <f t="shared" si="181"/>
        <v>1919734.7399999998</v>
      </c>
      <c r="FX88" s="3">
        <v>18</v>
      </c>
      <c r="FY88" s="2">
        <f t="shared" si="182"/>
        <v>533259.64999999991</v>
      </c>
      <c r="FZ88" s="3">
        <v>5</v>
      </c>
      <c r="GA88" s="2">
        <f t="shared" si="183"/>
        <v>213303.86</v>
      </c>
      <c r="GB88" s="3">
        <v>2</v>
      </c>
      <c r="GC88" s="2">
        <f t="shared" si="184"/>
        <v>853215.44</v>
      </c>
      <c r="GD88" s="3">
        <v>8</v>
      </c>
      <c r="GE88" s="2">
        <f t="shared" si="185"/>
        <v>0</v>
      </c>
      <c r="GG88" s="2">
        <f t="shared" si="186"/>
        <v>106651.93</v>
      </c>
      <c r="GH88" s="3">
        <v>1</v>
      </c>
      <c r="GI88" s="2">
        <f t="shared" si="187"/>
        <v>0</v>
      </c>
      <c r="GK88" s="2">
        <f t="shared" si="188"/>
        <v>213303.86</v>
      </c>
      <c r="GL88" s="3">
        <v>2</v>
      </c>
      <c r="GM88" s="2">
        <f t="shared" si="189"/>
        <v>0</v>
      </c>
      <c r="GO88" s="2">
        <f t="shared" si="190"/>
        <v>426607.72</v>
      </c>
      <c r="GP88" s="3">
        <v>4</v>
      </c>
      <c r="GQ88" s="2">
        <f t="shared" si="191"/>
        <v>0</v>
      </c>
      <c r="GS88" s="2">
        <f t="shared" si="192"/>
        <v>213303.86</v>
      </c>
      <c r="GT88" s="3">
        <v>2</v>
      </c>
      <c r="GU88" s="2">
        <f t="shared" si="193"/>
        <v>0</v>
      </c>
      <c r="GW88" s="2">
        <f t="shared" si="194"/>
        <v>106651.93</v>
      </c>
      <c r="GX88" s="3">
        <v>1</v>
      </c>
      <c r="GY88" s="2">
        <f t="shared" si="195"/>
        <v>0</v>
      </c>
      <c r="HA88" s="2">
        <f t="shared" si="196"/>
        <v>0</v>
      </c>
      <c r="HC88" s="2">
        <f t="shared" si="197"/>
        <v>0</v>
      </c>
      <c r="HE88" s="2">
        <f t="shared" si="198"/>
        <v>106651.93</v>
      </c>
      <c r="HF88" s="3">
        <v>1</v>
      </c>
      <c r="HG88" s="2">
        <f t="shared" si="199"/>
        <v>0</v>
      </c>
      <c r="HI88" s="2">
        <f t="shared" si="200"/>
        <v>0</v>
      </c>
      <c r="HK88" s="2">
        <f t="shared" si="201"/>
        <v>106651.93</v>
      </c>
      <c r="HL88" s="3">
        <v>1</v>
      </c>
      <c r="HM88" s="2">
        <f t="shared" si="202"/>
        <v>106651.93</v>
      </c>
      <c r="HN88" s="3">
        <v>1</v>
      </c>
      <c r="HO88" s="2">
        <f t="shared" si="203"/>
        <v>106651.93</v>
      </c>
      <c r="HP88" s="3">
        <v>1</v>
      </c>
      <c r="HQ88" s="2">
        <f t="shared" si="204"/>
        <v>106651.93</v>
      </c>
      <c r="HR88" s="3">
        <v>1</v>
      </c>
      <c r="HS88" s="2">
        <f t="shared" si="205"/>
        <v>0</v>
      </c>
      <c r="HU88" s="2">
        <f t="shared" si="206"/>
        <v>426607.72</v>
      </c>
      <c r="HV88" s="3">
        <v>4</v>
      </c>
      <c r="HW88" s="2">
        <f t="shared" si="207"/>
        <v>106651.93</v>
      </c>
      <c r="HX88" s="3">
        <v>1</v>
      </c>
      <c r="HY88" s="2">
        <f t="shared" si="208"/>
        <v>0</v>
      </c>
      <c r="IA88" s="2"/>
      <c r="IC88" s="2"/>
      <c r="IE88" s="2">
        <f t="shared" si="209"/>
        <v>319955.78999999998</v>
      </c>
      <c r="IF88" s="3">
        <v>3</v>
      </c>
      <c r="IG88" s="2">
        <f t="shared" si="210"/>
        <v>106651.93</v>
      </c>
      <c r="IH88" s="3">
        <v>1</v>
      </c>
      <c r="II88" s="2">
        <f t="shared" si="211"/>
        <v>0</v>
      </c>
      <c r="IK88" s="2">
        <f t="shared" si="212"/>
        <v>0</v>
      </c>
      <c r="IM88" s="2">
        <f t="shared" si="213"/>
        <v>0</v>
      </c>
      <c r="IO88" s="2">
        <f t="shared" si="214"/>
        <v>106651.93</v>
      </c>
      <c r="IP88" s="3">
        <v>1</v>
      </c>
      <c r="IQ88" s="2">
        <f t="shared" si="215"/>
        <v>319955.78999999998</v>
      </c>
      <c r="IR88" s="3">
        <v>3</v>
      </c>
      <c r="IS88" s="2">
        <f t="shared" si="216"/>
        <v>106651.93</v>
      </c>
      <c r="IT88" s="3">
        <v>1</v>
      </c>
      <c r="IU88" s="2">
        <f t="shared" si="217"/>
        <v>106651.93</v>
      </c>
      <c r="IV88" s="3">
        <v>1</v>
      </c>
      <c r="IW88" s="2">
        <f t="shared" si="218"/>
        <v>213303.86</v>
      </c>
      <c r="IX88" s="3">
        <v>2</v>
      </c>
      <c r="IY88" s="2">
        <v>175765</v>
      </c>
      <c r="IZ88" s="3">
        <v>5</v>
      </c>
      <c r="JA88" s="2"/>
      <c r="JC88" s="2"/>
      <c r="JE88" s="2"/>
      <c r="JG88" s="2"/>
      <c r="JI88" s="2"/>
      <c r="JK88" s="2"/>
      <c r="JM88" s="2"/>
      <c r="JO88" s="2"/>
      <c r="JQ88" s="2"/>
      <c r="JS88" s="2"/>
      <c r="JU88" s="2"/>
      <c r="JW88" s="2">
        <v>1000</v>
      </c>
      <c r="JX88" s="3">
        <v>0</v>
      </c>
      <c r="JY88" s="2">
        <v>25342.76</v>
      </c>
      <c r="JZ88" s="3">
        <v>0</v>
      </c>
      <c r="KA88" s="2"/>
      <c r="KC88" s="2">
        <v>45560</v>
      </c>
      <c r="KD88" s="3">
        <v>0</v>
      </c>
      <c r="KE88" s="2"/>
      <c r="KG88" s="2"/>
      <c r="KI88" s="2">
        <v>17991</v>
      </c>
      <c r="KJ88" s="3">
        <v>0</v>
      </c>
      <c r="KK88" s="2">
        <v>427087.38</v>
      </c>
      <c r="KL88" s="3">
        <v>0</v>
      </c>
      <c r="KM88" s="2"/>
      <c r="KO88" s="2">
        <v>75000</v>
      </c>
      <c r="KP88" s="3">
        <v>0</v>
      </c>
      <c r="KQ88" s="2"/>
      <c r="KS88" s="2"/>
      <c r="KU88" s="2">
        <v>31365</v>
      </c>
      <c r="KV88" s="3">
        <v>0</v>
      </c>
      <c r="KW88" s="2"/>
      <c r="KY88" s="2">
        <v>5000</v>
      </c>
      <c r="KZ88" s="3">
        <v>0</v>
      </c>
      <c r="LA88" s="2">
        <v>11380</v>
      </c>
      <c r="LB88" s="3">
        <v>0</v>
      </c>
      <c r="LC88" s="2">
        <v>15800</v>
      </c>
      <c r="LD88" s="3">
        <v>0</v>
      </c>
      <c r="LE88" s="2"/>
      <c r="LG88" s="2"/>
      <c r="LI88" s="2"/>
      <c r="LK88" s="2"/>
      <c r="LM88" s="2"/>
      <c r="LO88" s="2"/>
      <c r="LQ88" s="2">
        <v>25216</v>
      </c>
      <c r="LR88" s="3">
        <v>0</v>
      </c>
      <c r="LS88" s="2">
        <v>74669</v>
      </c>
      <c r="LT88" s="3">
        <v>0</v>
      </c>
      <c r="LU88" s="2"/>
      <c r="LW88" s="2"/>
      <c r="LY88" s="2"/>
      <c r="MA88" s="2">
        <v>113945.66</v>
      </c>
      <c r="MB88" s="3">
        <v>0</v>
      </c>
      <c r="MC88" s="2">
        <v>5000</v>
      </c>
      <c r="MD88" s="3">
        <v>0</v>
      </c>
      <c r="ME88" s="2">
        <v>2000</v>
      </c>
      <c r="MF88" s="3">
        <v>0</v>
      </c>
      <c r="MG88" s="2"/>
      <c r="MI88" s="2"/>
      <c r="MK88" s="2">
        <v>3570</v>
      </c>
      <c r="ML88" s="3">
        <v>0</v>
      </c>
      <c r="MM88" s="2">
        <v>5000</v>
      </c>
      <c r="MN88" s="3">
        <v>0</v>
      </c>
      <c r="MO88" s="2">
        <v>3750</v>
      </c>
      <c r="MP88" s="3">
        <v>0</v>
      </c>
      <c r="MQ88" s="2"/>
      <c r="MS88" s="2">
        <v>4001.87</v>
      </c>
      <c r="MT88" s="3">
        <v>0</v>
      </c>
      <c r="MU88" s="2"/>
      <c r="MW88" s="2"/>
      <c r="MY88" s="2"/>
      <c r="NA88" s="2">
        <v>32000</v>
      </c>
      <c r="NB88" s="3">
        <v>0</v>
      </c>
      <c r="NC88" s="2">
        <v>14535775.426666999</v>
      </c>
      <c r="ND88" s="3">
        <v>134</v>
      </c>
      <c r="NE88" s="2">
        <v>106651.93</v>
      </c>
      <c r="NF88" s="3">
        <v>1</v>
      </c>
      <c r="NG88" s="2">
        <f t="shared" si="146"/>
        <v>14121725.196666993</v>
      </c>
      <c r="NH88" s="2">
        <f t="shared" si="147"/>
        <v>3048958.46</v>
      </c>
      <c r="NI88" s="2">
        <f t="shared" si="148"/>
        <v>2283727.5299999998</v>
      </c>
      <c r="NJ88" s="2">
        <f t="shared" si="149"/>
        <v>13694637.816666992</v>
      </c>
      <c r="NK88" s="2">
        <f t="shared" si="150"/>
        <v>2595553.6</v>
      </c>
      <c r="NL88" s="2">
        <f t="shared" si="151"/>
        <v>1919734.7399999998</v>
      </c>
      <c r="NM88" s="2">
        <f>VLOOKUP($B88,'[6]sped-ELL'!$B$3:$AB$118,26,FALSE)</f>
        <v>3015571.26</v>
      </c>
      <c r="NN88" s="2">
        <f>VLOOKUP($B88,'[6]sped-ELL'!$B$3:$AB$118,27,FALSE)</f>
        <v>1802282.2000000002</v>
      </c>
      <c r="NO88" s="52">
        <f t="shared" si="152"/>
        <v>420017.65999999968</v>
      </c>
      <c r="NP88" s="52">
        <f t="shared" si="153"/>
        <v>-117452.53999999957</v>
      </c>
      <c r="NQ88" s="2"/>
      <c r="NS88" s="2"/>
      <c r="NU88" s="2"/>
      <c r="NW88" s="2"/>
      <c r="NY88" s="2"/>
      <c r="OA88" s="2"/>
      <c r="OC88" s="2"/>
      <c r="OE88" s="2"/>
      <c r="OG88" s="2"/>
      <c r="OI88" s="2"/>
      <c r="OK88" s="2"/>
      <c r="OM88" s="2"/>
      <c r="OO88" s="2"/>
      <c r="OQ88" s="2"/>
      <c r="OS88" s="2"/>
      <c r="OU88" s="2"/>
      <c r="OW88" s="2"/>
      <c r="OY88" s="2"/>
      <c r="PA88" s="2"/>
      <c r="PC88" s="2"/>
      <c r="PE88" s="2"/>
      <c r="PG88" s="2"/>
      <c r="PI88" s="2"/>
      <c r="PK88" s="2"/>
      <c r="PM88" s="2"/>
      <c r="PO88" s="2"/>
      <c r="PQ88" s="2"/>
      <c r="PS88" s="2"/>
      <c r="PU88" s="2"/>
    </row>
    <row r="89" spans="1:437" x14ac:dyDescent="0.25">
      <c r="A89" t="s">
        <v>272</v>
      </c>
      <c r="B89" s="35">
        <v>456</v>
      </c>
      <c r="C89" s="2"/>
      <c r="E89" s="2"/>
      <c r="G89" s="2">
        <v>67876</v>
      </c>
      <c r="H89" s="3">
        <v>1</v>
      </c>
      <c r="I89" s="2"/>
      <c r="K89" s="2"/>
      <c r="M89" s="2"/>
      <c r="O89" s="2"/>
      <c r="Q89" s="2">
        <v>43787</v>
      </c>
      <c r="R89" s="3">
        <v>1</v>
      </c>
      <c r="S89" s="2"/>
      <c r="U89" s="2"/>
      <c r="W89" s="2"/>
      <c r="Y89" s="2">
        <v>198873</v>
      </c>
      <c r="Z89" s="3">
        <v>3</v>
      </c>
      <c r="AA89" s="2"/>
      <c r="AC89" s="2"/>
      <c r="AE89" s="2"/>
      <c r="AG89" s="2"/>
      <c r="AI89" s="2"/>
      <c r="AK89" s="2">
        <v>313058</v>
      </c>
      <c r="AL89" s="3">
        <v>2</v>
      </c>
      <c r="AM89" s="2"/>
      <c r="AO89" s="2"/>
      <c r="AQ89" s="2">
        <v>156529</v>
      </c>
      <c r="AR89" s="3">
        <v>1</v>
      </c>
      <c r="AS89" s="2"/>
      <c r="AU89" s="2"/>
      <c r="AW89" s="2"/>
      <c r="AY89" s="2"/>
      <c r="BA89" s="2"/>
      <c r="BC89" s="2">
        <v>50639</v>
      </c>
      <c r="BD89" s="3">
        <v>1</v>
      </c>
      <c r="BE89" s="2"/>
      <c r="BG89" s="2"/>
      <c r="BI89" s="2">
        <v>58896</v>
      </c>
      <c r="BJ89" s="3">
        <v>1</v>
      </c>
      <c r="BK89" s="2"/>
      <c r="BM89" s="2">
        <v>67580</v>
      </c>
      <c r="BN89" s="3">
        <v>1</v>
      </c>
      <c r="BO89" s="2"/>
      <c r="BQ89" s="2"/>
      <c r="BS89" s="2"/>
      <c r="BU89" s="2"/>
      <c r="BW89" s="2"/>
      <c r="BY89" s="2">
        <v>99681</v>
      </c>
      <c r="BZ89" s="3">
        <v>1</v>
      </c>
      <c r="CA89" s="2">
        <v>234174</v>
      </c>
      <c r="CB89" s="3">
        <v>2</v>
      </c>
      <c r="CC89" s="2">
        <v>78183</v>
      </c>
      <c r="CD89" s="3">
        <v>1</v>
      </c>
      <c r="CE89" s="2">
        <v>30489.083330000001</v>
      </c>
      <c r="CF89" s="3">
        <v>0</v>
      </c>
      <c r="CG89" s="2"/>
      <c r="CI89" s="2">
        <v>120388</v>
      </c>
      <c r="CJ89" s="3">
        <v>2</v>
      </c>
      <c r="CK89" s="2">
        <v>235484</v>
      </c>
      <c r="CL89" s="3">
        <v>2</v>
      </c>
      <c r="CM89" s="2"/>
      <c r="CO89" s="2"/>
      <c r="CQ89" s="2"/>
      <c r="CS89" s="2">
        <v>144306</v>
      </c>
      <c r="CT89" s="3">
        <v>1</v>
      </c>
      <c r="CU89" s="2">
        <f t="shared" si="154"/>
        <v>0</v>
      </c>
      <c r="CW89" s="2">
        <f t="shared" si="144"/>
        <v>242661.86</v>
      </c>
      <c r="CX89" s="3">
        <v>2</v>
      </c>
      <c r="CY89" s="2">
        <f t="shared" si="155"/>
        <v>0</v>
      </c>
      <c r="DA89" s="2">
        <f t="shared" si="156"/>
        <v>106651.93</v>
      </c>
      <c r="DB89" s="3">
        <v>1</v>
      </c>
      <c r="DC89" s="2">
        <f t="shared" si="157"/>
        <v>0</v>
      </c>
      <c r="DE89" s="2">
        <f t="shared" si="158"/>
        <v>213303.86</v>
      </c>
      <c r="DF89" s="3">
        <v>2</v>
      </c>
      <c r="DG89" s="2">
        <f t="shared" si="159"/>
        <v>0</v>
      </c>
      <c r="DI89" s="2"/>
      <c r="DK89" s="2"/>
      <c r="DM89" s="2"/>
      <c r="DO89" s="2"/>
      <c r="DQ89" s="2">
        <v>195277</v>
      </c>
      <c r="DR89" s="3">
        <v>1</v>
      </c>
      <c r="DS89" s="2">
        <f t="shared" si="160"/>
        <v>0</v>
      </c>
      <c r="DU89" s="2">
        <f t="shared" si="145"/>
        <v>120137.93</v>
      </c>
      <c r="DV89" s="3">
        <v>1</v>
      </c>
      <c r="DW89" s="2"/>
      <c r="DY89" s="2"/>
      <c r="EA89" s="2"/>
      <c r="EC89" s="2">
        <f t="shared" si="161"/>
        <v>0</v>
      </c>
      <c r="EE89" s="2">
        <f t="shared" si="142"/>
        <v>0</v>
      </c>
      <c r="EG89" s="2">
        <f t="shared" si="143"/>
        <v>120137.93</v>
      </c>
      <c r="EH89" s="3">
        <v>1</v>
      </c>
      <c r="EI89" s="2">
        <f t="shared" si="162"/>
        <v>0</v>
      </c>
      <c r="EK89" s="2">
        <f t="shared" si="163"/>
        <v>0</v>
      </c>
      <c r="EM89" s="2">
        <f t="shared" si="164"/>
        <v>106651.93</v>
      </c>
      <c r="EN89" s="3">
        <v>1</v>
      </c>
      <c r="EO89" s="2">
        <f t="shared" si="165"/>
        <v>319955.78999999998</v>
      </c>
      <c r="EP89" s="3">
        <v>3</v>
      </c>
      <c r="EQ89" s="2">
        <f t="shared" si="166"/>
        <v>0</v>
      </c>
      <c r="ES89" s="2"/>
      <c r="EU89" s="2">
        <f t="shared" si="167"/>
        <v>0</v>
      </c>
      <c r="EW89" s="2">
        <f t="shared" si="168"/>
        <v>0</v>
      </c>
      <c r="EY89" s="2">
        <f t="shared" si="169"/>
        <v>0</v>
      </c>
      <c r="FA89" s="2">
        <f t="shared" si="170"/>
        <v>0</v>
      </c>
      <c r="FC89" s="2">
        <f t="shared" si="171"/>
        <v>0</v>
      </c>
      <c r="FE89" s="2">
        <f t="shared" si="172"/>
        <v>0</v>
      </c>
      <c r="FG89" s="2">
        <f t="shared" si="173"/>
        <v>0</v>
      </c>
      <c r="FI89" s="2">
        <f t="shared" si="174"/>
        <v>0</v>
      </c>
      <c r="FK89" s="2">
        <f t="shared" si="175"/>
        <v>319955.78999999998</v>
      </c>
      <c r="FL89" s="3">
        <v>3</v>
      </c>
      <c r="FM89" s="2">
        <f t="shared" si="176"/>
        <v>106651.93</v>
      </c>
      <c r="FN89" s="3">
        <v>1</v>
      </c>
      <c r="FO89" s="2">
        <f t="shared" si="177"/>
        <v>0</v>
      </c>
      <c r="FQ89" s="2">
        <f t="shared" si="178"/>
        <v>106651.93</v>
      </c>
      <c r="FR89" s="3">
        <v>1</v>
      </c>
      <c r="FS89" s="2">
        <f t="shared" si="179"/>
        <v>0</v>
      </c>
      <c r="FU89" s="2">
        <f t="shared" si="180"/>
        <v>0</v>
      </c>
      <c r="FW89" s="2">
        <f t="shared" si="181"/>
        <v>746563.51</v>
      </c>
      <c r="FX89" s="3">
        <v>7</v>
      </c>
      <c r="FY89" s="2">
        <f t="shared" si="182"/>
        <v>213303.86</v>
      </c>
      <c r="FZ89" s="3">
        <v>2</v>
      </c>
      <c r="GA89" s="2">
        <f t="shared" si="183"/>
        <v>106651.93</v>
      </c>
      <c r="GB89" s="3">
        <v>1</v>
      </c>
      <c r="GC89" s="2">
        <f t="shared" si="184"/>
        <v>853215.44</v>
      </c>
      <c r="GD89" s="3">
        <v>8</v>
      </c>
      <c r="GE89" s="2">
        <f t="shared" si="185"/>
        <v>0</v>
      </c>
      <c r="GG89" s="2">
        <f t="shared" si="186"/>
        <v>0</v>
      </c>
      <c r="GI89" s="2">
        <f t="shared" si="187"/>
        <v>0</v>
      </c>
      <c r="GK89" s="2">
        <f t="shared" si="188"/>
        <v>0</v>
      </c>
      <c r="GM89" s="2">
        <f t="shared" si="189"/>
        <v>0</v>
      </c>
      <c r="GO89" s="2">
        <f t="shared" si="190"/>
        <v>213303.86</v>
      </c>
      <c r="GP89" s="3">
        <v>2</v>
      </c>
      <c r="GQ89" s="2">
        <f t="shared" si="191"/>
        <v>0</v>
      </c>
      <c r="GS89" s="2">
        <f t="shared" si="192"/>
        <v>0</v>
      </c>
      <c r="GU89" s="2">
        <f t="shared" si="193"/>
        <v>0</v>
      </c>
      <c r="GW89" s="2">
        <f t="shared" si="194"/>
        <v>106651.93</v>
      </c>
      <c r="GX89" s="3">
        <v>1</v>
      </c>
      <c r="GY89" s="2">
        <f t="shared" si="195"/>
        <v>0</v>
      </c>
      <c r="HA89" s="2">
        <f t="shared" si="196"/>
        <v>0</v>
      </c>
      <c r="HC89" s="2">
        <f t="shared" si="197"/>
        <v>0</v>
      </c>
      <c r="HE89" s="2">
        <f t="shared" si="198"/>
        <v>0</v>
      </c>
      <c r="HG89" s="2">
        <f t="shared" si="199"/>
        <v>0</v>
      </c>
      <c r="HI89" s="2">
        <f t="shared" si="200"/>
        <v>0</v>
      </c>
      <c r="HK89" s="2">
        <f t="shared" si="201"/>
        <v>0</v>
      </c>
      <c r="HM89" s="2">
        <f t="shared" si="202"/>
        <v>0</v>
      </c>
      <c r="HO89" s="2">
        <f t="shared" si="203"/>
        <v>213303.86</v>
      </c>
      <c r="HP89" s="3">
        <v>2</v>
      </c>
      <c r="HQ89" s="2">
        <f t="shared" si="204"/>
        <v>0</v>
      </c>
      <c r="HS89" s="2">
        <f t="shared" si="205"/>
        <v>0</v>
      </c>
      <c r="HU89" s="2">
        <f t="shared" si="206"/>
        <v>319955.78999999998</v>
      </c>
      <c r="HV89" s="3">
        <v>3</v>
      </c>
      <c r="HW89" s="2">
        <f t="shared" si="207"/>
        <v>0</v>
      </c>
      <c r="HY89" s="2">
        <f t="shared" si="208"/>
        <v>0</v>
      </c>
      <c r="IA89" s="2">
        <v>166294</v>
      </c>
      <c r="IB89" s="3">
        <v>2</v>
      </c>
      <c r="IC89" s="2"/>
      <c r="IE89" s="2">
        <f t="shared" si="209"/>
        <v>106651.93</v>
      </c>
      <c r="IF89" s="3">
        <v>1</v>
      </c>
      <c r="IG89" s="2">
        <f t="shared" si="210"/>
        <v>0</v>
      </c>
      <c r="II89" s="2">
        <f t="shared" si="211"/>
        <v>0</v>
      </c>
      <c r="IK89" s="2">
        <f t="shared" si="212"/>
        <v>106651.93</v>
      </c>
      <c r="IL89" s="3">
        <v>1</v>
      </c>
      <c r="IM89" s="2">
        <f t="shared" si="213"/>
        <v>0</v>
      </c>
      <c r="IO89" s="2">
        <f t="shared" si="214"/>
        <v>0</v>
      </c>
      <c r="IQ89" s="2">
        <f t="shared" si="215"/>
        <v>0</v>
      </c>
      <c r="IS89" s="2">
        <f t="shared" si="216"/>
        <v>0</v>
      </c>
      <c r="IU89" s="2">
        <f t="shared" si="217"/>
        <v>0</v>
      </c>
      <c r="IW89" s="2">
        <f t="shared" si="218"/>
        <v>106651.93</v>
      </c>
      <c r="IX89" s="3">
        <v>1</v>
      </c>
      <c r="IY89" s="2"/>
      <c r="JA89" s="2"/>
      <c r="JC89" s="2"/>
      <c r="JE89" s="2"/>
      <c r="JG89" s="2"/>
      <c r="JI89" s="2">
        <v>47936</v>
      </c>
      <c r="JJ89" s="3">
        <v>0</v>
      </c>
      <c r="JK89" s="2"/>
      <c r="JM89" s="2">
        <v>151793.28</v>
      </c>
      <c r="JN89" s="3">
        <v>0</v>
      </c>
      <c r="JO89" s="2"/>
      <c r="JQ89" s="2">
        <v>146539.48000000001</v>
      </c>
      <c r="JR89" s="3">
        <v>0</v>
      </c>
      <c r="JS89" s="2">
        <v>3000</v>
      </c>
      <c r="JT89" s="3">
        <v>0</v>
      </c>
      <c r="JU89" s="2"/>
      <c r="JW89" s="2">
        <v>5225</v>
      </c>
      <c r="JX89" s="3">
        <v>0</v>
      </c>
      <c r="JY89" s="2">
        <v>6923.86</v>
      </c>
      <c r="JZ89" s="3">
        <v>0</v>
      </c>
      <c r="KA89" s="2"/>
      <c r="KC89" s="2">
        <v>49078</v>
      </c>
      <c r="KD89" s="3">
        <v>0</v>
      </c>
      <c r="KE89" s="2">
        <v>3500</v>
      </c>
      <c r="KF89" s="3">
        <v>0</v>
      </c>
      <c r="KG89" s="2">
        <v>3225</v>
      </c>
      <c r="KH89" s="3">
        <v>0</v>
      </c>
      <c r="KI89" s="2"/>
      <c r="KK89" s="2">
        <v>408869.2</v>
      </c>
      <c r="KL89" s="3">
        <v>0</v>
      </c>
      <c r="KM89" s="2">
        <v>19474</v>
      </c>
      <c r="KN89" s="3">
        <v>0</v>
      </c>
      <c r="KO89" s="2">
        <v>70000</v>
      </c>
      <c r="KP89" s="3">
        <v>0</v>
      </c>
      <c r="KQ89" s="2"/>
      <c r="KS89" s="2"/>
      <c r="KU89" s="2"/>
      <c r="KW89" s="2"/>
      <c r="KY89" s="2">
        <v>42000</v>
      </c>
      <c r="KZ89" s="3">
        <v>0</v>
      </c>
      <c r="LA89" s="2"/>
      <c r="LC89" s="2">
        <v>13900</v>
      </c>
      <c r="LD89" s="3">
        <v>0</v>
      </c>
      <c r="LE89" s="2"/>
      <c r="LG89" s="2"/>
      <c r="LI89" s="2">
        <v>3000</v>
      </c>
      <c r="LJ89" s="3">
        <v>0</v>
      </c>
      <c r="LK89" s="2"/>
      <c r="LM89" s="2"/>
      <c r="LO89" s="2"/>
      <c r="LQ89" s="2"/>
      <c r="LS89" s="2"/>
      <c r="LU89" s="2">
        <v>75000</v>
      </c>
      <c r="LV89" s="3">
        <v>0</v>
      </c>
      <c r="LW89" s="2"/>
      <c r="LY89" s="2"/>
      <c r="MA89" s="2"/>
      <c r="MC89" s="2"/>
      <c r="ME89" s="2"/>
      <c r="MG89" s="2"/>
      <c r="MI89" s="2"/>
      <c r="MK89" s="2">
        <v>30000</v>
      </c>
      <c r="ML89" s="3">
        <v>0</v>
      </c>
      <c r="MM89" s="2">
        <v>5000</v>
      </c>
      <c r="MN89" s="3">
        <v>0</v>
      </c>
      <c r="MO89" s="2"/>
      <c r="MQ89" s="2"/>
      <c r="MS89" s="2"/>
      <c r="MU89" s="2">
        <v>17375</v>
      </c>
      <c r="MV89" s="3">
        <v>0</v>
      </c>
      <c r="MW89" s="2"/>
      <c r="MY89" s="2"/>
      <c r="NA89" s="2"/>
      <c r="NC89" s="2">
        <v>8485287.9033300001</v>
      </c>
      <c r="ND89" s="3">
        <v>68</v>
      </c>
      <c r="NE89" s="2">
        <v>106651.93</v>
      </c>
      <c r="NF89" s="3">
        <v>1</v>
      </c>
      <c r="NG89" s="2">
        <f t="shared" si="146"/>
        <v>8325671.6833300013</v>
      </c>
      <c r="NH89" s="2">
        <f t="shared" si="147"/>
        <v>1399961.0899999999</v>
      </c>
      <c r="NI89" s="2">
        <f t="shared" si="148"/>
        <v>989225.37</v>
      </c>
      <c r="NJ89" s="2">
        <f t="shared" si="149"/>
        <v>7849392.4833300011</v>
      </c>
      <c r="NK89" s="2">
        <f t="shared" si="150"/>
        <v>1293309.1599999999</v>
      </c>
      <c r="NL89" s="2">
        <f t="shared" si="151"/>
        <v>746563.51</v>
      </c>
      <c r="NM89" s="2">
        <f>VLOOKUP($B89,'[6]sped-ELL'!$B$3:$AB$118,26,FALSE)</f>
        <v>1545760.63</v>
      </c>
      <c r="NN89" s="2">
        <f>VLOOKUP($B89,'[6]sped-ELL'!$B$3:$AB$118,27,FALSE)</f>
        <v>1177490.5</v>
      </c>
      <c r="NO89" s="52">
        <f t="shared" si="152"/>
        <v>252451.46999999997</v>
      </c>
      <c r="NP89" s="52">
        <f t="shared" si="153"/>
        <v>430926.99</v>
      </c>
      <c r="NQ89" s="2"/>
      <c r="NS89" s="2"/>
      <c r="NU89" s="2"/>
      <c r="NW89" s="2"/>
      <c r="NY89" s="2"/>
      <c r="OA89" s="2"/>
      <c r="OC89" s="2"/>
      <c r="OE89" s="2"/>
      <c r="OG89" s="2"/>
      <c r="OI89" s="2"/>
      <c r="OK89" s="2"/>
      <c r="OM89" s="2"/>
      <c r="OO89" s="2"/>
      <c r="OQ89" s="2"/>
      <c r="OS89" s="2"/>
      <c r="OU89" s="2"/>
      <c r="OW89" s="2"/>
      <c r="OY89" s="2"/>
      <c r="PA89" s="2"/>
      <c r="PC89" s="2"/>
      <c r="PE89" s="2"/>
      <c r="PG89" s="2"/>
      <c r="PI89" s="2"/>
      <c r="PK89" s="2"/>
      <c r="PM89" s="2"/>
      <c r="PO89" s="2"/>
      <c r="PQ89" s="2"/>
      <c r="PS89" s="2"/>
      <c r="PU89" s="2"/>
    </row>
    <row r="90" spans="1:437" x14ac:dyDescent="0.25">
      <c r="A90" t="s">
        <v>273</v>
      </c>
      <c r="B90" s="35">
        <v>305</v>
      </c>
      <c r="C90" s="2"/>
      <c r="E90" s="2"/>
      <c r="G90" s="2"/>
      <c r="I90" s="2"/>
      <c r="K90" s="2">
        <v>37488</v>
      </c>
      <c r="L90" s="3">
        <v>1</v>
      </c>
      <c r="M90" s="2"/>
      <c r="O90" s="2"/>
      <c r="Q90" s="2"/>
      <c r="S90" s="2">
        <v>74976</v>
      </c>
      <c r="T90" s="3">
        <v>2</v>
      </c>
      <c r="U90" s="2"/>
      <c r="W90" s="2"/>
      <c r="Y90" s="2"/>
      <c r="AA90" s="2"/>
      <c r="AC90" s="2"/>
      <c r="AE90" s="2"/>
      <c r="AG90" s="2"/>
      <c r="AI90" s="2"/>
      <c r="AK90" s="2"/>
      <c r="AM90" s="2"/>
      <c r="AO90" s="2"/>
      <c r="AQ90" s="2"/>
      <c r="AS90" s="2"/>
      <c r="AU90" s="2"/>
      <c r="AW90" s="2"/>
      <c r="AY90" s="2"/>
      <c r="BA90" s="2">
        <v>90879</v>
      </c>
      <c r="BB90" s="3">
        <v>1</v>
      </c>
      <c r="BC90" s="2">
        <v>25319.5</v>
      </c>
      <c r="BD90" s="3">
        <v>0.5</v>
      </c>
      <c r="BE90" s="2"/>
      <c r="BG90" s="2"/>
      <c r="BI90" s="2"/>
      <c r="BK90" s="2"/>
      <c r="BM90" s="2"/>
      <c r="BO90" s="2"/>
      <c r="BQ90" s="2"/>
      <c r="BS90" s="2"/>
      <c r="BU90" s="2"/>
      <c r="BW90" s="2"/>
      <c r="BY90" s="2"/>
      <c r="CA90" s="2"/>
      <c r="CC90" s="2">
        <v>78183</v>
      </c>
      <c r="CD90" s="3">
        <v>1</v>
      </c>
      <c r="CE90" s="2">
        <v>5587.2633329999999</v>
      </c>
      <c r="CF90" s="3">
        <v>0</v>
      </c>
      <c r="CG90" s="2">
        <v>50595</v>
      </c>
      <c r="CH90" s="3">
        <v>1</v>
      </c>
      <c r="CI90" s="2">
        <v>60194</v>
      </c>
      <c r="CJ90" s="3">
        <v>1</v>
      </c>
      <c r="CK90" s="2"/>
      <c r="CM90" s="2"/>
      <c r="CO90" s="2"/>
      <c r="CQ90" s="2"/>
      <c r="CS90" s="2"/>
      <c r="CU90" s="2">
        <f t="shared" si="154"/>
        <v>0</v>
      </c>
      <c r="CW90" s="2">
        <f t="shared" si="144"/>
        <v>0</v>
      </c>
      <c r="CY90" s="2">
        <f t="shared" si="155"/>
        <v>0</v>
      </c>
      <c r="DA90" s="2">
        <f t="shared" si="156"/>
        <v>0</v>
      </c>
      <c r="DC90" s="2">
        <f t="shared" si="157"/>
        <v>0</v>
      </c>
      <c r="DE90" s="2">
        <f t="shared" si="158"/>
        <v>0</v>
      </c>
      <c r="DG90" s="2">
        <f t="shared" si="159"/>
        <v>0</v>
      </c>
      <c r="DI90" s="2"/>
      <c r="DK90" s="2"/>
      <c r="DM90" s="2"/>
      <c r="DO90" s="2"/>
      <c r="DQ90" s="2">
        <v>195277</v>
      </c>
      <c r="DR90" s="3">
        <v>1</v>
      </c>
      <c r="DS90" s="2">
        <f t="shared" si="160"/>
        <v>106651.93</v>
      </c>
      <c r="DT90" s="3">
        <v>1</v>
      </c>
      <c r="DU90" s="2">
        <f t="shared" si="145"/>
        <v>0</v>
      </c>
      <c r="DW90" s="2"/>
      <c r="DY90" s="2"/>
      <c r="EA90" s="2"/>
      <c r="EC90" s="2">
        <f t="shared" si="161"/>
        <v>0</v>
      </c>
      <c r="EE90" s="2">
        <f t="shared" si="142"/>
        <v>0</v>
      </c>
      <c r="EG90" s="2">
        <f t="shared" si="143"/>
        <v>0</v>
      </c>
      <c r="EI90" s="2">
        <f t="shared" si="162"/>
        <v>0</v>
      </c>
      <c r="EK90" s="2">
        <f t="shared" si="163"/>
        <v>106651.93</v>
      </c>
      <c r="EL90" s="3">
        <v>1</v>
      </c>
      <c r="EM90" s="2">
        <f t="shared" si="164"/>
        <v>0</v>
      </c>
      <c r="EO90" s="2">
        <f t="shared" si="165"/>
        <v>106651.93</v>
      </c>
      <c r="EP90" s="3">
        <v>1</v>
      </c>
      <c r="EQ90" s="2">
        <f t="shared" si="166"/>
        <v>0</v>
      </c>
      <c r="ES90" s="2"/>
      <c r="EU90" s="2">
        <f t="shared" si="167"/>
        <v>213303.86</v>
      </c>
      <c r="EV90" s="3">
        <v>2</v>
      </c>
      <c r="EW90" s="2">
        <f t="shared" si="168"/>
        <v>213303.86</v>
      </c>
      <c r="EX90" s="3">
        <v>2</v>
      </c>
      <c r="EY90" s="2">
        <f t="shared" si="169"/>
        <v>106651.93</v>
      </c>
      <c r="EZ90" s="3">
        <v>1</v>
      </c>
      <c r="FA90" s="2">
        <f t="shared" si="170"/>
        <v>106651.93</v>
      </c>
      <c r="FB90" s="3">
        <v>1</v>
      </c>
      <c r="FC90" s="2">
        <f t="shared" si="171"/>
        <v>106651.93</v>
      </c>
      <c r="FD90" s="3">
        <v>1</v>
      </c>
      <c r="FE90" s="2">
        <f t="shared" si="172"/>
        <v>0</v>
      </c>
      <c r="FG90" s="2">
        <f t="shared" si="173"/>
        <v>106651.93</v>
      </c>
      <c r="FH90" s="3">
        <v>1</v>
      </c>
      <c r="FI90" s="2">
        <f t="shared" si="174"/>
        <v>0</v>
      </c>
      <c r="FK90" s="2">
        <f t="shared" si="175"/>
        <v>0</v>
      </c>
      <c r="FM90" s="2">
        <f t="shared" si="176"/>
        <v>0</v>
      </c>
      <c r="FO90" s="2">
        <f t="shared" si="177"/>
        <v>0</v>
      </c>
      <c r="FQ90" s="2">
        <f t="shared" si="178"/>
        <v>0</v>
      </c>
      <c r="FS90" s="2">
        <f t="shared" si="179"/>
        <v>0</v>
      </c>
      <c r="FU90" s="2">
        <f t="shared" si="180"/>
        <v>0</v>
      </c>
      <c r="FW90" s="2">
        <f t="shared" si="181"/>
        <v>213303.86</v>
      </c>
      <c r="FX90" s="3">
        <v>2</v>
      </c>
      <c r="FY90" s="2">
        <f t="shared" si="182"/>
        <v>0</v>
      </c>
      <c r="GA90" s="2">
        <f t="shared" si="183"/>
        <v>106651.93</v>
      </c>
      <c r="GB90" s="3">
        <v>1</v>
      </c>
      <c r="GC90" s="2">
        <f t="shared" si="184"/>
        <v>213303.86</v>
      </c>
      <c r="GD90" s="3">
        <v>2</v>
      </c>
      <c r="GE90" s="2">
        <f t="shared" si="185"/>
        <v>0</v>
      </c>
      <c r="GG90" s="2">
        <f t="shared" si="186"/>
        <v>0</v>
      </c>
      <c r="GI90" s="2">
        <f t="shared" si="187"/>
        <v>0</v>
      </c>
      <c r="GK90" s="2">
        <f t="shared" si="188"/>
        <v>0</v>
      </c>
      <c r="GM90" s="2">
        <f t="shared" si="189"/>
        <v>213303.86</v>
      </c>
      <c r="GN90" s="3">
        <v>2</v>
      </c>
      <c r="GO90" s="2">
        <f t="shared" si="190"/>
        <v>0</v>
      </c>
      <c r="GQ90" s="2">
        <f t="shared" si="191"/>
        <v>0</v>
      </c>
      <c r="GS90" s="2">
        <f t="shared" si="192"/>
        <v>53325.964999999997</v>
      </c>
      <c r="GT90" s="3">
        <v>0.5</v>
      </c>
      <c r="GU90" s="2">
        <f t="shared" si="193"/>
        <v>0</v>
      </c>
      <c r="GW90" s="2">
        <f t="shared" si="194"/>
        <v>0</v>
      </c>
      <c r="GY90" s="2">
        <f t="shared" si="195"/>
        <v>0</v>
      </c>
      <c r="HA90" s="2">
        <f t="shared" si="196"/>
        <v>0</v>
      </c>
      <c r="HC90" s="2">
        <f t="shared" si="197"/>
        <v>106651.93</v>
      </c>
      <c r="HD90" s="3">
        <v>1</v>
      </c>
      <c r="HE90" s="2">
        <f t="shared" si="198"/>
        <v>0</v>
      </c>
      <c r="HG90" s="2">
        <f t="shared" si="199"/>
        <v>53325.964999999997</v>
      </c>
      <c r="HH90" s="3">
        <v>0.5</v>
      </c>
      <c r="HI90" s="2">
        <f t="shared" si="200"/>
        <v>0</v>
      </c>
      <c r="HK90" s="2">
        <f t="shared" si="201"/>
        <v>0</v>
      </c>
      <c r="HM90" s="2">
        <f t="shared" si="202"/>
        <v>0</v>
      </c>
      <c r="HO90" s="2">
        <f t="shared" si="203"/>
        <v>0</v>
      </c>
      <c r="HQ90" s="2">
        <f t="shared" si="204"/>
        <v>0</v>
      </c>
      <c r="HS90" s="2">
        <f t="shared" si="205"/>
        <v>0</v>
      </c>
      <c r="HU90" s="2">
        <f t="shared" si="206"/>
        <v>0</v>
      </c>
      <c r="HW90" s="2">
        <f t="shared" si="207"/>
        <v>0</v>
      </c>
      <c r="HY90" s="2">
        <f t="shared" si="208"/>
        <v>106651.93</v>
      </c>
      <c r="HZ90" s="3">
        <v>1</v>
      </c>
      <c r="IA90" s="2"/>
      <c r="IC90" s="2"/>
      <c r="IE90" s="2">
        <f t="shared" si="209"/>
        <v>53325.964999999997</v>
      </c>
      <c r="IF90" s="3">
        <v>0.5</v>
      </c>
      <c r="IG90" s="2">
        <f t="shared" si="210"/>
        <v>0</v>
      </c>
      <c r="II90" s="2">
        <f t="shared" si="211"/>
        <v>0</v>
      </c>
      <c r="IK90" s="2">
        <f t="shared" si="212"/>
        <v>0</v>
      </c>
      <c r="IM90" s="2">
        <f t="shared" si="213"/>
        <v>0</v>
      </c>
      <c r="IO90" s="2">
        <f t="shared" si="214"/>
        <v>106651.93</v>
      </c>
      <c r="IP90" s="3">
        <v>1</v>
      </c>
      <c r="IQ90" s="2">
        <f t="shared" si="215"/>
        <v>106651.93</v>
      </c>
      <c r="IR90" s="3">
        <v>1</v>
      </c>
      <c r="IS90" s="2">
        <f t="shared" si="216"/>
        <v>0</v>
      </c>
      <c r="IU90" s="2">
        <f t="shared" si="217"/>
        <v>0</v>
      </c>
      <c r="IW90" s="2">
        <f t="shared" si="218"/>
        <v>0</v>
      </c>
      <c r="IY90" s="2"/>
      <c r="JA90" s="2"/>
      <c r="JC90" s="2"/>
      <c r="JE90" s="2"/>
      <c r="JG90" s="2"/>
      <c r="JI90" s="2"/>
      <c r="JK90" s="2"/>
      <c r="JM90" s="2"/>
      <c r="JO90" s="2"/>
      <c r="JQ90" s="2">
        <v>5457.71</v>
      </c>
      <c r="JR90" s="3">
        <v>0</v>
      </c>
      <c r="JS90" s="2"/>
      <c r="JU90" s="2"/>
      <c r="JW90" s="2"/>
      <c r="JY90" s="2">
        <v>3607.82</v>
      </c>
      <c r="JZ90" s="3">
        <v>0</v>
      </c>
      <c r="KA90" s="2"/>
      <c r="KC90" s="2">
        <v>1097</v>
      </c>
      <c r="KD90" s="3">
        <v>0</v>
      </c>
      <c r="KE90" s="2"/>
      <c r="KG90" s="2"/>
      <c r="KI90" s="2"/>
      <c r="KK90" s="2">
        <v>23877</v>
      </c>
      <c r="KL90" s="3">
        <v>0</v>
      </c>
      <c r="KM90" s="2"/>
      <c r="KO90" s="2"/>
      <c r="KQ90" s="2"/>
      <c r="KS90" s="2"/>
      <c r="KU90" s="2"/>
      <c r="KW90" s="2"/>
      <c r="KY90" s="2"/>
      <c r="LA90" s="2"/>
      <c r="LC90" s="2">
        <v>3620</v>
      </c>
      <c r="LD90" s="3">
        <v>0</v>
      </c>
      <c r="LE90" s="2"/>
      <c r="LG90" s="2"/>
      <c r="LI90" s="2"/>
      <c r="LK90" s="2"/>
      <c r="LM90" s="2"/>
      <c r="LO90" s="2"/>
      <c r="LQ90" s="2"/>
      <c r="LS90" s="2"/>
      <c r="LU90" s="2"/>
      <c r="LW90" s="2"/>
      <c r="LY90" s="2"/>
      <c r="MA90" s="2"/>
      <c r="MC90" s="2"/>
      <c r="ME90" s="2"/>
      <c r="MG90" s="2"/>
      <c r="MI90" s="2"/>
      <c r="MK90" s="2"/>
      <c r="MM90" s="2"/>
      <c r="MO90" s="2"/>
      <c r="MQ90" s="2"/>
      <c r="MS90" s="2"/>
      <c r="MU90" s="2">
        <v>4525</v>
      </c>
      <c r="MV90" s="3">
        <v>0</v>
      </c>
      <c r="MW90" s="2"/>
      <c r="MY90" s="2"/>
      <c r="NA90" s="2"/>
      <c r="NC90" s="2">
        <v>3306054.793333</v>
      </c>
      <c r="ND90" s="3">
        <v>32</v>
      </c>
      <c r="NE90" s="2">
        <v>53326</v>
      </c>
      <c r="NF90" s="3">
        <v>0.5</v>
      </c>
      <c r="NG90" s="2">
        <f t="shared" si="146"/>
        <v>3220329.6483329991</v>
      </c>
      <c r="NH90" s="2">
        <f t="shared" si="147"/>
        <v>575728.68499999994</v>
      </c>
      <c r="NI90" s="2">
        <f t="shared" si="148"/>
        <v>213303.86</v>
      </c>
      <c r="NJ90" s="2">
        <f t="shared" si="149"/>
        <v>3196452.6483329991</v>
      </c>
      <c r="NK90" s="2">
        <f t="shared" si="150"/>
        <v>426607.72</v>
      </c>
      <c r="NL90" s="2">
        <f t="shared" si="151"/>
        <v>213303.86</v>
      </c>
      <c r="NM90" s="2">
        <f>VLOOKUP($B90,'[6]sped-ELL'!$B$3:$AB$118,26,FALSE)</f>
        <v>433806.04</v>
      </c>
      <c r="NN90" s="2">
        <f>VLOOKUP($B90,'[6]sped-ELL'!$B$3:$AB$118,27,FALSE)</f>
        <v>227665</v>
      </c>
      <c r="NO90" s="52">
        <f t="shared" si="152"/>
        <v>7198.320000000007</v>
      </c>
      <c r="NP90" s="52">
        <f t="shared" si="153"/>
        <v>14361.140000000014</v>
      </c>
      <c r="NQ90" s="2"/>
      <c r="NS90" s="2"/>
      <c r="NU90" s="2"/>
      <c r="NW90" s="2"/>
      <c r="NY90" s="2"/>
      <c r="OA90" s="2"/>
      <c r="OC90" s="2"/>
      <c r="OE90" s="2"/>
      <c r="OG90" s="2"/>
      <c r="OI90" s="2"/>
      <c r="OK90" s="2"/>
      <c r="OM90" s="2"/>
      <c r="OO90" s="2"/>
      <c r="OQ90" s="2"/>
      <c r="OS90" s="2"/>
      <c r="OU90" s="2"/>
      <c r="OW90" s="2"/>
      <c r="OY90" s="2"/>
      <c r="PA90" s="2"/>
      <c r="PC90" s="2"/>
      <c r="PE90" s="2"/>
      <c r="PG90" s="2"/>
      <c r="PI90" s="2"/>
      <c r="PK90" s="2"/>
      <c r="PM90" s="2"/>
      <c r="PO90" s="2"/>
      <c r="PQ90" s="2"/>
      <c r="PS90" s="2"/>
      <c r="PU90" s="2"/>
    </row>
    <row r="91" spans="1:437" x14ac:dyDescent="0.25">
      <c r="A91" t="s">
        <v>274</v>
      </c>
      <c r="B91" s="35">
        <v>307</v>
      </c>
      <c r="C91" s="2"/>
      <c r="E91" s="2"/>
      <c r="G91" s="2">
        <v>135752</v>
      </c>
      <c r="H91" s="3">
        <v>2</v>
      </c>
      <c r="I91" s="2"/>
      <c r="K91" s="2">
        <v>149952</v>
      </c>
      <c r="L91" s="3">
        <v>4</v>
      </c>
      <c r="M91" s="2"/>
      <c r="O91" s="2">
        <v>74976</v>
      </c>
      <c r="P91" s="3">
        <v>2</v>
      </c>
      <c r="Q91" s="2"/>
      <c r="S91" s="2">
        <v>74976</v>
      </c>
      <c r="T91" s="3">
        <v>2</v>
      </c>
      <c r="U91" s="2"/>
      <c r="W91" s="2">
        <v>187440</v>
      </c>
      <c r="X91" s="3">
        <v>5</v>
      </c>
      <c r="Y91" s="2"/>
      <c r="AA91" s="2">
        <v>156529</v>
      </c>
      <c r="AB91" s="3">
        <v>1</v>
      </c>
      <c r="AC91" s="2"/>
      <c r="AE91" s="2"/>
      <c r="AG91" s="2"/>
      <c r="AI91" s="2"/>
      <c r="AK91" s="2"/>
      <c r="AM91" s="2"/>
      <c r="AO91" s="2"/>
      <c r="AQ91" s="2"/>
      <c r="AS91" s="2"/>
      <c r="AU91" s="2"/>
      <c r="AW91" s="2">
        <v>55015</v>
      </c>
      <c r="AX91" s="3">
        <v>1</v>
      </c>
      <c r="AY91" s="2"/>
      <c r="BA91" s="2"/>
      <c r="BC91" s="2"/>
      <c r="BE91" s="2"/>
      <c r="BG91" s="2"/>
      <c r="BI91" s="2"/>
      <c r="BK91" s="2"/>
      <c r="BM91" s="2"/>
      <c r="BO91" s="2"/>
      <c r="BQ91" s="2"/>
      <c r="BS91" s="2"/>
      <c r="BU91" s="2"/>
      <c r="BW91" s="2">
        <v>117087</v>
      </c>
      <c r="BX91" s="3">
        <v>1</v>
      </c>
      <c r="BY91" s="2"/>
      <c r="CA91" s="2"/>
      <c r="CC91" s="2">
        <v>78183</v>
      </c>
      <c r="CD91" s="3">
        <v>1</v>
      </c>
      <c r="CE91" s="2">
        <v>6000.2533299999996</v>
      </c>
      <c r="CF91" s="3">
        <v>0</v>
      </c>
      <c r="CG91" s="2">
        <v>50595</v>
      </c>
      <c r="CH91" s="3">
        <v>1</v>
      </c>
      <c r="CI91" s="2">
        <v>60194</v>
      </c>
      <c r="CJ91" s="3">
        <v>1</v>
      </c>
      <c r="CK91" s="2"/>
      <c r="CM91" s="2"/>
      <c r="CO91" s="2"/>
      <c r="CQ91" s="2"/>
      <c r="CS91" s="2"/>
      <c r="CU91" s="2">
        <f t="shared" si="154"/>
        <v>0</v>
      </c>
      <c r="CW91" s="2">
        <f t="shared" si="144"/>
        <v>0</v>
      </c>
      <c r="CY91" s="2">
        <f t="shared" si="155"/>
        <v>0</v>
      </c>
      <c r="DA91" s="2">
        <f t="shared" si="156"/>
        <v>0</v>
      </c>
      <c r="DC91" s="2">
        <f t="shared" si="157"/>
        <v>106651.93</v>
      </c>
      <c r="DD91" s="3">
        <v>1</v>
      </c>
      <c r="DE91" s="2">
        <f t="shared" si="158"/>
        <v>0</v>
      </c>
      <c r="DG91" s="2">
        <f t="shared" si="159"/>
        <v>4847.8149515218493</v>
      </c>
      <c r="DH91" s="3">
        <v>4.5454544999999999E-2</v>
      </c>
      <c r="DI91" s="2"/>
      <c r="DK91" s="2"/>
      <c r="DM91" s="2"/>
      <c r="DO91" s="2"/>
      <c r="DQ91" s="2">
        <v>195277</v>
      </c>
      <c r="DR91" s="3">
        <v>1</v>
      </c>
      <c r="DS91" s="2">
        <f t="shared" si="160"/>
        <v>106651.93</v>
      </c>
      <c r="DT91" s="3">
        <v>1</v>
      </c>
      <c r="DU91" s="2">
        <f t="shared" si="145"/>
        <v>0</v>
      </c>
      <c r="DW91" s="2"/>
      <c r="DY91" s="2"/>
      <c r="EA91" s="2"/>
      <c r="EC91" s="2">
        <f t="shared" si="161"/>
        <v>106651.93</v>
      </c>
      <c r="ED91" s="3">
        <v>1</v>
      </c>
      <c r="EE91" s="2">
        <f t="shared" si="142"/>
        <v>0</v>
      </c>
      <c r="EG91" s="2">
        <f t="shared" si="143"/>
        <v>0</v>
      </c>
      <c r="EI91" s="2">
        <f t="shared" si="162"/>
        <v>0</v>
      </c>
      <c r="EK91" s="2">
        <f t="shared" si="163"/>
        <v>0</v>
      </c>
      <c r="EM91" s="2">
        <f t="shared" si="164"/>
        <v>106651.93</v>
      </c>
      <c r="EN91" s="3">
        <v>1</v>
      </c>
      <c r="EO91" s="2">
        <f t="shared" si="165"/>
        <v>106651.93</v>
      </c>
      <c r="EP91" s="3">
        <v>1</v>
      </c>
      <c r="EQ91" s="2">
        <f t="shared" si="166"/>
        <v>0</v>
      </c>
      <c r="ES91" s="2"/>
      <c r="EU91" s="2">
        <f t="shared" si="167"/>
        <v>213303.86</v>
      </c>
      <c r="EV91" s="3">
        <v>2</v>
      </c>
      <c r="EW91" s="2">
        <f t="shared" si="168"/>
        <v>106651.93</v>
      </c>
      <c r="EX91" s="3">
        <v>1</v>
      </c>
      <c r="EY91" s="2">
        <f t="shared" si="169"/>
        <v>106651.93</v>
      </c>
      <c r="EZ91" s="3">
        <v>1</v>
      </c>
      <c r="FA91" s="2">
        <f t="shared" si="170"/>
        <v>106651.93</v>
      </c>
      <c r="FB91" s="3">
        <v>1</v>
      </c>
      <c r="FC91" s="2">
        <f t="shared" si="171"/>
        <v>106651.93</v>
      </c>
      <c r="FD91" s="3">
        <v>1</v>
      </c>
      <c r="FE91" s="2">
        <f t="shared" si="172"/>
        <v>0</v>
      </c>
      <c r="FG91" s="2">
        <f t="shared" si="173"/>
        <v>106651.93</v>
      </c>
      <c r="FH91" s="3">
        <v>1</v>
      </c>
      <c r="FI91" s="2">
        <f t="shared" si="174"/>
        <v>0</v>
      </c>
      <c r="FK91" s="2">
        <f t="shared" si="175"/>
        <v>0</v>
      </c>
      <c r="FM91" s="2">
        <f t="shared" si="176"/>
        <v>0</v>
      </c>
      <c r="FO91" s="2">
        <f t="shared" si="177"/>
        <v>0</v>
      </c>
      <c r="FQ91" s="2">
        <f t="shared" si="178"/>
        <v>0</v>
      </c>
      <c r="FS91" s="2">
        <f t="shared" si="179"/>
        <v>0</v>
      </c>
      <c r="FU91" s="2">
        <f t="shared" si="180"/>
        <v>213303.86</v>
      </c>
      <c r="FV91" s="3">
        <v>2</v>
      </c>
      <c r="FW91" s="2">
        <f t="shared" si="181"/>
        <v>0</v>
      </c>
      <c r="FY91" s="2">
        <f t="shared" si="182"/>
        <v>0</v>
      </c>
      <c r="GA91" s="2">
        <f t="shared" si="183"/>
        <v>106651.93</v>
      </c>
      <c r="GB91" s="3">
        <v>1</v>
      </c>
      <c r="GC91" s="2">
        <f t="shared" si="184"/>
        <v>319955.78999999998</v>
      </c>
      <c r="GD91" s="3">
        <v>3</v>
      </c>
      <c r="GE91" s="2">
        <f t="shared" si="185"/>
        <v>0</v>
      </c>
      <c r="GG91" s="2">
        <f t="shared" si="186"/>
        <v>106651.93</v>
      </c>
      <c r="GH91" s="3">
        <v>1</v>
      </c>
      <c r="GI91" s="2">
        <f t="shared" si="187"/>
        <v>0</v>
      </c>
      <c r="GK91" s="2">
        <f t="shared" si="188"/>
        <v>0</v>
      </c>
      <c r="GM91" s="2">
        <f t="shared" si="189"/>
        <v>213303.86</v>
      </c>
      <c r="GN91" s="3">
        <v>2</v>
      </c>
      <c r="GO91" s="2">
        <f t="shared" si="190"/>
        <v>0</v>
      </c>
      <c r="GQ91" s="2">
        <f t="shared" si="191"/>
        <v>0</v>
      </c>
      <c r="GS91" s="2">
        <f t="shared" si="192"/>
        <v>106651.93</v>
      </c>
      <c r="GT91" s="3">
        <v>1</v>
      </c>
      <c r="GU91" s="2">
        <f t="shared" si="193"/>
        <v>0</v>
      </c>
      <c r="GW91" s="2">
        <f t="shared" si="194"/>
        <v>0</v>
      </c>
      <c r="GY91" s="2">
        <f t="shared" si="195"/>
        <v>213303.86</v>
      </c>
      <c r="GZ91" s="3">
        <v>2</v>
      </c>
      <c r="HA91" s="2">
        <f t="shared" si="196"/>
        <v>0</v>
      </c>
      <c r="HC91" s="2">
        <f t="shared" si="197"/>
        <v>213303.86</v>
      </c>
      <c r="HD91" s="3">
        <v>2</v>
      </c>
      <c r="HE91" s="2">
        <f t="shared" si="198"/>
        <v>106651.93</v>
      </c>
      <c r="HF91" s="3">
        <v>1</v>
      </c>
      <c r="HG91" s="2">
        <f t="shared" si="199"/>
        <v>0</v>
      </c>
      <c r="HI91" s="2">
        <f t="shared" si="200"/>
        <v>0</v>
      </c>
      <c r="HK91" s="2">
        <f t="shared" si="201"/>
        <v>0</v>
      </c>
      <c r="HM91" s="2">
        <f t="shared" si="202"/>
        <v>0</v>
      </c>
      <c r="HO91" s="2">
        <f t="shared" si="203"/>
        <v>0</v>
      </c>
      <c r="HQ91" s="2">
        <f t="shared" si="204"/>
        <v>0</v>
      </c>
      <c r="HS91" s="2">
        <f t="shared" si="205"/>
        <v>0</v>
      </c>
      <c r="HU91" s="2">
        <f t="shared" si="206"/>
        <v>0</v>
      </c>
      <c r="HW91" s="2">
        <f t="shared" si="207"/>
        <v>106651.93</v>
      </c>
      <c r="HX91" s="3">
        <v>1</v>
      </c>
      <c r="HY91" s="2">
        <f t="shared" si="208"/>
        <v>0</v>
      </c>
      <c r="IA91" s="2"/>
      <c r="IC91" s="2"/>
      <c r="IE91" s="2">
        <f t="shared" si="209"/>
        <v>0</v>
      </c>
      <c r="IG91" s="2">
        <f t="shared" si="210"/>
        <v>0</v>
      </c>
      <c r="II91" s="2">
        <f t="shared" si="211"/>
        <v>0</v>
      </c>
      <c r="IK91" s="2">
        <f t="shared" si="212"/>
        <v>106651.93</v>
      </c>
      <c r="IL91" s="3">
        <v>1</v>
      </c>
      <c r="IM91" s="2">
        <f t="shared" si="213"/>
        <v>0</v>
      </c>
      <c r="IO91" s="2">
        <f t="shared" si="214"/>
        <v>106651.93</v>
      </c>
      <c r="IP91" s="3">
        <v>1</v>
      </c>
      <c r="IQ91" s="2">
        <f t="shared" si="215"/>
        <v>106651.93</v>
      </c>
      <c r="IR91" s="3">
        <v>1</v>
      </c>
      <c r="IS91" s="2">
        <f t="shared" si="216"/>
        <v>0</v>
      </c>
      <c r="IU91" s="2">
        <f t="shared" si="217"/>
        <v>0</v>
      </c>
      <c r="IW91" s="2">
        <f t="shared" si="218"/>
        <v>0</v>
      </c>
      <c r="IY91" s="2"/>
      <c r="JA91" s="2"/>
      <c r="JC91" s="2">
        <v>20400</v>
      </c>
      <c r="JD91" s="3">
        <v>0</v>
      </c>
      <c r="JE91" s="2">
        <v>10200</v>
      </c>
      <c r="JF91" s="3">
        <v>0</v>
      </c>
      <c r="JG91" s="2">
        <v>20400</v>
      </c>
      <c r="JH91" s="3">
        <v>0</v>
      </c>
      <c r="JI91" s="2"/>
      <c r="JK91" s="2">
        <v>638</v>
      </c>
      <c r="JL91" s="3">
        <v>0</v>
      </c>
      <c r="JM91" s="2"/>
      <c r="JO91" s="2"/>
      <c r="JQ91" s="2">
        <v>4999.9799999999996</v>
      </c>
      <c r="JR91" s="3">
        <v>0</v>
      </c>
      <c r="JS91" s="2"/>
      <c r="JU91" s="2"/>
      <c r="JW91" s="2"/>
      <c r="JY91" s="2">
        <v>9999.5300000000007</v>
      </c>
      <c r="JZ91" s="3">
        <v>0</v>
      </c>
      <c r="KA91" s="2"/>
      <c r="KC91" s="2">
        <v>10365</v>
      </c>
      <c r="KD91" s="3">
        <v>0</v>
      </c>
      <c r="KE91" s="2">
        <v>1170</v>
      </c>
      <c r="KF91" s="3">
        <v>0</v>
      </c>
      <c r="KG91" s="2"/>
      <c r="KI91" s="2"/>
      <c r="KK91" s="2">
        <v>227630.76</v>
      </c>
      <c r="KL91" s="3">
        <v>0</v>
      </c>
      <c r="KM91" s="2">
        <v>262626</v>
      </c>
      <c r="KN91" s="3">
        <v>0</v>
      </c>
      <c r="KO91" s="2"/>
      <c r="KQ91" s="2"/>
      <c r="KS91" s="2"/>
      <c r="KU91" s="2"/>
      <c r="KW91" s="2"/>
      <c r="KY91" s="2"/>
      <c r="LA91" s="2">
        <v>351</v>
      </c>
      <c r="LB91" s="3">
        <v>0</v>
      </c>
      <c r="LC91" s="2">
        <v>5180</v>
      </c>
      <c r="LD91" s="3">
        <v>0</v>
      </c>
      <c r="LE91" s="2"/>
      <c r="LG91" s="2"/>
      <c r="LI91" s="2"/>
      <c r="LK91" s="2"/>
      <c r="LM91" s="2"/>
      <c r="LO91" s="2"/>
      <c r="LQ91" s="2"/>
      <c r="LS91" s="2">
        <v>4775</v>
      </c>
      <c r="LT91" s="3">
        <v>0</v>
      </c>
      <c r="LU91" s="2"/>
      <c r="LW91" s="2"/>
      <c r="LY91" s="2"/>
      <c r="MA91" s="2"/>
      <c r="MC91" s="2"/>
      <c r="ME91" s="2"/>
      <c r="MG91" s="2"/>
      <c r="MI91" s="2">
        <v>690</v>
      </c>
      <c r="MJ91" s="3">
        <v>0</v>
      </c>
      <c r="MK91" s="2"/>
      <c r="MM91" s="2"/>
      <c r="MO91" s="2"/>
      <c r="MQ91" s="2"/>
      <c r="MS91" s="2">
        <v>1867.3</v>
      </c>
      <c r="MT91" s="3">
        <v>0</v>
      </c>
      <c r="MU91" s="2"/>
      <c r="MW91" s="2"/>
      <c r="MY91" s="2"/>
      <c r="NA91" s="2"/>
      <c r="NC91" s="2">
        <v>5418024.5960061047</v>
      </c>
      <c r="ND91" s="3">
        <v>53.045454544999998</v>
      </c>
      <c r="NE91" s="2">
        <v>106651.93</v>
      </c>
      <c r="NF91" s="3">
        <v>1</v>
      </c>
      <c r="NG91" s="2">
        <f t="shared" si="146"/>
        <v>5340978.3982815212</v>
      </c>
      <c r="NH91" s="2">
        <f t="shared" si="147"/>
        <v>1320047.3699999999</v>
      </c>
      <c r="NI91" s="2">
        <f t="shared" si="148"/>
        <v>4847.8149515218493</v>
      </c>
      <c r="NJ91" s="2">
        <f t="shared" si="149"/>
        <v>4850721.6382815214</v>
      </c>
      <c r="NK91" s="2">
        <f t="shared" si="150"/>
        <v>1202322.3699999999</v>
      </c>
      <c r="NL91" s="2">
        <f t="shared" si="151"/>
        <v>4847.8149515218493</v>
      </c>
      <c r="NM91" s="2">
        <f>VLOOKUP($B91,'[6]sped-ELL'!$B$3:$AB$118,26,FALSE)</f>
        <v>1211062.5900000001</v>
      </c>
      <c r="NN91" s="2">
        <f>VLOOKUP($B91,'[6]sped-ELL'!$B$3:$AB$118,27,FALSE)</f>
        <v>9760.6358999999993</v>
      </c>
      <c r="NO91" s="52">
        <f t="shared" si="152"/>
        <v>8740.2200000002049</v>
      </c>
      <c r="NP91" s="52">
        <f t="shared" si="153"/>
        <v>4912.8209484781501</v>
      </c>
      <c r="NQ91" s="2"/>
      <c r="NS91" s="2"/>
      <c r="NU91" s="2"/>
      <c r="NW91" s="2"/>
      <c r="NY91" s="2"/>
      <c r="OA91" s="2"/>
      <c r="OC91" s="2"/>
      <c r="OE91" s="2"/>
      <c r="OG91" s="2"/>
      <c r="OI91" s="2"/>
      <c r="OK91" s="2"/>
      <c r="OM91" s="2"/>
      <c r="OO91" s="2"/>
      <c r="OQ91" s="2"/>
      <c r="OS91" s="2"/>
      <c r="OU91" s="2"/>
      <c r="OW91" s="2"/>
      <c r="OY91" s="2"/>
      <c r="PA91" s="2"/>
      <c r="PC91" s="2"/>
      <c r="PE91" s="2"/>
      <c r="PG91" s="2"/>
      <c r="PI91" s="2"/>
      <c r="PK91" s="2"/>
      <c r="PM91" s="2"/>
      <c r="PO91" s="2"/>
      <c r="PQ91" s="2"/>
      <c r="PS91" s="2"/>
      <c r="PU91" s="2"/>
    </row>
    <row r="92" spans="1:437" x14ac:dyDescent="0.25">
      <c r="A92" t="s">
        <v>275</v>
      </c>
      <c r="B92" s="35">
        <v>409</v>
      </c>
      <c r="C92" s="2"/>
      <c r="E92" s="2">
        <v>104158</v>
      </c>
      <c r="F92" s="3">
        <v>1</v>
      </c>
      <c r="G92" s="2"/>
      <c r="I92" s="2"/>
      <c r="K92" s="2">
        <v>187440</v>
      </c>
      <c r="L92" s="3">
        <v>5</v>
      </c>
      <c r="M92" s="2"/>
      <c r="O92" s="2"/>
      <c r="Q92" s="2"/>
      <c r="S92" s="2">
        <v>74976</v>
      </c>
      <c r="T92" s="3">
        <v>2</v>
      </c>
      <c r="U92" s="2"/>
      <c r="W92" s="2">
        <v>187440</v>
      </c>
      <c r="X92" s="3">
        <v>5</v>
      </c>
      <c r="Y92" s="2"/>
      <c r="AA92" s="2">
        <v>156529</v>
      </c>
      <c r="AB92" s="3">
        <v>1</v>
      </c>
      <c r="AC92" s="2">
        <v>156529</v>
      </c>
      <c r="AD92" s="3">
        <v>1</v>
      </c>
      <c r="AE92" s="2"/>
      <c r="AG92" s="2">
        <v>156529</v>
      </c>
      <c r="AH92" s="3">
        <v>1</v>
      </c>
      <c r="AI92" s="2"/>
      <c r="AK92" s="2"/>
      <c r="AM92" s="2"/>
      <c r="AO92" s="2"/>
      <c r="AQ92" s="2"/>
      <c r="AS92" s="2"/>
      <c r="AU92" s="2">
        <v>69509</v>
      </c>
      <c r="AV92" s="3">
        <v>1</v>
      </c>
      <c r="AW92" s="2"/>
      <c r="AY92" s="2"/>
      <c r="BA92" s="2"/>
      <c r="BC92" s="2"/>
      <c r="BE92" s="2"/>
      <c r="BG92" s="2">
        <v>117087</v>
      </c>
      <c r="BH92" s="3">
        <v>1</v>
      </c>
      <c r="BI92" s="2"/>
      <c r="BK92" s="2"/>
      <c r="BM92" s="2"/>
      <c r="BO92" s="2"/>
      <c r="BQ92" s="2"/>
      <c r="BS92" s="2"/>
      <c r="BU92" s="2"/>
      <c r="BW92" s="2"/>
      <c r="BY92" s="2"/>
      <c r="CA92" s="2"/>
      <c r="CC92" s="2">
        <v>78183</v>
      </c>
      <c r="CD92" s="3">
        <v>1</v>
      </c>
      <c r="CE92" s="2">
        <v>32853.466670000002</v>
      </c>
      <c r="CF92" s="3">
        <v>0</v>
      </c>
      <c r="CG92" s="2">
        <v>101190</v>
      </c>
      <c r="CH92" s="3">
        <v>2</v>
      </c>
      <c r="CI92" s="2">
        <v>120388</v>
      </c>
      <c r="CJ92" s="3">
        <v>2</v>
      </c>
      <c r="CK92" s="2"/>
      <c r="CM92" s="2"/>
      <c r="CO92" s="2"/>
      <c r="CQ92" s="2"/>
      <c r="CS92" s="2"/>
      <c r="CU92" s="2">
        <f t="shared" si="154"/>
        <v>106651.93</v>
      </c>
      <c r="CV92" s="3">
        <v>1</v>
      </c>
      <c r="CW92" s="2">
        <f t="shared" si="144"/>
        <v>0</v>
      </c>
      <c r="CY92" s="2">
        <f t="shared" si="155"/>
        <v>0</v>
      </c>
      <c r="DA92" s="2">
        <f t="shared" si="156"/>
        <v>106651.93</v>
      </c>
      <c r="DB92" s="3">
        <v>1</v>
      </c>
      <c r="DC92" s="2">
        <f t="shared" si="157"/>
        <v>106651.93</v>
      </c>
      <c r="DD92" s="3">
        <v>1</v>
      </c>
      <c r="DE92" s="2">
        <f t="shared" si="158"/>
        <v>0</v>
      </c>
      <c r="DG92" s="2">
        <f t="shared" si="159"/>
        <v>0</v>
      </c>
      <c r="DI92" s="2"/>
      <c r="DK92" s="2"/>
      <c r="DM92" s="2"/>
      <c r="DO92" s="2"/>
      <c r="DQ92" s="2">
        <v>195277</v>
      </c>
      <c r="DR92" s="3">
        <v>1</v>
      </c>
      <c r="DS92" s="2">
        <f t="shared" si="160"/>
        <v>106651.93</v>
      </c>
      <c r="DT92" s="3">
        <v>1</v>
      </c>
      <c r="DU92" s="2">
        <f t="shared" si="145"/>
        <v>0</v>
      </c>
      <c r="DW92" s="2"/>
      <c r="DY92" s="2">
        <v>56854</v>
      </c>
      <c r="DZ92" s="3">
        <v>1</v>
      </c>
      <c r="EA92" s="2"/>
      <c r="EC92" s="2">
        <f t="shared" si="161"/>
        <v>106651.93</v>
      </c>
      <c r="ED92" s="3">
        <v>1</v>
      </c>
      <c r="EE92" s="2">
        <f t="shared" si="142"/>
        <v>0</v>
      </c>
      <c r="EG92" s="2">
        <f t="shared" si="143"/>
        <v>0</v>
      </c>
      <c r="EI92" s="2">
        <f t="shared" si="162"/>
        <v>106651.93</v>
      </c>
      <c r="EJ92" s="3">
        <v>1</v>
      </c>
      <c r="EK92" s="2">
        <f t="shared" si="163"/>
        <v>0</v>
      </c>
      <c r="EM92" s="2">
        <f t="shared" si="164"/>
        <v>0</v>
      </c>
      <c r="EO92" s="2">
        <f t="shared" si="165"/>
        <v>213303.86</v>
      </c>
      <c r="EP92" s="3">
        <v>2</v>
      </c>
      <c r="EQ92" s="2">
        <f t="shared" si="166"/>
        <v>0</v>
      </c>
      <c r="ES92" s="2"/>
      <c r="EU92" s="2">
        <f t="shared" si="167"/>
        <v>213303.86</v>
      </c>
      <c r="EV92" s="3">
        <v>2</v>
      </c>
      <c r="EW92" s="2">
        <f t="shared" si="168"/>
        <v>213303.86</v>
      </c>
      <c r="EX92" s="3">
        <v>2</v>
      </c>
      <c r="EY92" s="2">
        <f t="shared" si="169"/>
        <v>213303.86</v>
      </c>
      <c r="EZ92" s="3">
        <v>2</v>
      </c>
      <c r="FA92" s="2">
        <f t="shared" si="170"/>
        <v>213303.86</v>
      </c>
      <c r="FB92" s="3">
        <v>2</v>
      </c>
      <c r="FC92" s="2">
        <f t="shared" si="171"/>
        <v>213303.86</v>
      </c>
      <c r="FD92" s="3">
        <v>2</v>
      </c>
      <c r="FE92" s="2">
        <f t="shared" si="172"/>
        <v>0</v>
      </c>
      <c r="FG92" s="2">
        <f t="shared" si="173"/>
        <v>213303.86</v>
      </c>
      <c r="FH92" s="3">
        <v>2</v>
      </c>
      <c r="FI92" s="2">
        <f t="shared" si="174"/>
        <v>0</v>
      </c>
      <c r="FK92" s="2">
        <f t="shared" si="175"/>
        <v>0</v>
      </c>
      <c r="FM92" s="2">
        <f t="shared" si="176"/>
        <v>0</v>
      </c>
      <c r="FO92" s="2">
        <f t="shared" si="177"/>
        <v>213303.86</v>
      </c>
      <c r="FP92" s="3">
        <v>2</v>
      </c>
      <c r="FQ92" s="2">
        <f t="shared" si="178"/>
        <v>0</v>
      </c>
      <c r="FS92" s="2">
        <f t="shared" si="179"/>
        <v>0</v>
      </c>
      <c r="FU92" s="2">
        <f t="shared" si="180"/>
        <v>0</v>
      </c>
      <c r="FW92" s="2">
        <f t="shared" si="181"/>
        <v>533259.64999999991</v>
      </c>
      <c r="FX92" s="3">
        <v>5</v>
      </c>
      <c r="FY92" s="2">
        <f t="shared" si="182"/>
        <v>213303.86</v>
      </c>
      <c r="FZ92" s="3">
        <v>2</v>
      </c>
      <c r="GA92" s="2">
        <f t="shared" si="183"/>
        <v>213303.86</v>
      </c>
      <c r="GB92" s="3">
        <v>2</v>
      </c>
      <c r="GC92" s="2">
        <f t="shared" si="184"/>
        <v>746563.51</v>
      </c>
      <c r="GD92" s="3">
        <v>7</v>
      </c>
      <c r="GE92" s="2">
        <f t="shared" si="185"/>
        <v>106651.93</v>
      </c>
      <c r="GF92" s="3">
        <v>1</v>
      </c>
      <c r="GG92" s="2">
        <f t="shared" si="186"/>
        <v>106651.93</v>
      </c>
      <c r="GH92" s="3">
        <v>1</v>
      </c>
      <c r="GI92" s="2">
        <f t="shared" si="187"/>
        <v>0</v>
      </c>
      <c r="GK92" s="2">
        <f t="shared" si="188"/>
        <v>0</v>
      </c>
      <c r="GM92" s="2">
        <f t="shared" si="189"/>
        <v>213303.86</v>
      </c>
      <c r="GN92" s="3">
        <v>2</v>
      </c>
      <c r="GO92" s="2">
        <f t="shared" si="190"/>
        <v>213303.86</v>
      </c>
      <c r="GP92" s="3">
        <v>2</v>
      </c>
      <c r="GQ92" s="2">
        <f t="shared" si="191"/>
        <v>0</v>
      </c>
      <c r="GS92" s="2">
        <f t="shared" si="192"/>
        <v>106651.93</v>
      </c>
      <c r="GT92" s="3">
        <v>1</v>
      </c>
      <c r="GU92" s="2">
        <f t="shared" si="193"/>
        <v>0</v>
      </c>
      <c r="GW92" s="2">
        <f t="shared" si="194"/>
        <v>213303.86</v>
      </c>
      <c r="GX92" s="3">
        <v>2</v>
      </c>
      <c r="GY92" s="2">
        <f t="shared" si="195"/>
        <v>213303.86</v>
      </c>
      <c r="GZ92" s="3">
        <v>2</v>
      </c>
      <c r="HA92" s="2">
        <f t="shared" si="196"/>
        <v>106651.93</v>
      </c>
      <c r="HB92" s="3">
        <v>1</v>
      </c>
      <c r="HC92" s="2">
        <f t="shared" si="197"/>
        <v>213303.86</v>
      </c>
      <c r="HD92" s="3">
        <v>2</v>
      </c>
      <c r="HE92" s="2">
        <f t="shared" si="198"/>
        <v>0</v>
      </c>
      <c r="HG92" s="2">
        <f t="shared" si="199"/>
        <v>0</v>
      </c>
      <c r="HI92" s="2">
        <f t="shared" si="200"/>
        <v>0</v>
      </c>
      <c r="HK92" s="2">
        <f t="shared" si="201"/>
        <v>0</v>
      </c>
      <c r="HM92" s="2">
        <f t="shared" si="202"/>
        <v>0</v>
      </c>
      <c r="HO92" s="2">
        <f t="shared" si="203"/>
        <v>213303.86</v>
      </c>
      <c r="HP92" s="3">
        <v>2</v>
      </c>
      <c r="HQ92" s="2">
        <f t="shared" si="204"/>
        <v>0</v>
      </c>
      <c r="HS92" s="2">
        <f t="shared" si="205"/>
        <v>0</v>
      </c>
      <c r="HU92" s="2">
        <f t="shared" si="206"/>
        <v>213303.86</v>
      </c>
      <c r="HV92" s="3">
        <v>2</v>
      </c>
      <c r="HW92" s="2">
        <f t="shared" si="207"/>
        <v>0</v>
      </c>
      <c r="HY92" s="2">
        <f t="shared" si="208"/>
        <v>0</v>
      </c>
      <c r="IA92" s="2"/>
      <c r="IC92" s="2"/>
      <c r="IE92" s="2">
        <f t="shared" si="209"/>
        <v>319955.78999999998</v>
      </c>
      <c r="IF92" s="3">
        <v>3</v>
      </c>
      <c r="IG92" s="2">
        <f t="shared" si="210"/>
        <v>0</v>
      </c>
      <c r="II92" s="2">
        <f t="shared" si="211"/>
        <v>0</v>
      </c>
      <c r="IK92" s="2">
        <f t="shared" si="212"/>
        <v>0</v>
      </c>
      <c r="IM92" s="2">
        <f t="shared" si="213"/>
        <v>0</v>
      </c>
      <c r="IO92" s="2">
        <f t="shared" si="214"/>
        <v>0</v>
      </c>
      <c r="IQ92" s="2">
        <f t="shared" si="215"/>
        <v>0</v>
      </c>
      <c r="IS92" s="2">
        <f t="shared" si="216"/>
        <v>0</v>
      </c>
      <c r="IU92" s="2">
        <f t="shared" si="217"/>
        <v>0</v>
      </c>
      <c r="IW92" s="2">
        <f t="shared" si="218"/>
        <v>0</v>
      </c>
      <c r="IY92" s="2"/>
      <c r="JA92" s="2"/>
      <c r="JC92" s="2"/>
      <c r="JE92" s="2"/>
      <c r="JG92" s="2"/>
      <c r="JI92" s="2"/>
      <c r="JK92" s="2"/>
      <c r="JM92" s="2"/>
      <c r="JO92" s="2"/>
      <c r="JQ92" s="2">
        <v>37780.18</v>
      </c>
      <c r="JR92" s="3">
        <v>0</v>
      </c>
      <c r="JS92" s="2"/>
      <c r="JU92" s="2"/>
      <c r="JW92" s="2">
        <v>14000</v>
      </c>
      <c r="JX92" s="3">
        <v>0</v>
      </c>
      <c r="JY92" s="2">
        <v>8017.4</v>
      </c>
      <c r="JZ92" s="3">
        <v>0</v>
      </c>
      <c r="KA92" s="2"/>
      <c r="KC92" s="2">
        <v>3638</v>
      </c>
      <c r="KD92" s="3">
        <v>0</v>
      </c>
      <c r="KE92" s="2">
        <v>10000</v>
      </c>
      <c r="KF92" s="3">
        <v>0</v>
      </c>
      <c r="KG92" s="2"/>
      <c r="KI92" s="2"/>
      <c r="KK92" s="2">
        <v>103443.92</v>
      </c>
      <c r="KL92" s="3">
        <v>0</v>
      </c>
      <c r="KM92" s="2">
        <v>112569</v>
      </c>
      <c r="KN92" s="3">
        <v>0</v>
      </c>
      <c r="KO92" s="2"/>
      <c r="KQ92" s="2"/>
      <c r="KS92" s="2"/>
      <c r="KU92" s="2"/>
      <c r="KW92" s="2"/>
      <c r="KY92" s="2"/>
      <c r="LA92" s="2"/>
      <c r="LC92" s="2">
        <v>12000</v>
      </c>
      <c r="LD92" s="3">
        <v>0</v>
      </c>
      <c r="LE92" s="2"/>
      <c r="LG92" s="2"/>
      <c r="LI92" s="2"/>
      <c r="LK92" s="2"/>
      <c r="LM92" s="2"/>
      <c r="LO92" s="2"/>
      <c r="LQ92" s="2"/>
      <c r="LS92" s="2"/>
      <c r="LU92" s="2"/>
      <c r="LW92" s="2"/>
      <c r="LY92" s="2"/>
      <c r="MA92" s="2"/>
      <c r="MC92" s="2"/>
      <c r="ME92" s="2"/>
      <c r="MG92" s="2"/>
      <c r="MI92" s="2"/>
      <c r="MK92" s="2"/>
      <c r="MM92" s="2"/>
      <c r="MO92" s="2"/>
      <c r="MQ92" s="2"/>
      <c r="MS92" s="2"/>
      <c r="MU92" s="2">
        <v>15000</v>
      </c>
      <c r="MV92" s="3">
        <v>0</v>
      </c>
      <c r="MW92" s="2"/>
      <c r="MY92" s="2"/>
      <c r="NA92" s="2"/>
      <c r="NC92" s="2">
        <v>8752961.9666699991</v>
      </c>
      <c r="ND92" s="3">
        <v>84</v>
      </c>
      <c r="NG92" s="2">
        <f t="shared" si="146"/>
        <v>8403854.8366700001</v>
      </c>
      <c r="NH92" s="2">
        <f t="shared" si="147"/>
        <v>1797654.02</v>
      </c>
      <c r="NI92" s="2">
        <f t="shared" si="148"/>
        <v>639911.57999999984</v>
      </c>
      <c r="NJ92" s="2">
        <f t="shared" si="149"/>
        <v>8187841.9166700002</v>
      </c>
      <c r="NK92" s="2">
        <f t="shared" si="150"/>
        <v>1797654.02</v>
      </c>
      <c r="NL92" s="2">
        <f t="shared" si="151"/>
        <v>533259.64999999991</v>
      </c>
      <c r="NM92" s="2">
        <f>VLOOKUP($B92,'[6]sped-ELL'!$B$3:$AB$118,26,FALSE)</f>
        <v>1780758.63</v>
      </c>
      <c r="NN92" s="2">
        <f>VLOOKUP($B92,'[6]sped-ELL'!$B$3:$AB$118,27,FALSE)</f>
        <v>569162</v>
      </c>
      <c r="NO92" s="52">
        <f t="shared" si="152"/>
        <v>-16895.39000000013</v>
      </c>
      <c r="NP92" s="52">
        <f t="shared" si="153"/>
        <v>35902.350000000093</v>
      </c>
      <c r="NQ92" s="2"/>
      <c r="NS92" s="2"/>
      <c r="NU92" s="2"/>
      <c r="NW92" s="2"/>
      <c r="NY92" s="2"/>
      <c r="OA92" s="2"/>
      <c r="OC92" s="2"/>
      <c r="OE92" s="2"/>
      <c r="OG92" s="2"/>
      <c r="OI92" s="2"/>
      <c r="OK92" s="2"/>
      <c r="OM92" s="2"/>
      <c r="OO92" s="2"/>
      <c r="OQ92" s="2"/>
      <c r="OS92" s="2"/>
      <c r="OU92" s="2"/>
      <c r="OW92" s="2"/>
      <c r="OY92" s="2"/>
      <c r="PA92" s="2"/>
      <c r="PC92" s="2"/>
      <c r="PE92" s="2"/>
      <c r="PG92" s="2"/>
      <c r="PI92" s="2"/>
      <c r="PK92" s="2"/>
      <c r="PM92" s="2"/>
      <c r="PO92" s="2"/>
      <c r="PQ92" s="2"/>
      <c r="PS92" s="2"/>
      <c r="PU92" s="2"/>
    </row>
    <row r="93" spans="1:437" x14ac:dyDescent="0.25">
      <c r="A93" t="s">
        <v>276</v>
      </c>
      <c r="B93" s="35">
        <v>466</v>
      </c>
      <c r="C93" s="2"/>
      <c r="E93" s="2">
        <v>312474</v>
      </c>
      <c r="F93" s="3">
        <v>3</v>
      </c>
      <c r="G93" s="2"/>
      <c r="I93" s="2"/>
      <c r="K93" s="2"/>
      <c r="M93" s="2"/>
      <c r="O93" s="2"/>
      <c r="Q93" s="2"/>
      <c r="S93" s="2"/>
      <c r="U93" s="2"/>
      <c r="W93" s="2"/>
      <c r="Y93" s="2"/>
      <c r="AA93" s="2">
        <v>156529</v>
      </c>
      <c r="AB93" s="3">
        <v>1</v>
      </c>
      <c r="AC93" s="2"/>
      <c r="AE93" s="2"/>
      <c r="AG93" s="2">
        <v>156529</v>
      </c>
      <c r="AH93" s="3">
        <v>1</v>
      </c>
      <c r="AI93" s="2"/>
      <c r="AK93" s="2"/>
      <c r="AM93" s="2"/>
      <c r="AO93" s="2"/>
      <c r="AQ93" s="2"/>
      <c r="AS93" s="2"/>
      <c r="AU93" s="2">
        <v>69509</v>
      </c>
      <c r="AV93" s="3">
        <v>1</v>
      </c>
      <c r="AW93" s="2"/>
      <c r="AY93" s="2"/>
      <c r="BA93" s="2"/>
      <c r="BC93" s="2"/>
      <c r="BE93" s="2"/>
      <c r="BG93" s="2"/>
      <c r="BI93" s="2"/>
      <c r="BK93" s="2"/>
      <c r="BM93" s="2"/>
      <c r="BO93" s="2"/>
      <c r="BQ93" s="2"/>
      <c r="BS93" s="2"/>
      <c r="BU93" s="2"/>
      <c r="BW93" s="2"/>
      <c r="BY93" s="2"/>
      <c r="CA93" s="2"/>
      <c r="CC93" s="2">
        <v>78183</v>
      </c>
      <c r="CD93" s="3">
        <v>1</v>
      </c>
      <c r="CE93" s="2">
        <v>32298.586670000001</v>
      </c>
      <c r="CF93" s="3">
        <v>0</v>
      </c>
      <c r="CG93" s="2">
        <v>50595</v>
      </c>
      <c r="CH93" s="3">
        <v>1</v>
      </c>
      <c r="CI93" s="2">
        <v>120388</v>
      </c>
      <c r="CJ93" s="3">
        <v>2</v>
      </c>
      <c r="CK93" s="2"/>
      <c r="CM93" s="2"/>
      <c r="CO93" s="2"/>
      <c r="CQ93" s="2"/>
      <c r="CS93" s="2"/>
      <c r="CU93" s="2">
        <f t="shared" si="154"/>
        <v>0</v>
      </c>
      <c r="CW93" s="2">
        <f t="shared" si="144"/>
        <v>0</v>
      </c>
      <c r="CY93" s="2">
        <f t="shared" si="155"/>
        <v>0</v>
      </c>
      <c r="DA93" s="2">
        <f t="shared" si="156"/>
        <v>0</v>
      </c>
      <c r="DC93" s="2">
        <f t="shared" si="157"/>
        <v>0</v>
      </c>
      <c r="DE93" s="2">
        <f t="shared" si="158"/>
        <v>0</v>
      </c>
      <c r="DG93" s="2">
        <f t="shared" si="159"/>
        <v>9695.6300096956293</v>
      </c>
      <c r="DH93" s="3">
        <v>9.0909090999999997E-2</v>
      </c>
      <c r="DI93" s="2"/>
      <c r="DK93" s="2"/>
      <c r="DM93" s="2"/>
      <c r="DO93" s="2"/>
      <c r="DQ93" s="2">
        <v>195277</v>
      </c>
      <c r="DR93" s="3">
        <v>1</v>
      </c>
      <c r="DS93" s="2">
        <f t="shared" si="160"/>
        <v>106651.93</v>
      </c>
      <c r="DT93" s="3">
        <v>1</v>
      </c>
      <c r="DU93" s="2">
        <f t="shared" si="145"/>
        <v>0</v>
      </c>
      <c r="DW93" s="2"/>
      <c r="DY93" s="2"/>
      <c r="EA93" s="2"/>
      <c r="EC93" s="2">
        <f t="shared" si="161"/>
        <v>0</v>
      </c>
      <c r="EE93" s="2">
        <f t="shared" si="142"/>
        <v>485323.72</v>
      </c>
      <c r="EF93" s="3">
        <v>4</v>
      </c>
      <c r="EG93" s="2">
        <f t="shared" si="143"/>
        <v>0</v>
      </c>
      <c r="EI93" s="2">
        <f t="shared" si="162"/>
        <v>0</v>
      </c>
      <c r="EK93" s="2">
        <f t="shared" si="163"/>
        <v>0</v>
      </c>
      <c r="EM93" s="2">
        <f t="shared" si="164"/>
        <v>106651.93</v>
      </c>
      <c r="EN93" s="3">
        <v>1</v>
      </c>
      <c r="EO93" s="2">
        <f t="shared" si="165"/>
        <v>213303.86</v>
      </c>
      <c r="EP93" s="3">
        <v>2</v>
      </c>
      <c r="EQ93" s="2">
        <f t="shared" si="166"/>
        <v>0</v>
      </c>
      <c r="ES93" s="2"/>
      <c r="EU93" s="2">
        <f t="shared" si="167"/>
        <v>0</v>
      </c>
      <c r="EW93" s="2">
        <f t="shared" si="168"/>
        <v>0</v>
      </c>
      <c r="EY93" s="2">
        <f t="shared" si="169"/>
        <v>0</v>
      </c>
      <c r="FA93" s="2">
        <f t="shared" si="170"/>
        <v>0</v>
      </c>
      <c r="FC93" s="2">
        <f t="shared" si="171"/>
        <v>0</v>
      </c>
      <c r="FE93" s="2">
        <f t="shared" si="172"/>
        <v>0</v>
      </c>
      <c r="FG93" s="2">
        <f t="shared" si="173"/>
        <v>213303.86</v>
      </c>
      <c r="FH93" s="3">
        <v>2</v>
      </c>
      <c r="FI93" s="2">
        <f t="shared" si="174"/>
        <v>0</v>
      </c>
      <c r="FK93" s="2">
        <f t="shared" si="175"/>
        <v>0</v>
      </c>
      <c r="FM93" s="2">
        <f t="shared" si="176"/>
        <v>0</v>
      </c>
      <c r="FO93" s="2">
        <f t="shared" si="177"/>
        <v>0</v>
      </c>
      <c r="FQ93" s="2">
        <f t="shared" si="178"/>
        <v>0</v>
      </c>
      <c r="FS93" s="2">
        <f t="shared" si="179"/>
        <v>0</v>
      </c>
      <c r="FU93" s="2">
        <f t="shared" si="180"/>
        <v>0</v>
      </c>
      <c r="FW93" s="2">
        <f t="shared" si="181"/>
        <v>0</v>
      </c>
      <c r="FY93" s="2">
        <f t="shared" si="182"/>
        <v>639911.57999999996</v>
      </c>
      <c r="FZ93" s="3">
        <v>6</v>
      </c>
      <c r="GA93" s="2">
        <f t="shared" si="183"/>
        <v>213303.86</v>
      </c>
      <c r="GB93" s="3">
        <v>2</v>
      </c>
      <c r="GC93" s="2">
        <f t="shared" si="184"/>
        <v>106651.93</v>
      </c>
      <c r="GD93" s="3">
        <v>1</v>
      </c>
      <c r="GE93" s="2">
        <f t="shared" si="185"/>
        <v>0</v>
      </c>
      <c r="GG93" s="2">
        <f t="shared" si="186"/>
        <v>0</v>
      </c>
      <c r="GI93" s="2">
        <f t="shared" si="187"/>
        <v>0</v>
      </c>
      <c r="GK93" s="2">
        <f t="shared" si="188"/>
        <v>0</v>
      </c>
      <c r="GM93" s="2">
        <f t="shared" si="189"/>
        <v>0</v>
      </c>
      <c r="GO93" s="2">
        <f t="shared" si="190"/>
        <v>639911.57999999996</v>
      </c>
      <c r="GP93" s="3">
        <v>6</v>
      </c>
      <c r="GQ93" s="2">
        <f t="shared" si="191"/>
        <v>0</v>
      </c>
      <c r="GS93" s="2">
        <f t="shared" si="192"/>
        <v>213303.86</v>
      </c>
      <c r="GT93" s="3">
        <v>2</v>
      </c>
      <c r="GU93" s="2">
        <f t="shared" si="193"/>
        <v>0</v>
      </c>
      <c r="GW93" s="2">
        <f t="shared" si="194"/>
        <v>106651.93</v>
      </c>
      <c r="GX93" s="3">
        <v>1</v>
      </c>
      <c r="GY93" s="2">
        <f t="shared" si="195"/>
        <v>0</v>
      </c>
      <c r="HA93" s="2">
        <f t="shared" si="196"/>
        <v>0</v>
      </c>
      <c r="HC93" s="2">
        <f t="shared" si="197"/>
        <v>0</v>
      </c>
      <c r="HE93" s="2">
        <f t="shared" si="198"/>
        <v>0</v>
      </c>
      <c r="HG93" s="2">
        <f t="shared" si="199"/>
        <v>0</v>
      </c>
      <c r="HI93" s="2">
        <f t="shared" si="200"/>
        <v>0</v>
      </c>
      <c r="HK93" s="2">
        <f t="shared" si="201"/>
        <v>213303.86</v>
      </c>
      <c r="HL93" s="3">
        <v>2</v>
      </c>
      <c r="HM93" s="2">
        <f t="shared" si="202"/>
        <v>213303.86</v>
      </c>
      <c r="HN93" s="3">
        <v>2</v>
      </c>
      <c r="HO93" s="2">
        <f t="shared" si="203"/>
        <v>0</v>
      </c>
      <c r="HQ93" s="2">
        <f t="shared" si="204"/>
        <v>213303.86</v>
      </c>
      <c r="HR93" s="3">
        <v>2</v>
      </c>
      <c r="HS93" s="2">
        <f t="shared" si="205"/>
        <v>0</v>
      </c>
      <c r="HU93" s="2">
        <f t="shared" si="206"/>
        <v>639911.57999999996</v>
      </c>
      <c r="HV93" s="3">
        <v>6</v>
      </c>
      <c r="HW93" s="2">
        <f t="shared" si="207"/>
        <v>0</v>
      </c>
      <c r="HY93" s="2">
        <f t="shared" si="208"/>
        <v>0</v>
      </c>
      <c r="IA93" s="2"/>
      <c r="IC93" s="2"/>
      <c r="IE93" s="2">
        <f t="shared" si="209"/>
        <v>639911.57999999996</v>
      </c>
      <c r="IF93" s="3">
        <v>6</v>
      </c>
      <c r="IG93" s="2">
        <f t="shared" si="210"/>
        <v>0</v>
      </c>
      <c r="II93" s="2">
        <f t="shared" si="211"/>
        <v>0</v>
      </c>
      <c r="IK93" s="2">
        <f t="shared" si="212"/>
        <v>0</v>
      </c>
      <c r="IM93" s="2">
        <f t="shared" si="213"/>
        <v>0</v>
      </c>
      <c r="IO93" s="2">
        <f t="shared" si="214"/>
        <v>0</v>
      </c>
      <c r="IQ93" s="2">
        <f t="shared" si="215"/>
        <v>0</v>
      </c>
      <c r="IS93" s="2">
        <f t="shared" si="216"/>
        <v>0</v>
      </c>
      <c r="IU93" s="2">
        <f t="shared" si="217"/>
        <v>0</v>
      </c>
      <c r="IW93" s="2">
        <f t="shared" si="218"/>
        <v>0</v>
      </c>
      <c r="IY93" s="2"/>
      <c r="JA93" s="2"/>
      <c r="JC93" s="2"/>
      <c r="JE93" s="2"/>
      <c r="JG93" s="2"/>
      <c r="JI93" s="2"/>
      <c r="JK93" s="2"/>
      <c r="JM93" s="2"/>
      <c r="JO93" s="2"/>
      <c r="JQ93" s="2">
        <v>58655.8</v>
      </c>
      <c r="JR93" s="3">
        <v>0</v>
      </c>
      <c r="JS93" s="2"/>
      <c r="JU93" s="2"/>
      <c r="JW93" s="2"/>
      <c r="JY93" s="2">
        <v>7819.08</v>
      </c>
      <c r="JZ93" s="3">
        <v>0</v>
      </c>
      <c r="KA93" s="2"/>
      <c r="KC93" s="2"/>
      <c r="KE93" s="2"/>
      <c r="KG93" s="2"/>
      <c r="KI93" s="2"/>
      <c r="KK93" s="2">
        <v>74853.009999999995</v>
      </c>
      <c r="KL93" s="3">
        <v>0</v>
      </c>
      <c r="KM93" s="2"/>
      <c r="KO93" s="2"/>
      <c r="KQ93" s="2"/>
      <c r="KS93" s="2"/>
      <c r="KU93" s="2">
        <v>5833</v>
      </c>
      <c r="KV93" s="3">
        <v>0</v>
      </c>
      <c r="KW93" s="2"/>
      <c r="KY93" s="2"/>
      <c r="LA93" s="2"/>
      <c r="LC93" s="2">
        <v>12000</v>
      </c>
      <c r="LD93" s="3">
        <v>0</v>
      </c>
      <c r="LE93" s="2"/>
      <c r="LG93" s="2"/>
      <c r="LI93" s="2"/>
      <c r="LK93" s="2"/>
      <c r="LM93" s="2"/>
      <c r="LO93" s="2"/>
      <c r="LQ93" s="2"/>
      <c r="LS93" s="2"/>
      <c r="LU93" s="2"/>
      <c r="LW93" s="2"/>
      <c r="LY93" s="2"/>
      <c r="MA93" s="2"/>
      <c r="MC93" s="2"/>
      <c r="ME93" s="2"/>
      <c r="MG93" s="2"/>
      <c r="MI93" s="2"/>
      <c r="MK93" s="2"/>
      <c r="MM93" s="2"/>
      <c r="MO93" s="2"/>
      <c r="MQ93" s="2"/>
      <c r="MS93" s="2"/>
      <c r="MU93" s="2">
        <v>15000</v>
      </c>
      <c r="MV93" s="3">
        <v>0</v>
      </c>
      <c r="MW93" s="2"/>
      <c r="MY93" s="2"/>
      <c r="NA93" s="2"/>
      <c r="NC93" s="2">
        <v>6593067.02213478</v>
      </c>
      <c r="ND93" s="3">
        <v>57.090909091</v>
      </c>
      <c r="NE93" s="2">
        <v>106651.93</v>
      </c>
      <c r="NF93" s="3">
        <v>1</v>
      </c>
      <c r="NG93" s="2">
        <f t="shared" si="146"/>
        <v>6426995.8166796956</v>
      </c>
      <c r="NH93" s="2">
        <f t="shared" si="147"/>
        <v>426607.72</v>
      </c>
      <c r="NI93" s="2">
        <f t="shared" si="148"/>
        <v>9695.6300096956293</v>
      </c>
      <c r="NJ93" s="2">
        <f t="shared" si="149"/>
        <v>6352142.8066796958</v>
      </c>
      <c r="NK93" s="2">
        <f t="shared" si="150"/>
        <v>426607.72</v>
      </c>
      <c r="NL93" s="2">
        <f t="shared" si="151"/>
        <v>9695.6300096956293</v>
      </c>
      <c r="NM93" s="2">
        <f>VLOOKUP($B93,'[6]sped-ELL'!$B$3:$AB$118,26,FALSE)</f>
        <v>379580.28499999997</v>
      </c>
      <c r="NN93" s="2">
        <f>VLOOKUP($B93,'[6]sped-ELL'!$B$3:$AB$118,27,FALSE)</f>
        <v>9760.6358999999993</v>
      </c>
      <c r="NO93" s="52">
        <f t="shared" si="152"/>
        <v>-47027.434999999998</v>
      </c>
      <c r="NP93" s="52">
        <f t="shared" si="153"/>
        <v>65.005890304370041</v>
      </c>
      <c r="NQ93" s="2"/>
      <c r="NS93" s="2"/>
      <c r="NU93" s="2"/>
      <c r="NW93" s="2"/>
      <c r="NY93" s="2"/>
      <c r="OA93" s="2"/>
      <c r="OC93" s="2"/>
      <c r="OE93" s="2"/>
      <c r="OG93" s="2"/>
      <c r="OI93" s="2"/>
      <c r="OK93" s="2"/>
      <c r="OM93" s="2"/>
      <c r="OO93" s="2"/>
      <c r="OQ93" s="2"/>
      <c r="OS93" s="2"/>
      <c r="OU93" s="2"/>
      <c r="OW93" s="2"/>
      <c r="OY93" s="2"/>
      <c r="PA93" s="2"/>
      <c r="PC93" s="2"/>
      <c r="PE93" s="2"/>
      <c r="PG93" s="2"/>
      <c r="PI93" s="2"/>
      <c r="PK93" s="2"/>
      <c r="PM93" s="2"/>
      <c r="PO93" s="2"/>
      <c r="PQ93" s="2"/>
      <c r="PS93" s="2"/>
      <c r="PU93" s="2"/>
    </row>
    <row r="94" spans="1:437" x14ac:dyDescent="0.25">
      <c r="A94" t="s">
        <v>277</v>
      </c>
      <c r="B94" s="35">
        <v>175</v>
      </c>
      <c r="C94" s="2"/>
      <c r="E94" s="2"/>
      <c r="G94" s="2"/>
      <c r="I94" s="2"/>
      <c r="K94" s="2">
        <v>149952</v>
      </c>
      <c r="L94" s="3">
        <v>4</v>
      </c>
      <c r="M94" s="2"/>
      <c r="O94" s="2">
        <v>37488</v>
      </c>
      <c r="P94" s="3">
        <v>1</v>
      </c>
      <c r="Q94" s="2"/>
      <c r="S94" s="2">
        <v>74976</v>
      </c>
      <c r="T94" s="3">
        <v>2</v>
      </c>
      <c r="U94" s="2"/>
      <c r="W94" s="2">
        <v>449856</v>
      </c>
      <c r="X94" s="3">
        <v>12</v>
      </c>
      <c r="Y94" s="2"/>
      <c r="AA94" s="2"/>
      <c r="AC94" s="2"/>
      <c r="AE94" s="2"/>
      <c r="AG94" s="2"/>
      <c r="AI94" s="2"/>
      <c r="AK94" s="2"/>
      <c r="AM94" s="2"/>
      <c r="AO94" s="2"/>
      <c r="AQ94" s="2"/>
      <c r="AS94" s="2"/>
      <c r="AU94" s="2"/>
      <c r="AW94" s="2"/>
      <c r="AY94" s="2"/>
      <c r="BA94" s="2"/>
      <c r="BC94" s="2"/>
      <c r="BE94" s="2"/>
      <c r="BG94" s="2"/>
      <c r="BI94" s="2"/>
      <c r="BK94" s="2"/>
      <c r="BM94" s="2"/>
      <c r="BO94" s="2"/>
      <c r="BQ94" s="2"/>
      <c r="BS94" s="2"/>
      <c r="BU94" s="2"/>
      <c r="BW94" s="2"/>
      <c r="BY94" s="2"/>
      <c r="CA94" s="2"/>
      <c r="CC94" s="2">
        <v>78183</v>
      </c>
      <c r="CD94" s="3">
        <v>1</v>
      </c>
      <c r="CE94" s="2">
        <v>4000.12</v>
      </c>
      <c r="CF94" s="3">
        <v>0</v>
      </c>
      <c r="CG94" s="2">
        <v>101190</v>
      </c>
      <c r="CH94" s="3">
        <v>2</v>
      </c>
      <c r="CI94" s="2">
        <v>60194</v>
      </c>
      <c r="CJ94" s="3">
        <v>1</v>
      </c>
      <c r="CK94" s="2"/>
      <c r="CM94" s="2"/>
      <c r="CO94" s="2"/>
      <c r="CQ94" s="2"/>
      <c r="CS94" s="2"/>
      <c r="CU94" s="2">
        <f t="shared" si="154"/>
        <v>0</v>
      </c>
      <c r="CW94" s="2">
        <f t="shared" si="144"/>
        <v>0</v>
      </c>
      <c r="CY94" s="2">
        <f t="shared" si="155"/>
        <v>0</v>
      </c>
      <c r="DA94" s="2">
        <f t="shared" si="156"/>
        <v>106651.93</v>
      </c>
      <c r="DB94" s="3">
        <v>1</v>
      </c>
      <c r="DC94" s="2">
        <f t="shared" si="157"/>
        <v>0</v>
      </c>
      <c r="DE94" s="2">
        <f t="shared" si="158"/>
        <v>106651.93</v>
      </c>
      <c r="DF94" s="3">
        <v>1</v>
      </c>
      <c r="DG94" s="2">
        <f t="shared" si="159"/>
        <v>33934.704980608738</v>
      </c>
      <c r="DH94" s="3">
        <v>0.31818181800000001</v>
      </c>
      <c r="DI94" s="2"/>
      <c r="DK94" s="2"/>
      <c r="DM94" s="2"/>
      <c r="DO94" s="2">
        <v>116130</v>
      </c>
      <c r="DP94" s="3">
        <v>1</v>
      </c>
      <c r="DQ94" s="2">
        <v>195277</v>
      </c>
      <c r="DR94" s="3">
        <v>1</v>
      </c>
      <c r="DS94" s="2">
        <f t="shared" si="160"/>
        <v>106651.93</v>
      </c>
      <c r="DT94" s="3">
        <v>1</v>
      </c>
      <c r="DU94" s="2">
        <f t="shared" si="145"/>
        <v>0</v>
      </c>
      <c r="DW94" s="2"/>
      <c r="DY94" s="2"/>
      <c r="EA94" s="2"/>
      <c r="EC94" s="2">
        <f t="shared" si="161"/>
        <v>0</v>
      </c>
      <c r="EE94" s="2">
        <f t="shared" si="142"/>
        <v>0</v>
      </c>
      <c r="EG94" s="2">
        <f t="shared" si="143"/>
        <v>0</v>
      </c>
      <c r="EI94" s="2">
        <f t="shared" si="162"/>
        <v>106651.93</v>
      </c>
      <c r="EJ94" s="3">
        <v>1</v>
      </c>
      <c r="EK94" s="2">
        <f t="shared" si="163"/>
        <v>0</v>
      </c>
      <c r="EM94" s="2">
        <f t="shared" si="164"/>
        <v>0</v>
      </c>
      <c r="EO94" s="2">
        <f t="shared" si="165"/>
        <v>159977.89499999999</v>
      </c>
      <c r="EP94" s="3">
        <v>1.5</v>
      </c>
      <c r="EQ94" s="2">
        <f t="shared" si="166"/>
        <v>0</v>
      </c>
      <c r="ES94" s="2"/>
      <c r="EU94" s="2">
        <f t="shared" si="167"/>
        <v>213303.86</v>
      </c>
      <c r="EV94" s="3">
        <v>2</v>
      </c>
      <c r="EW94" s="2">
        <f t="shared" si="168"/>
        <v>213303.86</v>
      </c>
      <c r="EX94" s="3">
        <v>2</v>
      </c>
      <c r="EY94" s="2">
        <f t="shared" si="169"/>
        <v>213303.86</v>
      </c>
      <c r="EZ94" s="3">
        <v>2</v>
      </c>
      <c r="FA94" s="2">
        <f t="shared" si="170"/>
        <v>213303.86</v>
      </c>
      <c r="FB94" s="3">
        <v>2</v>
      </c>
      <c r="FC94" s="2">
        <f t="shared" si="171"/>
        <v>106651.93</v>
      </c>
      <c r="FD94" s="3">
        <v>1</v>
      </c>
      <c r="FE94" s="2">
        <f t="shared" si="172"/>
        <v>0</v>
      </c>
      <c r="FG94" s="2">
        <f t="shared" si="173"/>
        <v>213303.86</v>
      </c>
      <c r="FH94" s="3">
        <v>2</v>
      </c>
      <c r="FI94" s="2">
        <f t="shared" si="174"/>
        <v>0</v>
      </c>
      <c r="FK94" s="2">
        <f t="shared" si="175"/>
        <v>0</v>
      </c>
      <c r="FM94" s="2">
        <f t="shared" si="176"/>
        <v>0</v>
      </c>
      <c r="FO94" s="2">
        <f t="shared" si="177"/>
        <v>213303.86</v>
      </c>
      <c r="FP94" s="3">
        <v>2</v>
      </c>
      <c r="FQ94" s="2">
        <f t="shared" si="178"/>
        <v>0</v>
      </c>
      <c r="FS94" s="2">
        <f t="shared" si="179"/>
        <v>106651.93</v>
      </c>
      <c r="FT94" s="3">
        <v>1</v>
      </c>
      <c r="FU94" s="2">
        <f t="shared" si="180"/>
        <v>0</v>
      </c>
      <c r="FW94" s="2">
        <f t="shared" si="181"/>
        <v>0</v>
      </c>
      <c r="FY94" s="2">
        <f t="shared" si="182"/>
        <v>0</v>
      </c>
      <c r="GA94" s="2">
        <f t="shared" si="183"/>
        <v>106651.93</v>
      </c>
      <c r="GB94" s="3">
        <v>1</v>
      </c>
      <c r="GC94" s="2">
        <f t="shared" si="184"/>
        <v>426607.72</v>
      </c>
      <c r="GD94" s="3">
        <v>4</v>
      </c>
      <c r="GE94" s="2">
        <f t="shared" si="185"/>
        <v>0</v>
      </c>
      <c r="GG94" s="2">
        <f t="shared" si="186"/>
        <v>0</v>
      </c>
      <c r="GI94" s="2">
        <f t="shared" si="187"/>
        <v>0</v>
      </c>
      <c r="GK94" s="2">
        <f t="shared" si="188"/>
        <v>0</v>
      </c>
      <c r="GM94" s="2">
        <f t="shared" si="189"/>
        <v>213303.86</v>
      </c>
      <c r="GN94" s="3">
        <v>2</v>
      </c>
      <c r="GO94" s="2">
        <f t="shared" si="190"/>
        <v>0</v>
      </c>
      <c r="GQ94" s="2">
        <f t="shared" si="191"/>
        <v>319955.78999999998</v>
      </c>
      <c r="GR94" s="3">
        <v>3</v>
      </c>
      <c r="GS94" s="2">
        <f t="shared" si="192"/>
        <v>106651.93</v>
      </c>
      <c r="GT94" s="3">
        <v>1</v>
      </c>
      <c r="GU94" s="2">
        <f t="shared" si="193"/>
        <v>0</v>
      </c>
      <c r="GW94" s="2">
        <f t="shared" si="194"/>
        <v>0</v>
      </c>
      <c r="GY94" s="2">
        <f t="shared" si="195"/>
        <v>213303.86</v>
      </c>
      <c r="GZ94" s="3">
        <v>2</v>
      </c>
      <c r="HA94" s="2">
        <f t="shared" si="196"/>
        <v>0</v>
      </c>
      <c r="HC94" s="2">
        <f t="shared" si="197"/>
        <v>213303.86</v>
      </c>
      <c r="HD94" s="3">
        <v>2</v>
      </c>
      <c r="HE94" s="2">
        <f t="shared" si="198"/>
        <v>0</v>
      </c>
      <c r="HG94" s="2">
        <f t="shared" si="199"/>
        <v>0</v>
      </c>
      <c r="HI94" s="2">
        <f t="shared" si="200"/>
        <v>0</v>
      </c>
      <c r="HK94" s="2">
        <f t="shared" si="201"/>
        <v>0</v>
      </c>
      <c r="HM94" s="2">
        <f t="shared" si="202"/>
        <v>0</v>
      </c>
      <c r="HO94" s="2">
        <f t="shared" si="203"/>
        <v>0</v>
      </c>
      <c r="HQ94" s="2">
        <f t="shared" si="204"/>
        <v>0</v>
      </c>
      <c r="HS94" s="2">
        <f t="shared" si="205"/>
        <v>0</v>
      </c>
      <c r="HU94" s="2">
        <f t="shared" si="206"/>
        <v>0</v>
      </c>
      <c r="HW94" s="2">
        <f t="shared" si="207"/>
        <v>0</v>
      </c>
      <c r="HY94" s="2">
        <f t="shared" si="208"/>
        <v>0</v>
      </c>
      <c r="IA94" s="2"/>
      <c r="IC94" s="2"/>
      <c r="IE94" s="2">
        <f t="shared" si="209"/>
        <v>85321.543999999994</v>
      </c>
      <c r="IF94" s="3">
        <v>0.8</v>
      </c>
      <c r="IG94" s="2">
        <f t="shared" si="210"/>
        <v>0</v>
      </c>
      <c r="II94" s="2">
        <f t="shared" si="211"/>
        <v>0</v>
      </c>
      <c r="IK94" s="2">
        <f t="shared" si="212"/>
        <v>0</v>
      </c>
      <c r="IM94" s="2">
        <f t="shared" si="213"/>
        <v>0</v>
      </c>
      <c r="IO94" s="2">
        <f t="shared" si="214"/>
        <v>0</v>
      </c>
      <c r="IQ94" s="2">
        <f t="shared" si="215"/>
        <v>0</v>
      </c>
      <c r="IS94" s="2">
        <f t="shared" si="216"/>
        <v>0</v>
      </c>
      <c r="IU94" s="2">
        <f t="shared" si="217"/>
        <v>0</v>
      </c>
      <c r="IW94" s="2">
        <f t="shared" si="218"/>
        <v>0</v>
      </c>
      <c r="IY94" s="2"/>
      <c r="JA94" s="2"/>
      <c r="JC94" s="2"/>
      <c r="JE94" s="2"/>
      <c r="JG94" s="2"/>
      <c r="JI94" s="2"/>
      <c r="JK94" s="2"/>
      <c r="JM94" s="2"/>
      <c r="JO94" s="2"/>
      <c r="JQ94" s="2">
        <v>4832</v>
      </c>
      <c r="JR94" s="3">
        <v>0</v>
      </c>
      <c r="JS94" s="2"/>
      <c r="JU94" s="2">
        <v>600</v>
      </c>
      <c r="JV94" s="3">
        <v>0</v>
      </c>
      <c r="JW94" s="2"/>
      <c r="JY94" s="2">
        <v>10011.33</v>
      </c>
      <c r="JZ94" s="3">
        <v>0</v>
      </c>
      <c r="KA94" s="2"/>
      <c r="KC94" s="2"/>
      <c r="KE94" s="2">
        <v>7799</v>
      </c>
      <c r="KF94" s="3">
        <v>0</v>
      </c>
      <c r="KG94" s="2"/>
      <c r="KI94" s="2"/>
      <c r="KK94" s="2">
        <v>40287.71</v>
      </c>
      <c r="KL94" s="3">
        <v>0</v>
      </c>
      <c r="KM94" s="2"/>
      <c r="KO94" s="2"/>
      <c r="KQ94" s="2"/>
      <c r="KS94" s="2"/>
      <c r="KU94" s="2"/>
      <c r="KW94" s="2">
        <v>3000</v>
      </c>
      <c r="KX94" s="3">
        <v>0</v>
      </c>
      <c r="KY94" s="2"/>
      <c r="LA94" s="2"/>
      <c r="LC94" s="2">
        <v>6220</v>
      </c>
      <c r="LD94" s="3">
        <v>0</v>
      </c>
      <c r="LE94" s="2"/>
      <c r="LG94" s="2"/>
      <c r="LI94" s="2"/>
      <c r="LK94" s="2"/>
      <c r="LM94" s="2"/>
      <c r="LO94" s="2"/>
      <c r="LQ94" s="2"/>
      <c r="LS94" s="2"/>
      <c r="LU94" s="2"/>
      <c r="LW94" s="2"/>
      <c r="LY94" s="2"/>
      <c r="MA94" s="2"/>
      <c r="MC94" s="2"/>
      <c r="ME94" s="2"/>
      <c r="MG94" s="2"/>
      <c r="MI94" s="2">
        <v>22569</v>
      </c>
      <c r="MJ94" s="3">
        <v>0</v>
      </c>
      <c r="MK94" s="2"/>
      <c r="MM94" s="2"/>
      <c r="MO94" s="2"/>
      <c r="MQ94" s="2"/>
      <c r="MS94" s="2"/>
      <c r="MU94" s="2">
        <v>7775</v>
      </c>
      <c r="MV94" s="3">
        <v>0</v>
      </c>
      <c r="MW94" s="2"/>
      <c r="MY94" s="2">
        <v>9</v>
      </c>
      <c r="MZ94" s="3">
        <v>0</v>
      </c>
      <c r="NA94" s="2"/>
      <c r="NC94" s="2">
        <v>5379852.2690704418</v>
      </c>
      <c r="ND94" s="3">
        <v>60.618181817999996</v>
      </c>
      <c r="NG94" s="2">
        <f t="shared" si="146"/>
        <v>5169096.9939806079</v>
      </c>
      <c r="NH94" s="2">
        <f t="shared" si="147"/>
        <v>1783005.125</v>
      </c>
      <c r="NI94" s="2">
        <f t="shared" si="148"/>
        <v>33934.704980608738</v>
      </c>
      <c r="NJ94" s="2">
        <f t="shared" si="149"/>
        <v>5128809.283980608</v>
      </c>
      <c r="NK94" s="2">
        <f t="shared" si="150"/>
        <v>1783005.125</v>
      </c>
      <c r="NL94" s="2">
        <f t="shared" si="151"/>
        <v>33934.704980608738</v>
      </c>
      <c r="NM94" s="2">
        <v>1696414.365</v>
      </c>
      <c r="NN94" s="2">
        <v>19521.271799999999</v>
      </c>
      <c r="NO94" s="52">
        <f t="shared" si="152"/>
        <v>-86590.760000000009</v>
      </c>
      <c r="NP94" s="52">
        <f t="shared" si="153"/>
        <v>-14413.433180608739</v>
      </c>
      <c r="NQ94" s="2"/>
      <c r="NS94" s="2"/>
      <c r="NU94" s="2"/>
      <c r="NW94" s="2"/>
      <c r="NY94" s="2"/>
      <c r="OA94" s="2"/>
      <c r="OC94" s="2"/>
      <c r="OE94" s="2"/>
      <c r="OG94" s="2"/>
      <c r="OI94" s="2"/>
      <c r="OK94" s="2"/>
      <c r="OM94" s="2"/>
      <c r="OO94" s="2"/>
      <c r="OQ94" s="2"/>
      <c r="OS94" s="2"/>
      <c r="OU94" s="2"/>
      <c r="OW94" s="2"/>
      <c r="OY94" s="2"/>
      <c r="PA94" s="2"/>
      <c r="PC94" s="2"/>
      <c r="PE94" s="2"/>
      <c r="PG94" s="2"/>
      <c r="PI94" s="2"/>
      <c r="PK94" s="2"/>
      <c r="PM94" s="2"/>
      <c r="PO94" s="2"/>
      <c r="PQ94" s="2"/>
      <c r="PS94" s="2"/>
      <c r="PU94" s="2"/>
    </row>
    <row r="95" spans="1:437" x14ac:dyDescent="0.25">
      <c r="A95" t="s">
        <v>278</v>
      </c>
      <c r="B95" s="35">
        <v>309</v>
      </c>
      <c r="C95" s="2"/>
      <c r="E95" s="2">
        <v>104158</v>
      </c>
      <c r="F95" s="3">
        <v>1</v>
      </c>
      <c r="G95" s="2"/>
      <c r="I95" s="2"/>
      <c r="K95" s="2">
        <v>224928</v>
      </c>
      <c r="L95" s="3">
        <v>6</v>
      </c>
      <c r="M95" s="2"/>
      <c r="O95" s="2"/>
      <c r="Q95" s="2"/>
      <c r="S95" s="2">
        <v>74976</v>
      </c>
      <c r="T95" s="3">
        <v>2</v>
      </c>
      <c r="U95" s="2"/>
      <c r="W95" s="2">
        <v>299904</v>
      </c>
      <c r="X95" s="3">
        <v>8</v>
      </c>
      <c r="Y95" s="2"/>
      <c r="AA95" s="2">
        <v>156529</v>
      </c>
      <c r="AB95" s="3">
        <v>1</v>
      </c>
      <c r="AC95" s="2"/>
      <c r="AE95" s="2"/>
      <c r="AG95" s="2"/>
      <c r="AI95" s="2"/>
      <c r="AK95" s="2"/>
      <c r="AM95" s="2"/>
      <c r="AO95" s="2"/>
      <c r="AQ95" s="2"/>
      <c r="AS95" s="2"/>
      <c r="AU95" s="2"/>
      <c r="AW95" s="2"/>
      <c r="AY95" s="2"/>
      <c r="BA95" s="2">
        <v>90879</v>
      </c>
      <c r="BB95" s="3">
        <v>1</v>
      </c>
      <c r="BC95" s="2"/>
      <c r="BE95" s="2"/>
      <c r="BG95" s="2">
        <v>117087</v>
      </c>
      <c r="BH95" s="3">
        <v>1</v>
      </c>
      <c r="BI95" s="2"/>
      <c r="BK95" s="2"/>
      <c r="BM95" s="2"/>
      <c r="BO95" s="2"/>
      <c r="BQ95" s="2"/>
      <c r="BS95" s="2"/>
      <c r="BU95" s="2"/>
      <c r="BW95" s="2"/>
      <c r="BY95" s="2"/>
      <c r="CA95" s="2"/>
      <c r="CC95" s="2">
        <v>78183</v>
      </c>
      <c r="CD95" s="3">
        <v>1</v>
      </c>
      <c r="CE95" s="2">
        <v>15407.913329999999</v>
      </c>
      <c r="CF95" s="3">
        <v>0</v>
      </c>
      <c r="CG95" s="2">
        <v>50595</v>
      </c>
      <c r="CH95" s="3">
        <v>1</v>
      </c>
      <c r="CI95" s="2">
        <v>60194</v>
      </c>
      <c r="CJ95" s="3">
        <v>1</v>
      </c>
      <c r="CK95" s="2"/>
      <c r="CM95" s="2"/>
      <c r="CO95" s="2"/>
      <c r="CQ95" s="2"/>
      <c r="CS95" s="2"/>
      <c r="CU95" s="2">
        <f t="shared" si="154"/>
        <v>106651.93</v>
      </c>
      <c r="CV95" s="3">
        <v>1</v>
      </c>
      <c r="CW95" s="2">
        <f t="shared" si="144"/>
        <v>0</v>
      </c>
      <c r="CY95" s="2">
        <f t="shared" si="155"/>
        <v>0</v>
      </c>
      <c r="DA95" s="2">
        <f t="shared" si="156"/>
        <v>0</v>
      </c>
      <c r="DC95" s="2">
        <f t="shared" si="157"/>
        <v>0</v>
      </c>
      <c r="DE95" s="2">
        <f t="shared" si="158"/>
        <v>0</v>
      </c>
      <c r="DG95" s="2">
        <f t="shared" si="159"/>
        <v>0</v>
      </c>
      <c r="DI95" s="2"/>
      <c r="DK95" s="2"/>
      <c r="DM95" s="2"/>
      <c r="DO95" s="2"/>
      <c r="DQ95" s="2">
        <v>195277</v>
      </c>
      <c r="DR95" s="3">
        <v>1</v>
      </c>
      <c r="DS95" s="2">
        <f t="shared" si="160"/>
        <v>106651.93</v>
      </c>
      <c r="DT95" s="3">
        <v>1</v>
      </c>
      <c r="DU95" s="2">
        <f t="shared" si="145"/>
        <v>0</v>
      </c>
      <c r="DW95" s="2"/>
      <c r="DY95" s="2"/>
      <c r="EA95" s="2"/>
      <c r="EC95" s="2">
        <f t="shared" si="161"/>
        <v>0</v>
      </c>
      <c r="EE95" s="2">
        <f t="shared" si="142"/>
        <v>0</v>
      </c>
      <c r="EG95" s="2">
        <f t="shared" si="143"/>
        <v>0</v>
      </c>
      <c r="EI95" s="2">
        <f t="shared" si="162"/>
        <v>106651.93</v>
      </c>
      <c r="EJ95" s="3">
        <v>1</v>
      </c>
      <c r="EK95" s="2">
        <f t="shared" si="163"/>
        <v>0</v>
      </c>
      <c r="EM95" s="2">
        <f t="shared" si="164"/>
        <v>0</v>
      </c>
      <c r="EO95" s="2">
        <f t="shared" si="165"/>
        <v>213303.86</v>
      </c>
      <c r="EP95" s="3">
        <v>2</v>
      </c>
      <c r="EQ95" s="2">
        <f t="shared" si="166"/>
        <v>0</v>
      </c>
      <c r="ES95" s="2"/>
      <c r="EU95" s="2">
        <f t="shared" si="167"/>
        <v>213303.86</v>
      </c>
      <c r="EV95" s="3">
        <v>2</v>
      </c>
      <c r="EW95" s="2">
        <f t="shared" si="168"/>
        <v>213303.86</v>
      </c>
      <c r="EX95" s="3">
        <v>2</v>
      </c>
      <c r="EY95" s="2">
        <f t="shared" si="169"/>
        <v>213303.86</v>
      </c>
      <c r="EZ95" s="3">
        <v>2</v>
      </c>
      <c r="FA95" s="2">
        <f t="shared" si="170"/>
        <v>213303.86</v>
      </c>
      <c r="FB95" s="3">
        <v>2</v>
      </c>
      <c r="FC95" s="2">
        <f t="shared" si="171"/>
        <v>213303.86</v>
      </c>
      <c r="FD95" s="3">
        <v>2</v>
      </c>
      <c r="FE95" s="2">
        <f t="shared" si="172"/>
        <v>0</v>
      </c>
      <c r="FG95" s="2">
        <f t="shared" si="173"/>
        <v>106651.93</v>
      </c>
      <c r="FH95" s="3">
        <v>1</v>
      </c>
      <c r="FI95" s="2">
        <f t="shared" si="174"/>
        <v>0</v>
      </c>
      <c r="FK95" s="2">
        <f t="shared" si="175"/>
        <v>0</v>
      </c>
      <c r="FM95" s="2">
        <f t="shared" si="176"/>
        <v>0</v>
      </c>
      <c r="FO95" s="2">
        <f t="shared" si="177"/>
        <v>319955.78999999998</v>
      </c>
      <c r="FP95" s="3">
        <v>3</v>
      </c>
      <c r="FQ95" s="2">
        <f t="shared" si="178"/>
        <v>0</v>
      </c>
      <c r="FS95" s="2">
        <f t="shared" si="179"/>
        <v>106651.93</v>
      </c>
      <c r="FT95" s="3">
        <v>1</v>
      </c>
      <c r="FU95" s="2">
        <f t="shared" si="180"/>
        <v>0</v>
      </c>
      <c r="FW95" s="2">
        <f t="shared" si="181"/>
        <v>853215.44</v>
      </c>
      <c r="FX95" s="3">
        <v>8</v>
      </c>
      <c r="FY95" s="2">
        <f t="shared" si="182"/>
        <v>0</v>
      </c>
      <c r="GA95" s="2">
        <f t="shared" si="183"/>
        <v>213303.86</v>
      </c>
      <c r="GB95" s="3">
        <v>2</v>
      </c>
      <c r="GC95" s="2">
        <f t="shared" si="184"/>
        <v>426607.72</v>
      </c>
      <c r="GD95" s="3">
        <v>4</v>
      </c>
      <c r="GE95" s="2">
        <f t="shared" si="185"/>
        <v>0</v>
      </c>
      <c r="GG95" s="2">
        <f t="shared" si="186"/>
        <v>0</v>
      </c>
      <c r="GI95" s="2">
        <f t="shared" si="187"/>
        <v>0</v>
      </c>
      <c r="GK95" s="2">
        <f t="shared" si="188"/>
        <v>0</v>
      </c>
      <c r="GM95" s="2">
        <f t="shared" si="189"/>
        <v>319955.78999999998</v>
      </c>
      <c r="GN95" s="3">
        <v>3</v>
      </c>
      <c r="GO95" s="2">
        <f t="shared" si="190"/>
        <v>0</v>
      </c>
      <c r="GQ95" s="2">
        <f t="shared" si="191"/>
        <v>0</v>
      </c>
      <c r="GS95" s="2">
        <f t="shared" si="192"/>
        <v>106651.93</v>
      </c>
      <c r="GT95" s="3">
        <v>1</v>
      </c>
      <c r="GU95" s="2">
        <f t="shared" si="193"/>
        <v>0</v>
      </c>
      <c r="GW95" s="2">
        <f t="shared" si="194"/>
        <v>0</v>
      </c>
      <c r="GY95" s="2">
        <f t="shared" si="195"/>
        <v>319955.78999999998</v>
      </c>
      <c r="GZ95" s="3">
        <v>3</v>
      </c>
      <c r="HA95" s="2">
        <f t="shared" si="196"/>
        <v>0</v>
      </c>
      <c r="HC95" s="2">
        <f t="shared" si="197"/>
        <v>319955.78999999998</v>
      </c>
      <c r="HD95" s="3">
        <v>3</v>
      </c>
      <c r="HE95" s="2">
        <f t="shared" si="198"/>
        <v>106651.93</v>
      </c>
      <c r="HF95" s="3">
        <v>1</v>
      </c>
      <c r="HG95" s="2">
        <f t="shared" si="199"/>
        <v>0</v>
      </c>
      <c r="HI95" s="2">
        <f t="shared" si="200"/>
        <v>0</v>
      </c>
      <c r="HK95" s="2">
        <f t="shared" si="201"/>
        <v>0</v>
      </c>
      <c r="HM95" s="2">
        <f t="shared" si="202"/>
        <v>0</v>
      </c>
      <c r="HO95" s="2">
        <f t="shared" si="203"/>
        <v>0</v>
      </c>
      <c r="HQ95" s="2">
        <f t="shared" si="204"/>
        <v>0</v>
      </c>
      <c r="HS95" s="2">
        <f t="shared" si="205"/>
        <v>0</v>
      </c>
      <c r="HU95" s="2">
        <f t="shared" si="206"/>
        <v>0</v>
      </c>
      <c r="HW95" s="2">
        <f t="shared" si="207"/>
        <v>0</v>
      </c>
      <c r="HY95" s="2">
        <f t="shared" si="208"/>
        <v>0</v>
      </c>
      <c r="IA95" s="2"/>
      <c r="IC95" s="2"/>
      <c r="IE95" s="2">
        <f t="shared" si="209"/>
        <v>53325.964999999997</v>
      </c>
      <c r="IF95" s="3">
        <v>0.5</v>
      </c>
      <c r="IG95" s="2">
        <f t="shared" si="210"/>
        <v>0</v>
      </c>
      <c r="II95" s="2">
        <f t="shared" si="211"/>
        <v>0</v>
      </c>
      <c r="IK95" s="2">
        <f t="shared" si="212"/>
        <v>0</v>
      </c>
      <c r="IM95" s="2">
        <f t="shared" si="213"/>
        <v>0</v>
      </c>
      <c r="IO95" s="2">
        <f t="shared" si="214"/>
        <v>0</v>
      </c>
      <c r="IQ95" s="2">
        <f t="shared" si="215"/>
        <v>106651.93</v>
      </c>
      <c r="IR95" s="3">
        <v>1</v>
      </c>
      <c r="IS95" s="2">
        <f t="shared" si="216"/>
        <v>0</v>
      </c>
      <c r="IU95" s="2">
        <f t="shared" si="217"/>
        <v>0</v>
      </c>
      <c r="IW95" s="2">
        <f t="shared" si="218"/>
        <v>0</v>
      </c>
      <c r="IY95" s="2"/>
      <c r="JA95" s="2">
        <v>101052</v>
      </c>
      <c r="JB95" s="3">
        <v>1</v>
      </c>
      <c r="JC95" s="2">
        <v>40800</v>
      </c>
      <c r="JD95" s="3">
        <v>0</v>
      </c>
      <c r="JE95" s="2"/>
      <c r="JG95" s="2">
        <v>40800</v>
      </c>
      <c r="JH95" s="3">
        <v>0</v>
      </c>
      <c r="JI95" s="2"/>
      <c r="JK95" s="2">
        <v>638</v>
      </c>
      <c r="JL95" s="3">
        <v>0</v>
      </c>
      <c r="JM95" s="2"/>
      <c r="JO95" s="2"/>
      <c r="JQ95" s="2">
        <v>15649.53</v>
      </c>
      <c r="JR95" s="3">
        <v>0</v>
      </c>
      <c r="JS95" s="2"/>
      <c r="JU95" s="2"/>
      <c r="JW95" s="2">
        <v>750</v>
      </c>
      <c r="JX95" s="3">
        <v>0</v>
      </c>
      <c r="JY95" s="2">
        <v>17334.47</v>
      </c>
      <c r="JZ95" s="3">
        <v>0</v>
      </c>
      <c r="KA95" s="2"/>
      <c r="KC95" s="2">
        <v>10000</v>
      </c>
      <c r="KD95" s="3">
        <v>0</v>
      </c>
      <c r="KE95" s="2">
        <v>3630</v>
      </c>
      <c r="KF95" s="3">
        <v>0</v>
      </c>
      <c r="KG95" s="2"/>
      <c r="KI95" s="2">
        <v>15000</v>
      </c>
      <c r="KJ95" s="3">
        <v>0</v>
      </c>
      <c r="KK95" s="2">
        <v>128741.58</v>
      </c>
      <c r="KL95" s="3">
        <v>0</v>
      </c>
      <c r="KM95" s="2"/>
      <c r="KO95" s="2"/>
      <c r="KQ95" s="2"/>
      <c r="KS95" s="2"/>
      <c r="KU95" s="2">
        <v>5450</v>
      </c>
      <c r="KV95" s="3">
        <v>0</v>
      </c>
      <c r="KW95" s="2">
        <v>600</v>
      </c>
      <c r="KX95" s="3">
        <v>0</v>
      </c>
      <c r="KY95" s="2"/>
      <c r="LA95" s="2"/>
      <c r="LC95" s="2">
        <v>7280</v>
      </c>
      <c r="LD95" s="3">
        <v>0</v>
      </c>
      <c r="LE95" s="2">
        <v>15000</v>
      </c>
      <c r="LF95" s="3">
        <v>0</v>
      </c>
      <c r="LG95" s="2"/>
      <c r="LI95" s="2"/>
      <c r="LK95" s="2"/>
      <c r="LM95" s="2"/>
      <c r="LO95" s="2"/>
      <c r="LQ95" s="2"/>
      <c r="LS95" s="2"/>
      <c r="LU95" s="2"/>
      <c r="LW95" s="2"/>
      <c r="LY95" s="2"/>
      <c r="MA95" s="2"/>
      <c r="MC95" s="2"/>
      <c r="ME95" s="2"/>
      <c r="MG95" s="2"/>
      <c r="MI95" s="2"/>
      <c r="MK95" s="2">
        <v>4000</v>
      </c>
      <c r="ML95" s="3">
        <v>0</v>
      </c>
      <c r="MM95" s="2"/>
      <c r="MO95" s="2"/>
      <c r="MQ95" s="2"/>
      <c r="MS95" s="2">
        <v>2624.3</v>
      </c>
      <c r="MT95" s="3">
        <v>0</v>
      </c>
      <c r="MU95" s="2"/>
      <c r="MW95" s="2"/>
      <c r="MY95" s="2"/>
      <c r="NA95" s="2"/>
      <c r="NC95" s="2">
        <v>6287398.2933299998</v>
      </c>
      <c r="ND95" s="3">
        <v>71.5</v>
      </c>
      <c r="NG95" s="2">
        <f t="shared" si="146"/>
        <v>6836783.538329998</v>
      </c>
      <c r="NH95" s="2">
        <f t="shared" si="147"/>
        <v>1590800.23</v>
      </c>
      <c r="NI95" s="2">
        <f t="shared" si="148"/>
        <v>959867.36999999988</v>
      </c>
      <c r="NJ95" s="2">
        <f t="shared" si="149"/>
        <v>6708041.958329998</v>
      </c>
      <c r="NK95" s="2">
        <f t="shared" si="150"/>
        <v>1590162.23</v>
      </c>
      <c r="NL95" s="2">
        <f t="shared" si="151"/>
        <v>853215.44</v>
      </c>
      <c r="NM95" s="2">
        <f>VLOOKUP($B95,'[6]sped-ELL'!$B$3:$AB$118,26,FALSE)</f>
        <v>1506297.61</v>
      </c>
      <c r="NN95" s="2">
        <f>VLOOKUP($B95,'[6]sped-ELL'!$B$3:$AB$118,27,FALSE)</f>
        <v>835994</v>
      </c>
      <c r="NO95" s="52">
        <f t="shared" si="152"/>
        <v>-83864.619999999879</v>
      </c>
      <c r="NP95" s="52">
        <f t="shared" si="153"/>
        <v>-17221.439999999944</v>
      </c>
      <c r="NQ95" s="2"/>
      <c r="NS95" s="2"/>
      <c r="NU95" s="2"/>
      <c r="NW95" s="2"/>
      <c r="NY95" s="2"/>
      <c r="OA95" s="2"/>
      <c r="OC95" s="2"/>
      <c r="OE95" s="2"/>
      <c r="OG95" s="2"/>
      <c r="OI95" s="2"/>
      <c r="OK95" s="2"/>
      <c r="OM95" s="2"/>
      <c r="OO95" s="2"/>
      <c r="OQ95" s="2"/>
      <c r="OS95" s="2"/>
      <c r="OU95" s="2"/>
      <c r="OW95" s="2"/>
      <c r="OY95" s="2"/>
      <c r="PA95" s="2"/>
      <c r="PC95" s="2"/>
      <c r="PE95" s="2"/>
      <c r="PG95" s="2"/>
      <c r="PI95" s="2"/>
      <c r="PK95" s="2"/>
      <c r="PM95" s="2"/>
      <c r="PO95" s="2"/>
      <c r="PQ95" s="2"/>
      <c r="PS95" s="2"/>
      <c r="PU95" s="2"/>
    </row>
    <row r="96" spans="1:437" x14ac:dyDescent="0.25">
      <c r="A96" t="s">
        <v>279</v>
      </c>
      <c r="B96" s="35">
        <v>313</v>
      </c>
      <c r="C96" s="2"/>
      <c r="E96" s="2"/>
      <c r="G96" s="2">
        <v>67876</v>
      </c>
      <c r="H96" s="3">
        <v>1</v>
      </c>
      <c r="I96" s="2"/>
      <c r="K96" s="2">
        <v>149952</v>
      </c>
      <c r="L96" s="3">
        <v>4</v>
      </c>
      <c r="M96" s="2"/>
      <c r="O96" s="2"/>
      <c r="Q96" s="2"/>
      <c r="S96" s="2">
        <v>74976</v>
      </c>
      <c r="T96" s="3">
        <v>2</v>
      </c>
      <c r="U96" s="2"/>
      <c r="W96" s="2">
        <v>74976</v>
      </c>
      <c r="X96" s="3">
        <v>2</v>
      </c>
      <c r="Y96" s="2"/>
      <c r="AA96" s="2"/>
      <c r="AC96" s="2"/>
      <c r="AE96" s="2"/>
      <c r="AG96" s="2"/>
      <c r="AI96" s="2"/>
      <c r="AK96" s="2">
        <v>156529</v>
      </c>
      <c r="AL96" s="3">
        <v>1</v>
      </c>
      <c r="AM96" s="2"/>
      <c r="AO96" s="2"/>
      <c r="AQ96" s="2"/>
      <c r="AS96" s="2"/>
      <c r="AU96" s="2"/>
      <c r="AW96" s="2"/>
      <c r="AY96" s="2"/>
      <c r="BA96" s="2"/>
      <c r="BC96" s="2"/>
      <c r="BE96" s="2"/>
      <c r="BG96" s="2"/>
      <c r="BI96" s="2"/>
      <c r="BK96" s="2"/>
      <c r="BM96" s="2"/>
      <c r="BO96" s="2">
        <v>117087</v>
      </c>
      <c r="BP96" s="3">
        <v>1</v>
      </c>
      <c r="BQ96" s="2"/>
      <c r="BS96" s="2"/>
      <c r="BU96" s="2"/>
      <c r="BW96" s="2"/>
      <c r="BY96" s="2"/>
      <c r="CA96" s="2"/>
      <c r="CC96" s="2">
        <v>78183</v>
      </c>
      <c r="CD96" s="3">
        <v>1</v>
      </c>
      <c r="CE96" s="2">
        <v>1468.22</v>
      </c>
      <c r="CF96" s="3">
        <v>0</v>
      </c>
      <c r="CG96" s="2">
        <v>50595</v>
      </c>
      <c r="CH96" s="3">
        <v>1</v>
      </c>
      <c r="CI96" s="2">
        <v>120388</v>
      </c>
      <c r="CJ96" s="3">
        <v>2</v>
      </c>
      <c r="CK96" s="2"/>
      <c r="CM96" s="2"/>
      <c r="CO96" s="2"/>
      <c r="CQ96" s="2"/>
      <c r="CS96" s="2"/>
      <c r="CU96" s="2">
        <f t="shared" si="154"/>
        <v>0</v>
      </c>
      <c r="CW96" s="2">
        <f t="shared" si="144"/>
        <v>0</v>
      </c>
      <c r="CY96" s="2">
        <f t="shared" si="155"/>
        <v>0</v>
      </c>
      <c r="DA96" s="2">
        <f t="shared" si="156"/>
        <v>0</v>
      </c>
      <c r="DC96" s="2">
        <f t="shared" si="157"/>
        <v>0</v>
      </c>
      <c r="DE96" s="2">
        <f t="shared" si="158"/>
        <v>0</v>
      </c>
      <c r="DG96" s="2">
        <f t="shared" si="159"/>
        <v>0</v>
      </c>
      <c r="DI96" s="2"/>
      <c r="DK96" s="2"/>
      <c r="DM96" s="2"/>
      <c r="DO96" s="2"/>
      <c r="DQ96" s="2">
        <v>195277</v>
      </c>
      <c r="DR96" s="3">
        <v>1</v>
      </c>
      <c r="DS96" s="2">
        <f t="shared" si="160"/>
        <v>106651.93</v>
      </c>
      <c r="DT96" s="3">
        <v>1</v>
      </c>
      <c r="DU96" s="2">
        <f t="shared" si="145"/>
        <v>0</v>
      </c>
      <c r="DW96" s="2"/>
      <c r="DY96" s="2"/>
      <c r="EA96" s="2"/>
      <c r="EC96" s="2">
        <f t="shared" si="161"/>
        <v>0</v>
      </c>
      <c r="EE96" s="2">
        <f t="shared" si="142"/>
        <v>0</v>
      </c>
      <c r="EG96" s="2">
        <f t="shared" si="143"/>
        <v>0</v>
      </c>
      <c r="EI96" s="2">
        <f t="shared" si="162"/>
        <v>106651.93</v>
      </c>
      <c r="EJ96" s="3">
        <v>1</v>
      </c>
      <c r="EK96" s="2">
        <f t="shared" si="163"/>
        <v>0</v>
      </c>
      <c r="EM96" s="2">
        <f t="shared" si="164"/>
        <v>0</v>
      </c>
      <c r="EO96" s="2">
        <f t="shared" si="165"/>
        <v>106651.93</v>
      </c>
      <c r="EP96" s="3">
        <v>1</v>
      </c>
      <c r="EQ96" s="2">
        <f t="shared" si="166"/>
        <v>0</v>
      </c>
      <c r="ES96" s="2"/>
      <c r="EU96" s="2">
        <f t="shared" si="167"/>
        <v>213303.86</v>
      </c>
      <c r="EV96" s="3">
        <v>2</v>
      </c>
      <c r="EW96" s="2">
        <f t="shared" si="168"/>
        <v>213303.86</v>
      </c>
      <c r="EX96" s="3">
        <v>2</v>
      </c>
      <c r="EY96" s="2">
        <f t="shared" si="169"/>
        <v>213303.86</v>
      </c>
      <c r="EZ96" s="3">
        <v>2</v>
      </c>
      <c r="FA96" s="2">
        <f t="shared" si="170"/>
        <v>213303.86</v>
      </c>
      <c r="FB96" s="3">
        <v>2</v>
      </c>
      <c r="FC96" s="2">
        <f t="shared" si="171"/>
        <v>319955.78999999998</v>
      </c>
      <c r="FD96" s="3">
        <v>3</v>
      </c>
      <c r="FE96" s="2">
        <f t="shared" si="172"/>
        <v>0</v>
      </c>
      <c r="FG96" s="2">
        <f t="shared" si="173"/>
        <v>106651.93</v>
      </c>
      <c r="FH96" s="3">
        <v>1</v>
      </c>
      <c r="FI96" s="2">
        <f t="shared" si="174"/>
        <v>0</v>
      </c>
      <c r="FK96" s="2">
        <f t="shared" si="175"/>
        <v>0</v>
      </c>
      <c r="FM96" s="2">
        <f t="shared" si="176"/>
        <v>0</v>
      </c>
      <c r="FO96" s="2">
        <f t="shared" si="177"/>
        <v>0</v>
      </c>
      <c r="FQ96" s="2">
        <f t="shared" si="178"/>
        <v>0</v>
      </c>
      <c r="FS96" s="2">
        <f t="shared" si="179"/>
        <v>106651.93</v>
      </c>
      <c r="FT96" s="3">
        <v>1</v>
      </c>
      <c r="FU96" s="2">
        <f t="shared" si="180"/>
        <v>0</v>
      </c>
      <c r="FW96" s="2">
        <f t="shared" si="181"/>
        <v>106651.93</v>
      </c>
      <c r="FX96" s="3">
        <v>1</v>
      </c>
      <c r="FY96" s="2">
        <f t="shared" si="182"/>
        <v>0</v>
      </c>
      <c r="GA96" s="2">
        <f t="shared" si="183"/>
        <v>106651.93</v>
      </c>
      <c r="GB96" s="3">
        <v>1</v>
      </c>
      <c r="GC96" s="2">
        <f t="shared" si="184"/>
        <v>213303.86</v>
      </c>
      <c r="GD96" s="3">
        <v>2</v>
      </c>
      <c r="GE96" s="2">
        <f t="shared" si="185"/>
        <v>0</v>
      </c>
      <c r="GG96" s="2">
        <f t="shared" si="186"/>
        <v>0</v>
      </c>
      <c r="GI96" s="2">
        <f t="shared" si="187"/>
        <v>0</v>
      </c>
      <c r="GK96" s="2">
        <f t="shared" si="188"/>
        <v>0</v>
      </c>
      <c r="GM96" s="2">
        <f t="shared" si="189"/>
        <v>213303.86</v>
      </c>
      <c r="GN96" s="3">
        <v>2</v>
      </c>
      <c r="GO96" s="2">
        <f t="shared" si="190"/>
        <v>0</v>
      </c>
      <c r="GQ96" s="2">
        <f t="shared" si="191"/>
        <v>0</v>
      </c>
      <c r="GS96" s="2">
        <f t="shared" si="192"/>
        <v>106651.93</v>
      </c>
      <c r="GT96" s="3">
        <v>1</v>
      </c>
      <c r="GU96" s="2">
        <f t="shared" si="193"/>
        <v>0</v>
      </c>
      <c r="GW96" s="2">
        <f t="shared" si="194"/>
        <v>0</v>
      </c>
      <c r="GY96" s="2">
        <f t="shared" si="195"/>
        <v>213303.86</v>
      </c>
      <c r="GZ96" s="3">
        <v>2</v>
      </c>
      <c r="HA96" s="2">
        <f t="shared" si="196"/>
        <v>0</v>
      </c>
      <c r="HC96" s="2">
        <f t="shared" si="197"/>
        <v>213303.86</v>
      </c>
      <c r="HD96" s="3">
        <v>2</v>
      </c>
      <c r="HE96" s="2">
        <f t="shared" si="198"/>
        <v>0</v>
      </c>
      <c r="HG96" s="2">
        <f t="shared" si="199"/>
        <v>0</v>
      </c>
      <c r="HI96" s="2">
        <f t="shared" si="200"/>
        <v>0</v>
      </c>
      <c r="HK96" s="2">
        <f t="shared" si="201"/>
        <v>0</v>
      </c>
      <c r="HM96" s="2">
        <f t="shared" si="202"/>
        <v>0</v>
      </c>
      <c r="HO96" s="2">
        <f t="shared" si="203"/>
        <v>0</v>
      </c>
      <c r="HQ96" s="2">
        <f t="shared" si="204"/>
        <v>0</v>
      </c>
      <c r="HS96" s="2">
        <f t="shared" si="205"/>
        <v>0</v>
      </c>
      <c r="HU96" s="2">
        <f t="shared" si="206"/>
        <v>0</v>
      </c>
      <c r="HW96" s="2">
        <f t="shared" si="207"/>
        <v>0</v>
      </c>
      <c r="HY96" s="2">
        <f t="shared" si="208"/>
        <v>0</v>
      </c>
      <c r="IA96" s="2"/>
      <c r="IC96" s="2"/>
      <c r="IE96" s="2">
        <f t="shared" si="209"/>
        <v>213303.86</v>
      </c>
      <c r="IF96" s="3">
        <v>2</v>
      </c>
      <c r="IG96" s="2">
        <f t="shared" si="210"/>
        <v>0</v>
      </c>
      <c r="II96" s="2">
        <f t="shared" si="211"/>
        <v>0</v>
      </c>
      <c r="IK96" s="2">
        <f t="shared" si="212"/>
        <v>0</v>
      </c>
      <c r="IM96" s="2">
        <f t="shared" si="213"/>
        <v>0</v>
      </c>
      <c r="IO96" s="2">
        <f t="shared" si="214"/>
        <v>106651.93</v>
      </c>
      <c r="IP96" s="3">
        <v>1</v>
      </c>
      <c r="IQ96" s="2">
        <f t="shared" si="215"/>
        <v>106651.93</v>
      </c>
      <c r="IR96" s="3">
        <v>1</v>
      </c>
      <c r="IS96" s="2">
        <f t="shared" si="216"/>
        <v>0</v>
      </c>
      <c r="IU96" s="2">
        <f t="shared" si="217"/>
        <v>0</v>
      </c>
      <c r="IW96" s="2">
        <f t="shared" si="218"/>
        <v>0</v>
      </c>
      <c r="IY96" s="2"/>
      <c r="JA96" s="2"/>
      <c r="JC96" s="2"/>
      <c r="JE96" s="2"/>
      <c r="JG96" s="2"/>
      <c r="JI96" s="2"/>
      <c r="JK96" s="2">
        <v>638</v>
      </c>
      <c r="JL96" s="3">
        <v>0</v>
      </c>
      <c r="JM96" s="2"/>
      <c r="JO96" s="2"/>
      <c r="JQ96" s="2">
        <v>6329.54</v>
      </c>
      <c r="JR96" s="3">
        <v>0</v>
      </c>
      <c r="JS96" s="2"/>
      <c r="JU96" s="2"/>
      <c r="JW96" s="2"/>
      <c r="JY96" s="2">
        <v>7502.28</v>
      </c>
      <c r="JZ96" s="3">
        <v>0</v>
      </c>
      <c r="KA96" s="2"/>
      <c r="KC96" s="2">
        <v>16587</v>
      </c>
      <c r="KD96" s="3">
        <v>0</v>
      </c>
      <c r="KE96" s="2">
        <v>7500</v>
      </c>
      <c r="KF96" s="3">
        <v>0</v>
      </c>
      <c r="KG96" s="2"/>
      <c r="KI96" s="2">
        <v>1500</v>
      </c>
      <c r="KJ96" s="3">
        <v>0</v>
      </c>
      <c r="KK96" s="2">
        <v>39110.400000000001</v>
      </c>
      <c r="KL96" s="3">
        <v>0</v>
      </c>
      <c r="KM96" s="2">
        <v>76024</v>
      </c>
      <c r="KN96" s="3">
        <v>0</v>
      </c>
      <c r="KO96" s="2"/>
      <c r="KQ96" s="2">
        <v>2000</v>
      </c>
      <c r="KR96" s="3">
        <v>0</v>
      </c>
      <c r="KS96" s="2">
        <v>7500</v>
      </c>
      <c r="KT96" s="3">
        <v>0</v>
      </c>
      <c r="KU96" s="2">
        <v>6000</v>
      </c>
      <c r="KV96" s="3">
        <v>0</v>
      </c>
      <c r="KW96" s="2"/>
      <c r="KY96" s="2">
        <v>6596</v>
      </c>
      <c r="KZ96" s="3">
        <v>0</v>
      </c>
      <c r="LA96" s="2">
        <v>4000</v>
      </c>
      <c r="LB96" s="3">
        <v>0</v>
      </c>
      <c r="LC96" s="2">
        <v>7320</v>
      </c>
      <c r="LD96" s="3">
        <v>0</v>
      </c>
      <c r="LE96" s="2"/>
      <c r="LG96" s="2"/>
      <c r="LI96" s="2"/>
      <c r="LK96" s="2"/>
      <c r="LM96" s="2"/>
      <c r="LO96" s="2"/>
      <c r="LQ96" s="2"/>
      <c r="LS96" s="2">
        <v>8000</v>
      </c>
      <c r="LT96" s="3">
        <v>0</v>
      </c>
      <c r="LU96" s="2"/>
      <c r="LW96" s="2"/>
      <c r="LY96" s="2"/>
      <c r="MA96" s="2"/>
      <c r="MC96" s="2"/>
      <c r="ME96" s="2"/>
      <c r="MG96" s="2"/>
      <c r="MI96" s="2">
        <v>14300</v>
      </c>
      <c r="MJ96" s="3">
        <v>0</v>
      </c>
      <c r="MK96" s="2">
        <v>14220</v>
      </c>
      <c r="ML96" s="3">
        <v>0</v>
      </c>
      <c r="MM96" s="2"/>
      <c r="MO96" s="2"/>
      <c r="MQ96" s="2"/>
      <c r="MS96" s="2"/>
      <c r="MU96" s="2">
        <v>9150</v>
      </c>
      <c r="MV96" s="3">
        <v>0</v>
      </c>
      <c r="MW96" s="2"/>
      <c r="MY96" s="2"/>
      <c r="NA96" s="2"/>
      <c r="NC96" s="2">
        <v>4811223.4399999995</v>
      </c>
      <c r="ND96" s="3">
        <v>47</v>
      </c>
      <c r="NG96" s="2">
        <f t="shared" si="146"/>
        <v>4627794.2699999996</v>
      </c>
      <c r="NH96" s="2">
        <f t="shared" si="147"/>
        <v>608873.64999999991</v>
      </c>
      <c r="NI96" s="2">
        <f t="shared" si="148"/>
        <v>106651.93</v>
      </c>
      <c r="NJ96" s="2">
        <f t="shared" si="149"/>
        <v>4512659.8699999992</v>
      </c>
      <c r="NK96" s="2">
        <f t="shared" si="150"/>
        <v>608235.64999999991</v>
      </c>
      <c r="NL96" s="2">
        <f t="shared" si="151"/>
        <v>106651.93</v>
      </c>
      <c r="NM96" s="2">
        <f>VLOOKUP($B96,'[6]sped-ELL'!$B$3:$AB$118,26,FALSE)</f>
        <v>994159.57000000007</v>
      </c>
      <c r="NN96" s="2">
        <f>VLOOKUP($B96,'[6]sped-ELL'!$B$3:$AB$118,27,FALSE)</f>
        <v>113832</v>
      </c>
      <c r="NO96" s="52">
        <f t="shared" si="152"/>
        <v>385923.92000000016</v>
      </c>
      <c r="NP96" s="52">
        <f t="shared" si="153"/>
        <v>7180.070000000007</v>
      </c>
      <c r="NQ96" s="2"/>
      <c r="NS96" s="2"/>
      <c r="NU96" s="2"/>
      <c r="NW96" s="2"/>
      <c r="NY96" s="2"/>
      <c r="OA96" s="2"/>
      <c r="OC96" s="2"/>
      <c r="OE96" s="2"/>
      <c r="OG96" s="2"/>
      <c r="OI96" s="2"/>
      <c r="OK96" s="2"/>
      <c r="OM96" s="2"/>
      <c r="OO96" s="2"/>
      <c r="OQ96" s="2"/>
      <c r="OS96" s="2"/>
      <c r="OU96" s="2"/>
      <c r="OW96" s="2"/>
      <c r="OY96" s="2"/>
      <c r="PA96" s="2"/>
      <c r="PC96" s="2"/>
      <c r="PE96" s="2"/>
      <c r="PG96" s="2"/>
      <c r="PI96" s="2"/>
      <c r="PK96" s="2"/>
      <c r="PM96" s="2"/>
      <c r="PO96" s="2"/>
      <c r="PQ96" s="2"/>
      <c r="PS96" s="2"/>
      <c r="PU96" s="2"/>
    </row>
    <row r="97" spans="1:437" x14ac:dyDescent="0.25">
      <c r="A97" t="s">
        <v>280</v>
      </c>
      <c r="B97" s="35">
        <v>315</v>
      </c>
      <c r="C97" s="2"/>
      <c r="E97" s="2"/>
      <c r="G97" s="2"/>
      <c r="I97" s="2"/>
      <c r="K97" s="2">
        <v>112464</v>
      </c>
      <c r="L97" s="3">
        <v>3</v>
      </c>
      <c r="M97" s="2"/>
      <c r="O97" s="2"/>
      <c r="Q97" s="2"/>
      <c r="S97" s="2">
        <v>74976</v>
      </c>
      <c r="T97" s="3">
        <v>2</v>
      </c>
      <c r="U97" s="2"/>
      <c r="W97" s="2">
        <v>149952</v>
      </c>
      <c r="X97" s="3">
        <v>4</v>
      </c>
      <c r="Y97" s="2"/>
      <c r="AA97" s="2"/>
      <c r="AC97" s="2"/>
      <c r="AE97" s="2"/>
      <c r="AG97" s="2">
        <v>156529</v>
      </c>
      <c r="AH97" s="3">
        <v>1</v>
      </c>
      <c r="AI97" s="2"/>
      <c r="AK97" s="2"/>
      <c r="AM97" s="2"/>
      <c r="AO97" s="2"/>
      <c r="AQ97" s="2"/>
      <c r="AS97" s="2"/>
      <c r="AU97" s="2"/>
      <c r="AW97" s="2">
        <v>55015</v>
      </c>
      <c r="AX97" s="3">
        <v>1</v>
      </c>
      <c r="AY97" s="2"/>
      <c r="BA97" s="2">
        <v>90879</v>
      </c>
      <c r="BB97" s="3">
        <v>1</v>
      </c>
      <c r="BC97" s="2"/>
      <c r="BE97" s="2"/>
      <c r="BG97" s="2"/>
      <c r="BI97" s="2"/>
      <c r="BK97" s="2"/>
      <c r="BM97" s="2"/>
      <c r="BO97" s="2"/>
      <c r="BQ97" s="2"/>
      <c r="BS97" s="2"/>
      <c r="BU97" s="2"/>
      <c r="BW97" s="2">
        <v>117087</v>
      </c>
      <c r="BX97" s="3">
        <v>1</v>
      </c>
      <c r="BY97" s="2"/>
      <c r="CA97" s="2"/>
      <c r="CC97" s="2">
        <v>78183</v>
      </c>
      <c r="CD97" s="3">
        <v>1</v>
      </c>
      <c r="CE97" s="2">
        <v>12912.45</v>
      </c>
      <c r="CF97" s="3">
        <v>0</v>
      </c>
      <c r="CG97" s="2"/>
      <c r="CI97" s="2">
        <v>120388</v>
      </c>
      <c r="CJ97" s="3">
        <v>2</v>
      </c>
      <c r="CK97" s="2"/>
      <c r="CM97" s="2"/>
      <c r="CO97" s="2"/>
      <c r="CQ97" s="2"/>
      <c r="CS97" s="2"/>
      <c r="CU97" s="2">
        <f t="shared" si="154"/>
        <v>0</v>
      </c>
      <c r="CW97" s="2">
        <f t="shared" si="144"/>
        <v>0</v>
      </c>
      <c r="CY97" s="2">
        <f t="shared" si="155"/>
        <v>0</v>
      </c>
      <c r="DA97" s="2">
        <f t="shared" si="156"/>
        <v>106651.93</v>
      </c>
      <c r="DB97" s="3">
        <v>1</v>
      </c>
      <c r="DC97" s="2">
        <f t="shared" si="157"/>
        <v>0</v>
      </c>
      <c r="DE97" s="2">
        <f t="shared" si="158"/>
        <v>0</v>
      </c>
      <c r="DG97" s="2">
        <f t="shared" si="159"/>
        <v>0</v>
      </c>
      <c r="DI97" s="2"/>
      <c r="DK97" s="2"/>
      <c r="DM97" s="2"/>
      <c r="DO97" s="2"/>
      <c r="DQ97" s="2">
        <v>195277</v>
      </c>
      <c r="DR97" s="3">
        <v>1</v>
      </c>
      <c r="DS97" s="2">
        <f t="shared" si="160"/>
        <v>106651.93</v>
      </c>
      <c r="DT97" s="3">
        <v>1</v>
      </c>
      <c r="DU97" s="2">
        <f t="shared" si="145"/>
        <v>0</v>
      </c>
      <c r="DW97" s="2"/>
      <c r="DY97" s="2">
        <v>56854</v>
      </c>
      <c r="DZ97" s="3">
        <v>1</v>
      </c>
      <c r="EA97" s="2"/>
      <c r="EC97" s="2">
        <f t="shared" si="161"/>
        <v>0</v>
      </c>
      <c r="EE97" s="2">
        <f t="shared" si="142"/>
        <v>0</v>
      </c>
      <c r="EG97" s="2">
        <f t="shared" si="143"/>
        <v>0</v>
      </c>
      <c r="EI97" s="2">
        <f t="shared" si="162"/>
        <v>0</v>
      </c>
      <c r="EK97" s="2">
        <f t="shared" si="163"/>
        <v>106651.93</v>
      </c>
      <c r="EL97" s="3">
        <v>1</v>
      </c>
      <c r="EM97" s="2">
        <f t="shared" si="164"/>
        <v>0</v>
      </c>
      <c r="EO97" s="2">
        <f t="shared" si="165"/>
        <v>106651.93</v>
      </c>
      <c r="EP97" s="3">
        <v>1</v>
      </c>
      <c r="EQ97" s="2">
        <f t="shared" si="166"/>
        <v>0</v>
      </c>
      <c r="ES97" s="2"/>
      <c r="EU97" s="2">
        <f t="shared" si="167"/>
        <v>213303.86</v>
      </c>
      <c r="EV97" s="3">
        <v>2</v>
      </c>
      <c r="EW97" s="2">
        <f t="shared" si="168"/>
        <v>213303.86</v>
      </c>
      <c r="EX97" s="3">
        <v>2</v>
      </c>
      <c r="EY97" s="2">
        <f t="shared" si="169"/>
        <v>213303.86</v>
      </c>
      <c r="EZ97" s="3">
        <v>2</v>
      </c>
      <c r="FA97" s="2">
        <f t="shared" si="170"/>
        <v>213303.86</v>
      </c>
      <c r="FB97" s="3">
        <v>2</v>
      </c>
      <c r="FC97" s="2">
        <f t="shared" si="171"/>
        <v>213303.86</v>
      </c>
      <c r="FD97" s="3">
        <v>2</v>
      </c>
      <c r="FE97" s="2">
        <f t="shared" si="172"/>
        <v>0</v>
      </c>
      <c r="FG97" s="2">
        <f t="shared" si="173"/>
        <v>53325.964999999997</v>
      </c>
      <c r="FH97" s="3">
        <v>0.5</v>
      </c>
      <c r="FI97" s="2">
        <f t="shared" si="174"/>
        <v>0</v>
      </c>
      <c r="FK97" s="2">
        <f t="shared" si="175"/>
        <v>0</v>
      </c>
      <c r="FM97" s="2">
        <f t="shared" si="176"/>
        <v>0</v>
      </c>
      <c r="FO97" s="2">
        <f t="shared" si="177"/>
        <v>106651.93</v>
      </c>
      <c r="FP97" s="3">
        <v>1</v>
      </c>
      <c r="FQ97" s="2">
        <f t="shared" si="178"/>
        <v>0</v>
      </c>
      <c r="FS97" s="2">
        <f t="shared" si="179"/>
        <v>106651.93</v>
      </c>
      <c r="FT97" s="3">
        <v>1</v>
      </c>
      <c r="FU97" s="2">
        <f t="shared" si="180"/>
        <v>0</v>
      </c>
      <c r="FW97" s="2">
        <f t="shared" si="181"/>
        <v>106651.93</v>
      </c>
      <c r="FX97" s="3">
        <v>1</v>
      </c>
      <c r="FY97" s="2">
        <f t="shared" si="182"/>
        <v>0</v>
      </c>
      <c r="GA97" s="2">
        <f t="shared" si="183"/>
        <v>106651.93</v>
      </c>
      <c r="GB97" s="3">
        <v>1</v>
      </c>
      <c r="GC97" s="2">
        <f t="shared" si="184"/>
        <v>319955.78999999998</v>
      </c>
      <c r="GD97" s="3">
        <v>3</v>
      </c>
      <c r="GE97" s="2">
        <f t="shared" si="185"/>
        <v>0</v>
      </c>
      <c r="GG97" s="2">
        <f t="shared" si="186"/>
        <v>0</v>
      </c>
      <c r="GI97" s="2">
        <f t="shared" si="187"/>
        <v>0</v>
      </c>
      <c r="GK97" s="2">
        <f t="shared" si="188"/>
        <v>0</v>
      </c>
      <c r="GM97" s="2">
        <f t="shared" si="189"/>
        <v>213303.86</v>
      </c>
      <c r="GN97" s="3">
        <v>2</v>
      </c>
      <c r="GO97" s="2">
        <f t="shared" si="190"/>
        <v>0</v>
      </c>
      <c r="GQ97" s="2">
        <f t="shared" si="191"/>
        <v>0</v>
      </c>
      <c r="GS97" s="2">
        <f t="shared" si="192"/>
        <v>106651.93</v>
      </c>
      <c r="GT97" s="3">
        <v>1</v>
      </c>
      <c r="GU97" s="2">
        <f t="shared" si="193"/>
        <v>0</v>
      </c>
      <c r="GW97" s="2">
        <f t="shared" si="194"/>
        <v>0</v>
      </c>
      <c r="GY97" s="2">
        <f t="shared" si="195"/>
        <v>106651.93</v>
      </c>
      <c r="GZ97" s="3">
        <v>1</v>
      </c>
      <c r="HA97" s="2">
        <f t="shared" si="196"/>
        <v>106651.93</v>
      </c>
      <c r="HB97" s="3">
        <v>1</v>
      </c>
      <c r="HC97" s="2">
        <f t="shared" si="197"/>
        <v>106651.93</v>
      </c>
      <c r="HD97" s="3">
        <v>1</v>
      </c>
      <c r="HE97" s="2">
        <f t="shared" si="198"/>
        <v>0</v>
      </c>
      <c r="HG97" s="2">
        <f t="shared" si="199"/>
        <v>106651.93</v>
      </c>
      <c r="HH97" s="3">
        <v>1</v>
      </c>
      <c r="HI97" s="2">
        <f t="shared" si="200"/>
        <v>0</v>
      </c>
      <c r="HK97" s="2">
        <f t="shared" si="201"/>
        <v>0</v>
      </c>
      <c r="HM97" s="2">
        <f t="shared" si="202"/>
        <v>0</v>
      </c>
      <c r="HO97" s="2">
        <f t="shared" si="203"/>
        <v>0</v>
      </c>
      <c r="HQ97" s="2">
        <f t="shared" si="204"/>
        <v>0</v>
      </c>
      <c r="HS97" s="2">
        <f t="shared" si="205"/>
        <v>0</v>
      </c>
      <c r="HU97" s="2">
        <f t="shared" si="206"/>
        <v>0</v>
      </c>
      <c r="HW97" s="2">
        <f t="shared" si="207"/>
        <v>0</v>
      </c>
      <c r="HY97" s="2">
        <f t="shared" si="208"/>
        <v>0</v>
      </c>
      <c r="IA97" s="2"/>
      <c r="IC97" s="2"/>
      <c r="IE97" s="2">
        <f t="shared" si="209"/>
        <v>0</v>
      </c>
      <c r="IG97" s="2">
        <f t="shared" si="210"/>
        <v>0</v>
      </c>
      <c r="II97" s="2">
        <f t="shared" si="211"/>
        <v>0</v>
      </c>
      <c r="IK97" s="2">
        <f t="shared" si="212"/>
        <v>0</v>
      </c>
      <c r="IM97" s="2">
        <f t="shared" si="213"/>
        <v>0</v>
      </c>
      <c r="IO97" s="2">
        <f t="shared" si="214"/>
        <v>0</v>
      </c>
      <c r="IQ97" s="2">
        <f t="shared" si="215"/>
        <v>0</v>
      </c>
      <c r="IS97" s="2">
        <f t="shared" si="216"/>
        <v>0</v>
      </c>
      <c r="IU97" s="2">
        <f t="shared" si="217"/>
        <v>0</v>
      </c>
      <c r="IW97" s="2">
        <f t="shared" si="218"/>
        <v>0</v>
      </c>
      <c r="IY97" s="2"/>
      <c r="JA97" s="2"/>
      <c r="JC97" s="2"/>
      <c r="JE97" s="2"/>
      <c r="JG97" s="2"/>
      <c r="JI97" s="2"/>
      <c r="JK97" s="2"/>
      <c r="JM97" s="2"/>
      <c r="JO97" s="2">
        <v>13859</v>
      </c>
      <c r="JP97" s="3">
        <v>0</v>
      </c>
      <c r="JQ97" s="2">
        <v>20147.02</v>
      </c>
      <c r="JR97" s="3">
        <v>0</v>
      </c>
      <c r="JS97" s="2"/>
      <c r="JU97" s="2"/>
      <c r="JW97" s="2"/>
      <c r="JY97" s="2">
        <v>7499.57</v>
      </c>
      <c r="JZ97" s="3">
        <v>0</v>
      </c>
      <c r="KA97" s="2"/>
      <c r="KC97" s="2">
        <v>20000</v>
      </c>
      <c r="KD97" s="3">
        <v>0</v>
      </c>
      <c r="KE97" s="2"/>
      <c r="KG97" s="2"/>
      <c r="KI97" s="2">
        <v>1000</v>
      </c>
      <c r="KJ97" s="3">
        <v>0</v>
      </c>
      <c r="KK97" s="2">
        <v>124987.78</v>
      </c>
      <c r="KL97" s="3">
        <v>0</v>
      </c>
      <c r="KM97" s="2">
        <v>379713</v>
      </c>
      <c r="KN97" s="3">
        <v>0</v>
      </c>
      <c r="KO97" s="2"/>
      <c r="KQ97" s="2"/>
      <c r="KS97" s="2"/>
      <c r="KU97" s="2"/>
      <c r="KW97" s="2"/>
      <c r="KY97" s="2">
        <v>13009</v>
      </c>
      <c r="KZ97" s="3">
        <v>0</v>
      </c>
      <c r="LA97" s="2"/>
      <c r="LC97" s="2">
        <v>4720</v>
      </c>
      <c r="LD97" s="3">
        <v>0</v>
      </c>
      <c r="LE97" s="2"/>
      <c r="LG97" s="2"/>
      <c r="LI97" s="2"/>
      <c r="LK97" s="2"/>
      <c r="LM97" s="2"/>
      <c r="LO97" s="2"/>
      <c r="LQ97" s="2"/>
      <c r="LS97" s="2"/>
      <c r="LU97" s="2"/>
      <c r="LW97" s="2"/>
      <c r="LY97" s="2"/>
      <c r="MA97" s="2"/>
      <c r="MC97" s="2"/>
      <c r="ME97" s="2"/>
      <c r="MG97" s="2"/>
      <c r="MI97" s="2"/>
      <c r="MK97" s="2"/>
      <c r="MM97" s="2"/>
      <c r="MO97" s="2"/>
      <c r="MQ97" s="2"/>
      <c r="MS97" s="2">
        <v>1701.43</v>
      </c>
      <c r="MT97" s="3">
        <v>0</v>
      </c>
      <c r="MU97" s="2"/>
      <c r="MW97" s="2"/>
      <c r="MY97" s="2"/>
      <c r="NA97" s="2"/>
      <c r="NC97" s="2">
        <v>5015369.75</v>
      </c>
      <c r="ND97" s="3">
        <v>46.5</v>
      </c>
      <c r="NE97" s="2">
        <v>53326</v>
      </c>
      <c r="NF97" s="3">
        <v>0.5</v>
      </c>
      <c r="NG97" s="2">
        <f t="shared" si="146"/>
        <v>4900059.2549999999</v>
      </c>
      <c r="NH97" s="2">
        <f t="shared" si="147"/>
        <v>1175269.44</v>
      </c>
      <c r="NI97" s="2">
        <f t="shared" si="148"/>
        <v>106651.93</v>
      </c>
      <c r="NJ97" s="2">
        <f t="shared" si="149"/>
        <v>4395358.4749999996</v>
      </c>
      <c r="NK97" s="2">
        <f t="shared" si="150"/>
        <v>951530.51</v>
      </c>
      <c r="NL97" s="2">
        <f t="shared" si="151"/>
        <v>106651.93</v>
      </c>
      <c r="NM97" s="2">
        <f>VLOOKUP($B97,'[6]sped-ELL'!$B$3:$AB$118,26,FALSE)</f>
        <v>1160169.08</v>
      </c>
      <c r="NN97" s="2">
        <f>VLOOKUP($B97,'[6]sped-ELL'!$B$3:$AB$118,27,FALSE)</f>
        <v>113832</v>
      </c>
      <c r="NO97" s="52">
        <f t="shared" si="152"/>
        <v>208638.57000000007</v>
      </c>
      <c r="NP97" s="52">
        <f t="shared" si="153"/>
        <v>7180.070000000007</v>
      </c>
      <c r="NQ97" s="2"/>
      <c r="NS97" s="2"/>
      <c r="NU97" s="2"/>
      <c r="NW97" s="2"/>
      <c r="NY97" s="2"/>
      <c r="OA97" s="2"/>
      <c r="OC97" s="2"/>
      <c r="OE97" s="2"/>
      <c r="OG97" s="2"/>
      <c r="OI97" s="2"/>
      <c r="OK97" s="2"/>
      <c r="OM97" s="2"/>
      <c r="OO97" s="2"/>
      <c r="OQ97" s="2"/>
      <c r="OS97" s="2"/>
      <c r="OU97" s="2"/>
      <c r="OW97" s="2"/>
      <c r="OY97" s="2"/>
      <c r="PA97" s="2"/>
      <c r="PC97" s="2"/>
      <c r="PE97" s="2"/>
      <c r="PG97" s="2"/>
      <c r="PI97" s="2"/>
      <c r="PK97" s="2"/>
      <c r="PM97" s="2"/>
      <c r="PO97" s="2"/>
      <c r="PQ97" s="2"/>
      <c r="PS97" s="2"/>
      <c r="PU97" s="2"/>
    </row>
    <row r="98" spans="1:437" x14ac:dyDescent="0.25">
      <c r="A98" t="s">
        <v>281</v>
      </c>
      <c r="B98" s="35">
        <v>322</v>
      </c>
      <c r="C98" s="2"/>
      <c r="E98" s="2"/>
      <c r="G98" s="2">
        <v>67876</v>
      </c>
      <c r="H98" s="3">
        <v>1</v>
      </c>
      <c r="I98" s="2"/>
      <c r="K98" s="2">
        <v>149952</v>
      </c>
      <c r="L98" s="3">
        <v>4</v>
      </c>
      <c r="M98" s="2"/>
      <c r="O98" s="2"/>
      <c r="Q98" s="2"/>
      <c r="S98" s="2">
        <v>74976</v>
      </c>
      <c r="T98" s="3">
        <v>2</v>
      </c>
      <c r="U98" s="2"/>
      <c r="W98" s="2">
        <v>149952</v>
      </c>
      <c r="X98" s="3">
        <v>4</v>
      </c>
      <c r="Y98" s="2"/>
      <c r="AA98" s="2"/>
      <c r="AC98" s="2"/>
      <c r="AE98" s="2"/>
      <c r="AG98" s="2"/>
      <c r="AI98" s="2"/>
      <c r="AK98" s="2"/>
      <c r="AM98" s="2"/>
      <c r="AO98" s="2"/>
      <c r="AQ98" s="2"/>
      <c r="AS98" s="2"/>
      <c r="AU98" s="2"/>
      <c r="AW98" s="2"/>
      <c r="AY98" s="2"/>
      <c r="BA98" s="2">
        <v>90879</v>
      </c>
      <c r="BB98" s="3">
        <v>1</v>
      </c>
      <c r="BC98" s="2"/>
      <c r="BE98" s="2"/>
      <c r="BG98" s="2"/>
      <c r="BI98" s="2"/>
      <c r="BK98" s="2"/>
      <c r="BM98" s="2">
        <v>67580</v>
      </c>
      <c r="BN98" s="3">
        <v>1</v>
      </c>
      <c r="BO98" s="2"/>
      <c r="BQ98" s="2"/>
      <c r="BS98" s="2"/>
      <c r="BU98" s="2"/>
      <c r="BW98" s="2">
        <v>58543.5</v>
      </c>
      <c r="BX98" s="3">
        <v>0.5</v>
      </c>
      <c r="BY98" s="2"/>
      <c r="CA98" s="2"/>
      <c r="CC98" s="2">
        <v>78183</v>
      </c>
      <c r="CD98" s="3">
        <v>1</v>
      </c>
      <c r="CE98" s="2">
        <v>8133.68</v>
      </c>
      <c r="CF98" s="3">
        <v>0</v>
      </c>
      <c r="CG98" s="2"/>
      <c r="CI98" s="2">
        <v>120388</v>
      </c>
      <c r="CJ98" s="3">
        <v>2</v>
      </c>
      <c r="CK98" s="2"/>
      <c r="CM98" s="2"/>
      <c r="CO98" s="2"/>
      <c r="CQ98" s="2"/>
      <c r="CS98" s="2"/>
      <c r="CU98" s="2">
        <f t="shared" si="154"/>
        <v>0</v>
      </c>
      <c r="CW98" s="2">
        <f t="shared" si="144"/>
        <v>0</v>
      </c>
      <c r="CY98" s="2">
        <f t="shared" si="155"/>
        <v>0</v>
      </c>
      <c r="DA98" s="2">
        <f t="shared" si="156"/>
        <v>0</v>
      </c>
      <c r="DC98" s="2">
        <f t="shared" si="157"/>
        <v>106651.93</v>
      </c>
      <c r="DD98" s="3">
        <v>1</v>
      </c>
      <c r="DE98" s="2">
        <f t="shared" si="158"/>
        <v>0</v>
      </c>
      <c r="DG98" s="2">
        <f t="shared" si="159"/>
        <v>0</v>
      </c>
      <c r="DI98" s="2"/>
      <c r="DK98" s="2"/>
      <c r="DM98" s="2"/>
      <c r="DO98" s="2">
        <v>116130</v>
      </c>
      <c r="DP98" s="3">
        <v>1</v>
      </c>
      <c r="DQ98" s="2">
        <v>195277</v>
      </c>
      <c r="DR98" s="3">
        <v>1</v>
      </c>
      <c r="DS98" s="2">
        <f t="shared" si="160"/>
        <v>106651.93</v>
      </c>
      <c r="DT98" s="3">
        <v>1</v>
      </c>
      <c r="DU98" s="2">
        <f t="shared" si="145"/>
        <v>0</v>
      </c>
      <c r="DW98" s="2"/>
      <c r="DY98" s="2"/>
      <c r="EA98" s="2"/>
      <c r="EC98" s="2">
        <f t="shared" si="161"/>
        <v>0</v>
      </c>
      <c r="EE98" s="2">
        <f t="shared" si="142"/>
        <v>0</v>
      </c>
      <c r="EG98" s="2">
        <f t="shared" si="143"/>
        <v>0</v>
      </c>
      <c r="EI98" s="2">
        <f t="shared" si="162"/>
        <v>0</v>
      </c>
      <c r="EK98" s="2">
        <f t="shared" si="163"/>
        <v>0</v>
      </c>
      <c r="EM98" s="2">
        <f t="shared" si="164"/>
        <v>106651.93</v>
      </c>
      <c r="EN98" s="3">
        <v>1</v>
      </c>
      <c r="EO98" s="2">
        <f t="shared" si="165"/>
        <v>106651.93</v>
      </c>
      <c r="EP98" s="3">
        <v>1</v>
      </c>
      <c r="EQ98" s="2">
        <f t="shared" si="166"/>
        <v>0</v>
      </c>
      <c r="ES98" s="2"/>
      <c r="EU98" s="2">
        <f t="shared" si="167"/>
        <v>213303.86</v>
      </c>
      <c r="EV98" s="3">
        <v>2</v>
      </c>
      <c r="EW98" s="2">
        <f t="shared" si="168"/>
        <v>213303.86</v>
      </c>
      <c r="EX98" s="3">
        <v>2</v>
      </c>
      <c r="EY98" s="2">
        <f t="shared" si="169"/>
        <v>213303.86</v>
      </c>
      <c r="EZ98" s="3">
        <v>2</v>
      </c>
      <c r="FA98" s="2">
        <f t="shared" si="170"/>
        <v>213303.86</v>
      </c>
      <c r="FB98" s="3">
        <v>2</v>
      </c>
      <c r="FC98" s="2">
        <f t="shared" si="171"/>
        <v>106651.93</v>
      </c>
      <c r="FD98" s="3">
        <v>1</v>
      </c>
      <c r="FE98" s="2">
        <f t="shared" si="172"/>
        <v>0</v>
      </c>
      <c r="FG98" s="2">
        <f t="shared" si="173"/>
        <v>106651.93</v>
      </c>
      <c r="FH98" s="3">
        <v>1</v>
      </c>
      <c r="FI98" s="2">
        <f t="shared" si="174"/>
        <v>0</v>
      </c>
      <c r="FK98" s="2">
        <f t="shared" si="175"/>
        <v>0</v>
      </c>
      <c r="FM98" s="2">
        <f t="shared" si="176"/>
        <v>0</v>
      </c>
      <c r="FO98" s="2">
        <f t="shared" si="177"/>
        <v>0</v>
      </c>
      <c r="FQ98" s="2">
        <f t="shared" si="178"/>
        <v>0</v>
      </c>
      <c r="FS98" s="2">
        <f t="shared" si="179"/>
        <v>0</v>
      </c>
      <c r="FU98" s="2">
        <f t="shared" si="180"/>
        <v>213303.86</v>
      </c>
      <c r="FV98" s="3">
        <v>2</v>
      </c>
      <c r="FW98" s="2">
        <f t="shared" si="181"/>
        <v>106651.93</v>
      </c>
      <c r="FX98" s="3">
        <v>1</v>
      </c>
      <c r="FY98" s="2">
        <f t="shared" si="182"/>
        <v>0</v>
      </c>
      <c r="GA98" s="2">
        <f t="shared" si="183"/>
        <v>106651.93</v>
      </c>
      <c r="GB98" s="3">
        <v>1</v>
      </c>
      <c r="GC98" s="2">
        <f t="shared" si="184"/>
        <v>319955.78999999998</v>
      </c>
      <c r="GD98" s="3">
        <v>3</v>
      </c>
      <c r="GE98" s="2">
        <f t="shared" si="185"/>
        <v>0</v>
      </c>
      <c r="GG98" s="2">
        <f t="shared" si="186"/>
        <v>0</v>
      </c>
      <c r="GI98" s="2">
        <f t="shared" si="187"/>
        <v>0</v>
      </c>
      <c r="GK98" s="2">
        <f t="shared" si="188"/>
        <v>0</v>
      </c>
      <c r="GM98" s="2">
        <f t="shared" si="189"/>
        <v>213303.86</v>
      </c>
      <c r="GN98" s="3">
        <v>2</v>
      </c>
      <c r="GO98" s="2">
        <f t="shared" si="190"/>
        <v>106651.93</v>
      </c>
      <c r="GP98" s="3">
        <v>1</v>
      </c>
      <c r="GQ98" s="2">
        <f t="shared" si="191"/>
        <v>0</v>
      </c>
      <c r="GS98" s="2">
        <f t="shared" si="192"/>
        <v>0</v>
      </c>
      <c r="GU98" s="2">
        <f t="shared" si="193"/>
        <v>0</v>
      </c>
      <c r="GW98" s="2">
        <f t="shared" si="194"/>
        <v>106651.93</v>
      </c>
      <c r="GX98" s="3">
        <v>1</v>
      </c>
      <c r="GY98" s="2">
        <f t="shared" si="195"/>
        <v>213303.86</v>
      </c>
      <c r="GZ98" s="3">
        <v>2</v>
      </c>
      <c r="HA98" s="2">
        <f t="shared" si="196"/>
        <v>0</v>
      </c>
      <c r="HC98" s="2">
        <f t="shared" si="197"/>
        <v>213303.86</v>
      </c>
      <c r="HD98" s="3">
        <v>2</v>
      </c>
      <c r="HE98" s="2">
        <f t="shared" si="198"/>
        <v>0</v>
      </c>
      <c r="HG98" s="2">
        <f t="shared" si="199"/>
        <v>0</v>
      </c>
      <c r="HI98" s="2">
        <f t="shared" si="200"/>
        <v>0</v>
      </c>
      <c r="HK98" s="2">
        <f t="shared" si="201"/>
        <v>0</v>
      </c>
      <c r="HM98" s="2">
        <f t="shared" si="202"/>
        <v>0</v>
      </c>
      <c r="HO98" s="2">
        <f t="shared" si="203"/>
        <v>106651.93</v>
      </c>
      <c r="HP98" s="3">
        <v>1</v>
      </c>
      <c r="HQ98" s="2">
        <f t="shared" si="204"/>
        <v>0</v>
      </c>
      <c r="HS98" s="2">
        <f t="shared" si="205"/>
        <v>0</v>
      </c>
      <c r="HU98" s="2">
        <f t="shared" si="206"/>
        <v>0</v>
      </c>
      <c r="HW98" s="2">
        <f t="shared" si="207"/>
        <v>106651.93</v>
      </c>
      <c r="HX98" s="3">
        <v>1</v>
      </c>
      <c r="HY98" s="2">
        <f t="shared" si="208"/>
        <v>0</v>
      </c>
      <c r="IA98" s="2"/>
      <c r="IC98" s="2"/>
      <c r="IE98" s="2">
        <f t="shared" si="209"/>
        <v>0</v>
      </c>
      <c r="IG98" s="2">
        <f t="shared" si="210"/>
        <v>0</v>
      </c>
      <c r="II98" s="2">
        <f t="shared" si="211"/>
        <v>0</v>
      </c>
      <c r="IK98" s="2">
        <f t="shared" si="212"/>
        <v>0</v>
      </c>
      <c r="IM98" s="2">
        <f t="shared" si="213"/>
        <v>0</v>
      </c>
      <c r="IO98" s="2">
        <f t="shared" si="214"/>
        <v>213303.86</v>
      </c>
      <c r="IP98" s="3">
        <v>2</v>
      </c>
      <c r="IQ98" s="2">
        <f t="shared" si="215"/>
        <v>0</v>
      </c>
      <c r="IS98" s="2">
        <f t="shared" si="216"/>
        <v>0</v>
      </c>
      <c r="IU98" s="2">
        <f t="shared" si="217"/>
        <v>0</v>
      </c>
      <c r="IW98" s="2">
        <f t="shared" si="218"/>
        <v>0</v>
      </c>
      <c r="IY98" s="2">
        <v>70306</v>
      </c>
      <c r="IZ98" s="3">
        <v>2</v>
      </c>
      <c r="JA98" s="2"/>
      <c r="JC98" s="2">
        <v>27200</v>
      </c>
      <c r="JD98" s="3">
        <v>0</v>
      </c>
      <c r="JE98" s="2">
        <v>10200</v>
      </c>
      <c r="JF98" s="3">
        <v>0</v>
      </c>
      <c r="JG98" s="2">
        <v>27200</v>
      </c>
      <c r="JH98" s="3">
        <v>0</v>
      </c>
      <c r="JI98" s="2"/>
      <c r="JK98" s="2"/>
      <c r="JM98" s="2"/>
      <c r="JO98" s="2"/>
      <c r="JQ98" s="2">
        <v>24423.71</v>
      </c>
      <c r="JR98" s="3">
        <v>0</v>
      </c>
      <c r="JS98" s="2"/>
      <c r="JU98" s="2"/>
      <c r="JW98" s="2">
        <v>10000</v>
      </c>
      <c r="JX98" s="3">
        <v>0</v>
      </c>
      <c r="JY98" s="2">
        <v>11948.88</v>
      </c>
      <c r="JZ98" s="3">
        <v>0</v>
      </c>
      <c r="KA98" s="2"/>
      <c r="KC98" s="2">
        <v>25366</v>
      </c>
      <c r="KD98" s="3">
        <v>0</v>
      </c>
      <c r="KE98" s="2">
        <v>6327</v>
      </c>
      <c r="KF98" s="3">
        <v>0</v>
      </c>
      <c r="KG98" s="2"/>
      <c r="KI98" s="2"/>
      <c r="KK98" s="2">
        <v>160553.46</v>
      </c>
      <c r="KL98" s="3">
        <v>0</v>
      </c>
      <c r="KM98" s="2"/>
      <c r="KO98" s="2"/>
      <c r="KQ98" s="2"/>
      <c r="KS98" s="2"/>
      <c r="KU98" s="2"/>
      <c r="KW98" s="2"/>
      <c r="KY98" s="2">
        <v>7137</v>
      </c>
      <c r="KZ98" s="3">
        <v>0</v>
      </c>
      <c r="LA98" s="2"/>
      <c r="LC98" s="2">
        <v>4680</v>
      </c>
      <c r="LD98" s="3">
        <v>0</v>
      </c>
      <c r="LE98" s="2"/>
      <c r="LG98" s="2"/>
      <c r="LI98" s="2"/>
      <c r="LK98" s="2"/>
      <c r="LM98" s="2"/>
      <c r="LO98" s="2"/>
      <c r="LQ98" s="2"/>
      <c r="LS98" s="2"/>
      <c r="LU98" s="2"/>
      <c r="LW98" s="2"/>
      <c r="LY98" s="2"/>
      <c r="MA98" s="2"/>
      <c r="MC98" s="2"/>
      <c r="ME98" s="2"/>
      <c r="MG98" s="2"/>
      <c r="MI98" s="2"/>
      <c r="MK98" s="2">
        <v>2500</v>
      </c>
      <c r="ML98" s="3">
        <v>0</v>
      </c>
      <c r="MM98" s="2"/>
      <c r="MO98" s="2"/>
      <c r="MQ98" s="2"/>
      <c r="MS98" s="2">
        <v>1687.04</v>
      </c>
      <c r="MT98" s="3">
        <v>0</v>
      </c>
      <c r="MU98" s="2"/>
      <c r="MW98" s="2"/>
      <c r="MY98" s="2"/>
      <c r="NA98" s="2"/>
      <c r="NC98" s="2">
        <v>5282176.2700000005</v>
      </c>
      <c r="ND98" s="3">
        <v>53.5</v>
      </c>
      <c r="NE98" s="2">
        <v>106651.93</v>
      </c>
      <c r="NF98" s="3">
        <v>1</v>
      </c>
      <c r="NG98" s="2">
        <f t="shared" si="146"/>
        <v>5193564.8899999997</v>
      </c>
      <c r="NH98" s="2">
        <f t="shared" si="147"/>
        <v>1061710.94</v>
      </c>
      <c r="NI98" s="2">
        <f t="shared" si="148"/>
        <v>106651.93</v>
      </c>
      <c r="NJ98" s="2">
        <f t="shared" si="149"/>
        <v>5033011.43</v>
      </c>
      <c r="NK98" s="2">
        <f t="shared" si="150"/>
        <v>1003167.44</v>
      </c>
      <c r="NL98" s="2">
        <f t="shared" si="151"/>
        <v>106651.93</v>
      </c>
      <c r="NM98" s="2">
        <f>VLOOKUP($B98,'[6]sped-ELL'!$B$3:$AB$118,26,FALSE)</f>
        <v>1211062.5900000001</v>
      </c>
      <c r="NN98" s="2">
        <f>VLOOKUP($B98,'[6]sped-ELL'!$B$3:$AB$118,27,FALSE)</f>
        <v>113832</v>
      </c>
      <c r="NO98" s="52">
        <f t="shared" si="152"/>
        <v>207895.15000000014</v>
      </c>
      <c r="NP98" s="52">
        <f t="shared" si="153"/>
        <v>7180.070000000007</v>
      </c>
      <c r="NQ98" s="2"/>
      <c r="NS98" s="2"/>
      <c r="NU98" s="2"/>
      <c r="NW98" s="2"/>
      <c r="NY98" s="2"/>
      <c r="OA98" s="2"/>
      <c r="OC98" s="2"/>
      <c r="OE98" s="2"/>
      <c r="OG98" s="2"/>
      <c r="OI98" s="2"/>
      <c r="OK98" s="2"/>
      <c r="OM98" s="2"/>
      <c r="OO98" s="2"/>
      <c r="OQ98" s="2"/>
      <c r="OS98" s="2"/>
      <c r="OU98" s="2"/>
      <c r="OW98" s="2"/>
      <c r="OY98" s="2"/>
      <c r="PA98" s="2"/>
      <c r="PC98" s="2"/>
      <c r="PE98" s="2"/>
      <c r="PG98" s="2"/>
      <c r="PI98" s="2"/>
      <c r="PK98" s="2"/>
      <c r="PM98" s="2"/>
      <c r="PO98" s="2"/>
      <c r="PQ98" s="2"/>
      <c r="PS98" s="2"/>
      <c r="PU98" s="2"/>
    </row>
    <row r="99" spans="1:437" x14ac:dyDescent="0.25">
      <c r="A99" t="s">
        <v>282</v>
      </c>
      <c r="B99" s="35">
        <v>427</v>
      </c>
      <c r="C99" s="2"/>
      <c r="E99" s="2"/>
      <c r="G99" s="2"/>
      <c r="I99" s="2"/>
      <c r="K99" s="2"/>
      <c r="M99" s="2"/>
      <c r="O99" s="2"/>
      <c r="Q99" s="2"/>
      <c r="S99" s="2"/>
      <c r="U99" s="2">
        <v>52931</v>
      </c>
      <c r="V99" s="3">
        <v>1</v>
      </c>
      <c r="W99" s="2">
        <v>224928</v>
      </c>
      <c r="X99" s="3">
        <v>6</v>
      </c>
      <c r="Y99" s="2">
        <v>66291</v>
      </c>
      <c r="Z99" s="3">
        <v>1</v>
      </c>
      <c r="AA99" s="2"/>
      <c r="AC99" s="2"/>
      <c r="AE99" s="2"/>
      <c r="AG99" s="2"/>
      <c r="AI99" s="2"/>
      <c r="AK99" s="2">
        <v>156529</v>
      </c>
      <c r="AL99" s="3">
        <v>1</v>
      </c>
      <c r="AM99" s="2"/>
      <c r="AO99" s="2"/>
      <c r="AQ99" s="2"/>
      <c r="AS99" s="2"/>
      <c r="AU99" s="2">
        <v>69509</v>
      </c>
      <c r="AV99" s="3">
        <v>1</v>
      </c>
      <c r="AW99" s="2">
        <v>110030</v>
      </c>
      <c r="AX99" s="3">
        <v>2</v>
      </c>
      <c r="AY99" s="2"/>
      <c r="BA99" s="2"/>
      <c r="BC99" s="2"/>
      <c r="BE99" s="2"/>
      <c r="BG99" s="2"/>
      <c r="BI99" s="2"/>
      <c r="BK99" s="2"/>
      <c r="BM99" s="2">
        <v>67580</v>
      </c>
      <c r="BN99" s="3">
        <v>1</v>
      </c>
      <c r="BO99" s="2"/>
      <c r="BQ99" s="2"/>
      <c r="BS99" s="2"/>
      <c r="BU99" s="2"/>
      <c r="BW99" s="2"/>
      <c r="BY99" s="2"/>
      <c r="CA99" s="2"/>
      <c r="CC99" s="2">
        <v>78183</v>
      </c>
      <c r="CD99" s="3">
        <v>1</v>
      </c>
      <c r="CE99" s="2">
        <v>8964.8833300000006</v>
      </c>
      <c r="CF99" s="3">
        <v>0</v>
      </c>
      <c r="CG99" s="2">
        <v>50595</v>
      </c>
      <c r="CH99" s="3">
        <v>1</v>
      </c>
      <c r="CI99" s="2">
        <v>120388</v>
      </c>
      <c r="CJ99" s="3">
        <v>2</v>
      </c>
      <c r="CK99" s="2">
        <v>117742</v>
      </c>
      <c r="CL99" s="3">
        <v>1</v>
      </c>
      <c r="CM99" s="2"/>
      <c r="CO99" s="2"/>
      <c r="CQ99" s="2"/>
      <c r="CS99" s="2"/>
      <c r="CU99" s="2">
        <f t="shared" si="154"/>
        <v>0</v>
      </c>
      <c r="CW99" s="2">
        <f t="shared" si="144"/>
        <v>0</v>
      </c>
      <c r="CY99" s="2">
        <f t="shared" si="155"/>
        <v>0</v>
      </c>
      <c r="DA99" s="2">
        <f t="shared" si="156"/>
        <v>0</v>
      </c>
      <c r="DC99" s="2">
        <f t="shared" si="157"/>
        <v>0</v>
      </c>
      <c r="DE99" s="2">
        <f t="shared" si="158"/>
        <v>0</v>
      </c>
      <c r="DG99" s="2">
        <f t="shared" si="159"/>
        <v>0</v>
      </c>
      <c r="DI99" s="2"/>
      <c r="DK99" s="2"/>
      <c r="DM99" s="2"/>
      <c r="DO99" s="2">
        <v>116130</v>
      </c>
      <c r="DP99" s="3">
        <v>1</v>
      </c>
      <c r="DQ99" s="2">
        <v>195277</v>
      </c>
      <c r="DR99" s="3">
        <v>1</v>
      </c>
      <c r="DS99" s="2">
        <f t="shared" si="160"/>
        <v>106651.93</v>
      </c>
      <c r="DT99" s="3">
        <v>1</v>
      </c>
      <c r="DU99" s="2">
        <f t="shared" si="145"/>
        <v>0</v>
      </c>
      <c r="DW99" s="2"/>
      <c r="DY99" s="2"/>
      <c r="EA99" s="2"/>
      <c r="EC99" s="2">
        <f t="shared" si="161"/>
        <v>106651.93</v>
      </c>
      <c r="ED99" s="3">
        <v>1</v>
      </c>
      <c r="EE99" s="2">
        <f t="shared" si="142"/>
        <v>0</v>
      </c>
      <c r="EG99" s="2">
        <f t="shared" si="143"/>
        <v>0</v>
      </c>
      <c r="EI99" s="2">
        <f t="shared" si="162"/>
        <v>0</v>
      </c>
      <c r="EK99" s="2">
        <f t="shared" si="163"/>
        <v>0</v>
      </c>
      <c r="EM99" s="2">
        <f t="shared" si="164"/>
        <v>106651.93</v>
      </c>
      <c r="EN99" s="3">
        <v>1</v>
      </c>
      <c r="EO99" s="2">
        <f t="shared" si="165"/>
        <v>159977.89499999999</v>
      </c>
      <c r="EP99" s="3">
        <v>1.5</v>
      </c>
      <c r="EQ99" s="2">
        <f t="shared" si="166"/>
        <v>0</v>
      </c>
      <c r="ES99" s="2"/>
      <c r="EU99" s="2">
        <f t="shared" si="167"/>
        <v>0</v>
      </c>
      <c r="EW99" s="2">
        <f t="shared" si="168"/>
        <v>0</v>
      </c>
      <c r="EY99" s="2">
        <f t="shared" si="169"/>
        <v>0</v>
      </c>
      <c r="FA99" s="2">
        <f t="shared" si="170"/>
        <v>0</v>
      </c>
      <c r="FC99" s="2">
        <f t="shared" si="171"/>
        <v>0</v>
      </c>
      <c r="FE99" s="2">
        <f t="shared" si="172"/>
        <v>0</v>
      </c>
      <c r="FG99" s="2">
        <f t="shared" si="173"/>
        <v>0</v>
      </c>
      <c r="FI99" s="2">
        <f t="shared" si="174"/>
        <v>0</v>
      </c>
      <c r="FK99" s="2">
        <f t="shared" si="175"/>
        <v>0</v>
      </c>
      <c r="FM99" s="2">
        <f t="shared" si="176"/>
        <v>0</v>
      </c>
      <c r="FO99" s="2">
        <f t="shared" si="177"/>
        <v>213303.86</v>
      </c>
      <c r="FP99" s="3">
        <v>2</v>
      </c>
      <c r="FQ99" s="2">
        <f t="shared" si="178"/>
        <v>0</v>
      </c>
      <c r="FS99" s="2">
        <f t="shared" si="179"/>
        <v>0</v>
      </c>
      <c r="FU99" s="2">
        <f t="shared" si="180"/>
        <v>0</v>
      </c>
      <c r="FW99" s="2">
        <f t="shared" si="181"/>
        <v>53325.964999999997</v>
      </c>
      <c r="FX99" s="3">
        <v>0.5</v>
      </c>
      <c r="FY99" s="2">
        <f t="shared" si="182"/>
        <v>319955.78999999998</v>
      </c>
      <c r="FZ99" s="3">
        <v>3</v>
      </c>
      <c r="GA99" s="2">
        <f t="shared" si="183"/>
        <v>213303.86</v>
      </c>
      <c r="GB99" s="3">
        <v>2</v>
      </c>
      <c r="GC99" s="2">
        <f t="shared" si="184"/>
        <v>746563.51</v>
      </c>
      <c r="GD99" s="3">
        <v>7</v>
      </c>
      <c r="GE99" s="2">
        <f t="shared" si="185"/>
        <v>0</v>
      </c>
      <c r="GG99" s="2">
        <f t="shared" si="186"/>
        <v>213303.86</v>
      </c>
      <c r="GH99" s="3">
        <v>2</v>
      </c>
      <c r="GI99" s="2">
        <f t="shared" si="187"/>
        <v>0</v>
      </c>
      <c r="GK99" s="2">
        <f t="shared" si="188"/>
        <v>0</v>
      </c>
      <c r="GM99" s="2">
        <f t="shared" si="189"/>
        <v>0</v>
      </c>
      <c r="GO99" s="2">
        <f t="shared" si="190"/>
        <v>319955.78999999998</v>
      </c>
      <c r="GP99" s="3">
        <v>3</v>
      </c>
      <c r="GQ99" s="2">
        <f t="shared" si="191"/>
        <v>0</v>
      </c>
      <c r="GS99" s="2">
        <f t="shared" si="192"/>
        <v>106651.93</v>
      </c>
      <c r="GT99" s="3">
        <v>1</v>
      </c>
      <c r="GU99" s="2">
        <f t="shared" si="193"/>
        <v>0</v>
      </c>
      <c r="GW99" s="2">
        <f t="shared" si="194"/>
        <v>106651.93</v>
      </c>
      <c r="GX99" s="3">
        <v>1</v>
      </c>
      <c r="GY99" s="2">
        <f t="shared" si="195"/>
        <v>0</v>
      </c>
      <c r="HA99" s="2">
        <f t="shared" si="196"/>
        <v>0</v>
      </c>
      <c r="HC99" s="2">
        <f t="shared" si="197"/>
        <v>0</v>
      </c>
      <c r="HE99" s="2">
        <f t="shared" si="198"/>
        <v>0</v>
      </c>
      <c r="HG99" s="2">
        <f t="shared" si="199"/>
        <v>0</v>
      </c>
      <c r="HI99" s="2">
        <f t="shared" si="200"/>
        <v>0</v>
      </c>
      <c r="HK99" s="2">
        <f t="shared" si="201"/>
        <v>0</v>
      </c>
      <c r="HM99" s="2">
        <f t="shared" si="202"/>
        <v>0</v>
      </c>
      <c r="HO99" s="2">
        <f t="shared" si="203"/>
        <v>319955.78999999998</v>
      </c>
      <c r="HP99" s="3">
        <v>3</v>
      </c>
      <c r="HQ99" s="2">
        <f t="shared" si="204"/>
        <v>0</v>
      </c>
      <c r="HS99" s="2">
        <f t="shared" si="205"/>
        <v>0</v>
      </c>
      <c r="HU99" s="2">
        <f t="shared" si="206"/>
        <v>319955.78999999998</v>
      </c>
      <c r="HV99" s="3">
        <v>3</v>
      </c>
      <c r="HW99" s="2">
        <f t="shared" si="207"/>
        <v>0</v>
      </c>
      <c r="HY99" s="2">
        <f t="shared" si="208"/>
        <v>0</v>
      </c>
      <c r="IA99" s="2"/>
      <c r="IC99" s="2"/>
      <c r="IE99" s="2">
        <f t="shared" si="209"/>
        <v>53325.964999999997</v>
      </c>
      <c r="IF99" s="3">
        <v>0.5</v>
      </c>
      <c r="IG99" s="2">
        <f t="shared" si="210"/>
        <v>0</v>
      </c>
      <c r="II99" s="2">
        <f t="shared" si="211"/>
        <v>0</v>
      </c>
      <c r="IK99" s="2">
        <f t="shared" si="212"/>
        <v>0</v>
      </c>
      <c r="IM99" s="2">
        <f t="shared" si="213"/>
        <v>0</v>
      </c>
      <c r="IO99" s="2">
        <f t="shared" si="214"/>
        <v>106651.93</v>
      </c>
      <c r="IP99" s="3">
        <v>1</v>
      </c>
      <c r="IQ99" s="2">
        <f t="shared" si="215"/>
        <v>106651.93</v>
      </c>
      <c r="IR99" s="3">
        <v>1</v>
      </c>
      <c r="IS99" s="2">
        <f t="shared" si="216"/>
        <v>106651.93</v>
      </c>
      <c r="IT99" s="3">
        <v>1</v>
      </c>
      <c r="IU99" s="2">
        <f t="shared" si="217"/>
        <v>0</v>
      </c>
      <c r="IW99" s="2">
        <f t="shared" si="218"/>
        <v>106651.93</v>
      </c>
      <c r="IX99" s="3">
        <v>1</v>
      </c>
      <c r="IY99" s="2"/>
      <c r="JA99" s="2"/>
      <c r="JC99" s="2"/>
      <c r="JE99" s="2"/>
      <c r="JG99" s="2"/>
      <c r="JI99" s="2"/>
      <c r="JK99" s="2"/>
      <c r="JM99" s="2"/>
      <c r="JO99" s="2"/>
      <c r="JQ99" s="2">
        <v>12135.66</v>
      </c>
      <c r="JR99" s="3">
        <v>0</v>
      </c>
      <c r="JS99" s="2"/>
      <c r="JU99" s="2"/>
      <c r="JW99" s="2">
        <v>26750</v>
      </c>
      <c r="JX99" s="3">
        <v>0</v>
      </c>
      <c r="JY99" s="2">
        <v>5250.94</v>
      </c>
      <c r="JZ99" s="3">
        <v>0</v>
      </c>
      <c r="KA99" s="2"/>
      <c r="KC99" s="2">
        <v>10000</v>
      </c>
      <c r="KD99" s="3">
        <v>0</v>
      </c>
      <c r="KE99" s="2">
        <v>1500</v>
      </c>
      <c r="KF99" s="3">
        <v>0</v>
      </c>
      <c r="KG99" s="2"/>
      <c r="KI99" s="2">
        <v>4022</v>
      </c>
      <c r="KJ99" s="3">
        <v>0</v>
      </c>
      <c r="KK99" s="2">
        <v>128011.26</v>
      </c>
      <c r="KL99" s="3">
        <v>0</v>
      </c>
      <c r="KM99" s="2"/>
      <c r="KO99" s="2"/>
      <c r="KQ99" s="2"/>
      <c r="KS99" s="2"/>
      <c r="KU99" s="2">
        <v>10000</v>
      </c>
      <c r="KV99" s="3">
        <v>0</v>
      </c>
      <c r="KW99" s="2"/>
      <c r="KY99" s="2"/>
      <c r="LA99" s="2"/>
      <c r="LC99" s="2">
        <v>5520</v>
      </c>
      <c r="LD99" s="3">
        <v>0</v>
      </c>
      <c r="LE99" s="2"/>
      <c r="LG99" s="2"/>
      <c r="LI99" s="2"/>
      <c r="LK99" s="2"/>
      <c r="LM99" s="2">
        <v>10000</v>
      </c>
      <c r="LN99" s="3">
        <v>0</v>
      </c>
      <c r="LO99" s="2"/>
      <c r="LQ99" s="2"/>
      <c r="LS99" s="2"/>
      <c r="LU99" s="2"/>
      <c r="LW99" s="2"/>
      <c r="LY99" s="2"/>
      <c r="MA99" s="2"/>
      <c r="MC99" s="2"/>
      <c r="ME99" s="2"/>
      <c r="MG99" s="2"/>
      <c r="MI99" s="2"/>
      <c r="MK99" s="2"/>
      <c r="MM99" s="2"/>
      <c r="MO99" s="2"/>
      <c r="MQ99" s="2"/>
      <c r="MS99" s="2">
        <v>1989.89</v>
      </c>
      <c r="MT99" s="3">
        <v>0</v>
      </c>
      <c r="MU99" s="2"/>
      <c r="MW99" s="2"/>
      <c r="MY99" s="2"/>
      <c r="NA99" s="2"/>
      <c r="NC99" s="2">
        <v>5759026.1333299996</v>
      </c>
      <c r="ND99" s="3">
        <v>56.5</v>
      </c>
      <c r="NE99" s="2">
        <v>106651.93</v>
      </c>
      <c r="NF99" s="3">
        <v>1</v>
      </c>
      <c r="NG99" s="2">
        <f t="shared" si="146"/>
        <v>5649705.0083299978</v>
      </c>
      <c r="NH99" s="2">
        <f t="shared" si="147"/>
        <v>1881410.9849999996</v>
      </c>
      <c r="NI99" s="2">
        <f t="shared" si="148"/>
        <v>53325.964999999997</v>
      </c>
      <c r="NJ99" s="2">
        <f t="shared" si="149"/>
        <v>5521693.748329998</v>
      </c>
      <c r="NK99" s="2">
        <f t="shared" si="150"/>
        <v>1774759.0549999997</v>
      </c>
      <c r="NL99" s="2">
        <f t="shared" si="151"/>
        <v>53325.964999999997</v>
      </c>
      <c r="NM99" s="2">
        <f>VLOOKUP($B99,'[6]sped-ELL'!$B$3:$AB$118,26,FALSE)</f>
        <v>1644868.63</v>
      </c>
      <c r="NN99" s="2">
        <f>VLOOKUP($B99,'[6]sped-ELL'!$B$3:$AB$118,27,FALSE)</f>
        <v>108451.51</v>
      </c>
      <c r="NO99" s="52">
        <f t="shared" si="152"/>
        <v>-129890.42499999981</v>
      </c>
      <c r="NP99" s="52">
        <f t="shared" si="153"/>
        <v>55125.544999999998</v>
      </c>
      <c r="NQ99" s="2"/>
      <c r="NS99" s="2"/>
      <c r="NU99" s="2"/>
      <c r="NW99" s="2"/>
      <c r="NY99" s="2"/>
      <c r="OA99" s="2"/>
      <c r="OC99" s="2"/>
      <c r="OE99" s="2"/>
      <c r="OG99" s="2"/>
      <c r="OI99" s="2"/>
      <c r="OK99" s="2"/>
      <c r="OM99" s="2"/>
      <c r="OO99" s="2"/>
      <c r="OQ99" s="2"/>
      <c r="OS99" s="2"/>
      <c r="OU99" s="2"/>
      <c r="OW99" s="2"/>
      <c r="OY99" s="2"/>
      <c r="PA99" s="2"/>
      <c r="PC99" s="2"/>
      <c r="PE99" s="2"/>
      <c r="PG99" s="2"/>
      <c r="PI99" s="2"/>
      <c r="PK99" s="2"/>
      <c r="PM99" s="2"/>
      <c r="PO99" s="2"/>
      <c r="PQ99" s="2"/>
      <c r="PS99" s="2"/>
      <c r="PU99" s="2"/>
    </row>
    <row r="100" spans="1:437" x14ac:dyDescent="0.25">
      <c r="A100" t="s">
        <v>283</v>
      </c>
      <c r="B100" s="35">
        <v>319</v>
      </c>
      <c r="C100" s="2"/>
      <c r="E100" s="2"/>
      <c r="G100" s="2"/>
      <c r="I100" s="2">
        <v>123904</v>
      </c>
      <c r="J100" s="3">
        <v>2</v>
      </c>
      <c r="K100" s="2">
        <v>187440</v>
      </c>
      <c r="L100" s="3">
        <v>5</v>
      </c>
      <c r="M100" s="2"/>
      <c r="O100" s="2">
        <v>37488</v>
      </c>
      <c r="P100" s="3">
        <v>1</v>
      </c>
      <c r="Q100" s="2">
        <v>43787</v>
      </c>
      <c r="R100" s="3">
        <v>1</v>
      </c>
      <c r="S100" s="2">
        <v>112464</v>
      </c>
      <c r="T100" s="3">
        <v>3</v>
      </c>
      <c r="U100" s="2"/>
      <c r="W100" s="2">
        <v>149952</v>
      </c>
      <c r="X100" s="3">
        <v>4</v>
      </c>
      <c r="Y100" s="2"/>
      <c r="AA100" s="2"/>
      <c r="AC100" s="2"/>
      <c r="AE100" s="2"/>
      <c r="AG100" s="2"/>
      <c r="AI100" s="2"/>
      <c r="AK100" s="2"/>
      <c r="AM100" s="2"/>
      <c r="AO100" s="2"/>
      <c r="AQ100" s="2">
        <v>156529</v>
      </c>
      <c r="AR100" s="3">
        <v>1</v>
      </c>
      <c r="AS100" s="2"/>
      <c r="AU100" s="2"/>
      <c r="AW100" s="2">
        <v>55015</v>
      </c>
      <c r="AX100" s="3">
        <v>1</v>
      </c>
      <c r="AY100" s="2"/>
      <c r="BA100" s="2"/>
      <c r="BC100" s="2">
        <v>50639</v>
      </c>
      <c r="BD100" s="3">
        <v>1</v>
      </c>
      <c r="BE100" s="2"/>
      <c r="BG100" s="2"/>
      <c r="BI100" s="2"/>
      <c r="BK100" s="2"/>
      <c r="BM100" s="2"/>
      <c r="BO100" s="2"/>
      <c r="BQ100" s="2"/>
      <c r="BS100" s="2"/>
      <c r="BU100" s="2"/>
      <c r="BW100" s="2">
        <v>117087</v>
      </c>
      <c r="BX100" s="3">
        <v>1</v>
      </c>
      <c r="BY100" s="2"/>
      <c r="CA100" s="2"/>
      <c r="CC100" s="2">
        <v>78183</v>
      </c>
      <c r="CD100" s="3">
        <v>1</v>
      </c>
      <c r="CE100" s="2">
        <v>13126.776669999999</v>
      </c>
      <c r="CF100" s="3">
        <v>0</v>
      </c>
      <c r="CG100" s="2">
        <v>101190</v>
      </c>
      <c r="CH100" s="3">
        <v>2</v>
      </c>
      <c r="CI100" s="2">
        <v>60194</v>
      </c>
      <c r="CJ100" s="3">
        <v>1</v>
      </c>
      <c r="CK100" s="2">
        <v>117742</v>
      </c>
      <c r="CL100" s="3">
        <v>1</v>
      </c>
      <c r="CM100" s="2"/>
      <c r="CO100" s="2"/>
      <c r="CQ100" s="2"/>
      <c r="CS100" s="2">
        <v>144306</v>
      </c>
      <c r="CT100" s="3">
        <v>1</v>
      </c>
      <c r="CU100" s="2">
        <f t="shared" si="154"/>
        <v>0</v>
      </c>
      <c r="CW100" s="2">
        <f t="shared" si="144"/>
        <v>0</v>
      </c>
      <c r="CY100" s="2">
        <f t="shared" si="155"/>
        <v>0</v>
      </c>
      <c r="DA100" s="2">
        <f t="shared" si="156"/>
        <v>106651.93</v>
      </c>
      <c r="DB100" s="3">
        <v>1</v>
      </c>
      <c r="DC100" s="2">
        <f t="shared" si="157"/>
        <v>0</v>
      </c>
      <c r="DE100" s="2">
        <f t="shared" si="158"/>
        <v>106651.93</v>
      </c>
      <c r="DF100" s="3">
        <v>1</v>
      </c>
      <c r="DG100" s="2">
        <f t="shared" si="159"/>
        <v>9695.6300096956293</v>
      </c>
      <c r="DH100" s="3">
        <v>9.0909090999999997E-2</v>
      </c>
      <c r="DI100" s="2"/>
      <c r="DK100" s="2"/>
      <c r="DM100" s="2"/>
      <c r="DO100" s="2"/>
      <c r="DQ100" s="2">
        <v>195277</v>
      </c>
      <c r="DR100" s="3">
        <v>1</v>
      </c>
      <c r="DS100" s="2">
        <f t="shared" si="160"/>
        <v>106651.93</v>
      </c>
      <c r="DT100" s="3">
        <v>1</v>
      </c>
      <c r="DU100" s="2">
        <f t="shared" si="145"/>
        <v>0</v>
      </c>
      <c r="DW100" s="2"/>
      <c r="DY100" s="2">
        <v>56854</v>
      </c>
      <c r="DZ100" s="3">
        <v>1</v>
      </c>
      <c r="EA100" s="2">
        <v>104158</v>
      </c>
      <c r="EB100" s="3">
        <v>1</v>
      </c>
      <c r="EC100" s="2">
        <f t="shared" si="161"/>
        <v>0</v>
      </c>
      <c r="EE100" s="2">
        <f t="shared" si="142"/>
        <v>0</v>
      </c>
      <c r="EG100" s="2">
        <f t="shared" si="143"/>
        <v>0</v>
      </c>
      <c r="EI100" s="2">
        <f t="shared" si="162"/>
        <v>0</v>
      </c>
      <c r="EK100" s="2">
        <f t="shared" si="163"/>
        <v>0</v>
      </c>
      <c r="EM100" s="2">
        <f t="shared" si="164"/>
        <v>106651.93</v>
      </c>
      <c r="EN100" s="3">
        <v>1</v>
      </c>
      <c r="EO100" s="2">
        <f t="shared" si="165"/>
        <v>213303.86</v>
      </c>
      <c r="EP100" s="3">
        <v>2</v>
      </c>
      <c r="EQ100" s="2">
        <f t="shared" si="166"/>
        <v>106651.93</v>
      </c>
      <c r="ER100" s="3">
        <v>1</v>
      </c>
      <c r="ES100" s="2"/>
      <c r="EU100" s="2">
        <f t="shared" si="167"/>
        <v>426607.72</v>
      </c>
      <c r="EV100" s="3">
        <v>4</v>
      </c>
      <c r="EW100" s="2">
        <f t="shared" si="168"/>
        <v>319955.78999999998</v>
      </c>
      <c r="EX100" s="3">
        <v>3</v>
      </c>
      <c r="EY100" s="2">
        <f t="shared" si="169"/>
        <v>319955.78999999998</v>
      </c>
      <c r="EZ100" s="3">
        <v>3</v>
      </c>
      <c r="FA100" s="2">
        <f t="shared" si="170"/>
        <v>319955.78999999998</v>
      </c>
      <c r="FB100" s="3">
        <v>3</v>
      </c>
      <c r="FC100" s="2">
        <f t="shared" si="171"/>
        <v>213303.86</v>
      </c>
      <c r="FD100" s="3">
        <v>2</v>
      </c>
      <c r="FE100" s="2">
        <f t="shared" si="172"/>
        <v>0</v>
      </c>
      <c r="FG100" s="2">
        <f t="shared" si="173"/>
        <v>106651.93</v>
      </c>
      <c r="FH100" s="3">
        <v>1</v>
      </c>
      <c r="FI100" s="2">
        <f t="shared" si="174"/>
        <v>0</v>
      </c>
      <c r="FK100" s="2">
        <f t="shared" si="175"/>
        <v>0</v>
      </c>
      <c r="FM100" s="2">
        <f t="shared" si="176"/>
        <v>0</v>
      </c>
      <c r="FO100" s="2">
        <f t="shared" si="177"/>
        <v>0</v>
      </c>
      <c r="FQ100" s="2">
        <f t="shared" si="178"/>
        <v>0</v>
      </c>
      <c r="FS100" s="2">
        <f t="shared" si="179"/>
        <v>0</v>
      </c>
      <c r="FU100" s="2">
        <f t="shared" si="180"/>
        <v>213303.86</v>
      </c>
      <c r="FV100" s="3">
        <v>2</v>
      </c>
      <c r="FW100" s="2">
        <f t="shared" si="181"/>
        <v>0</v>
      </c>
      <c r="FY100" s="2">
        <f t="shared" si="182"/>
        <v>0</v>
      </c>
      <c r="GA100" s="2">
        <f t="shared" si="183"/>
        <v>213303.86</v>
      </c>
      <c r="GB100" s="3">
        <v>2</v>
      </c>
      <c r="GC100" s="2">
        <f t="shared" si="184"/>
        <v>426607.72</v>
      </c>
      <c r="GD100" s="3">
        <v>4</v>
      </c>
      <c r="GE100" s="2">
        <f t="shared" si="185"/>
        <v>0</v>
      </c>
      <c r="GG100" s="2">
        <f t="shared" si="186"/>
        <v>0</v>
      </c>
      <c r="GI100" s="2">
        <f t="shared" si="187"/>
        <v>0</v>
      </c>
      <c r="GK100" s="2">
        <f t="shared" si="188"/>
        <v>0</v>
      </c>
      <c r="GM100" s="2">
        <f t="shared" si="189"/>
        <v>319955.78999999998</v>
      </c>
      <c r="GN100" s="3">
        <v>3</v>
      </c>
      <c r="GO100" s="2">
        <f t="shared" si="190"/>
        <v>0</v>
      </c>
      <c r="GQ100" s="2">
        <f t="shared" si="191"/>
        <v>0</v>
      </c>
      <c r="GS100" s="2">
        <f t="shared" si="192"/>
        <v>106651.93</v>
      </c>
      <c r="GT100" s="3">
        <v>1</v>
      </c>
      <c r="GU100" s="2">
        <f t="shared" si="193"/>
        <v>0</v>
      </c>
      <c r="GW100" s="2">
        <f t="shared" si="194"/>
        <v>0</v>
      </c>
      <c r="GY100" s="2">
        <f t="shared" si="195"/>
        <v>213303.86</v>
      </c>
      <c r="GZ100" s="3">
        <v>2</v>
      </c>
      <c r="HA100" s="2">
        <f t="shared" si="196"/>
        <v>0</v>
      </c>
      <c r="HC100" s="2">
        <f t="shared" si="197"/>
        <v>319955.78999999998</v>
      </c>
      <c r="HD100" s="3">
        <v>3</v>
      </c>
      <c r="HE100" s="2">
        <f t="shared" si="198"/>
        <v>106651.93</v>
      </c>
      <c r="HF100" s="3">
        <v>1</v>
      </c>
      <c r="HG100" s="2">
        <f t="shared" si="199"/>
        <v>0</v>
      </c>
      <c r="HI100" s="2">
        <f t="shared" si="200"/>
        <v>0</v>
      </c>
      <c r="HK100" s="2">
        <f t="shared" si="201"/>
        <v>0</v>
      </c>
      <c r="HM100" s="2">
        <f t="shared" si="202"/>
        <v>0</v>
      </c>
      <c r="HO100" s="2">
        <f t="shared" si="203"/>
        <v>0</v>
      </c>
      <c r="HQ100" s="2">
        <f t="shared" si="204"/>
        <v>0</v>
      </c>
      <c r="HS100" s="2">
        <f t="shared" si="205"/>
        <v>0</v>
      </c>
      <c r="HU100" s="2">
        <f t="shared" si="206"/>
        <v>0</v>
      </c>
      <c r="HW100" s="2">
        <f t="shared" si="207"/>
        <v>106651.93</v>
      </c>
      <c r="HX100" s="3">
        <v>1</v>
      </c>
      <c r="HY100" s="2">
        <f t="shared" si="208"/>
        <v>0</v>
      </c>
      <c r="IA100" s="2"/>
      <c r="IC100" s="2"/>
      <c r="IE100" s="2">
        <f t="shared" si="209"/>
        <v>0</v>
      </c>
      <c r="IG100" s="2">
        <f t="shared" si="210"/>
        <v>0</v>
      </c>
      <c r="II100" s="2">
        <f t="shared" si="211"/>
        <v>0</v>
      </c>
      <c r="IK100" s="2">
        <f t="shared" si="212"/>
        <v>0</v>
      </c>
      <c r="IM100" s="2">
        <f t="shared" si="213"/>
        <v>0</v>
      </c>
      <c r="IO100" s="2">
        <f t="shared" si="214"/>
        <v>0</v>
      </c>
      <c r="IQ100" s="2">
        <f t="shared" si="215"/>
        <v>0</v>
      </c>
      <c r="IS100" s="2">
        <f t="shared" si="216"/>
        <v>0</v>
      </c>
      <c r="IU100" s="2">
        <f t="shared" si="217"/>
        <v>0</v>
      </c>
      <c r="IW100" s="2">
        <f t="shared" si="218"/>
        <v>0</v>
      </c>
      <c r="IY100" s="2"/>
      <c r="JA100" s="2"/>
      <c r="JC100" s="2">
        <v>47600</v>
      </c>
      <c r="JD100" s="3">
        <v>0</v>
      </c>
      <c r="JE100" s="2">
        <v>10200</v>
      </c>
      <c r="JF100" s="3">
        <v>0</v>
      </c>
      <c r="JG100" s="2">
        <v>47600</v>
      </c>
      <c r="JH100" s="3">
        <v>0</v>
      </c>
      <c r="JI100" s="2"/>
      <c r="JK100" s="2"/>
      <c r="JM100" s="2"/>
      <c r="JO100" s="2"/>
      <c r="JQ100" s="2">
        <v>77076.625</v>
      </c>
      <c r="JR100" s="3">
        <v>0</v>
      </c>
      <c r="JS100" s="2"/>
      <c r="JU100" s="2">
        <v>600</v>
      </c>
      <c r="JV100" s="3">
        <v>0</v>
      </c>
      <c r="JW100" s="2">
        <v>16000</v>
      </c>
      <c r="JX100" s="3">
        <v>0</v>
      </c>
      <c r="JY100" s="2">
        <v>5244.57</v>
      </c>
      <c r="JZ100" s="3">
        <v>0</v>
      </c>
      <c r="KA100" s="2"/>
      <c r="KC100" s="2">
        <v>7926</v>
      </c>
      <c r="KD100" s="3">
        <v>0</v>
      </c>
      <c r="KE100" s="2">
        <v>10759</v>
      </c>
      <c r="KF100" s="3">
        <v>0</v>
      </c>
      <c r="KG100" s="2"/>
      <c r="KI100" s="2"/>
      <c r="KK100" s="2">
        <v>270080.59000000003</v>
      </c>
      <c r="KL100" s="3">
        <v>0</v>
      </c>
      <c r="KM100" s="2"/>
      <c r="KO100" s="2"/>
      <c r="KQ100" s="2"/>
      <c r="KS100" s="2"/>
      <c r="KU100" s="2">
        <v>1000</v>
      </c>
      <c r="KV100" s="3">
        <v>0</v>
      </c>
      <c r="KW100" s="2"/>
      <c r="KY100" s="2">
        <v>14172</v>
      </c>
      <c r="KZ100" s="3">
        <v>0</v>
      </c>
      <c r="LA100" s="2"/>
      <c r="LC100" s="2">
        <v>7800</v>
      </c>
      <c r="LD100" s="3">
        <v>0</v>
      </c>
      <c r="LE100" s="2"/>
      <c r="LG100" s="2"/>
      <c r="LI100" s="2"/>
      <c r="LK100" s="2">
        <v>1000</v>
      </c>
      <c r="LL100" s="3">
        <v>0</v>
      </c>
      <c r="LM100" s="2"/>
      <c r="LO100" s="2"/>
      <c r="LQ100" s="2"/>
      <c r="LS100" s="2">
        <v>200</v>
      </c>
      <c r="LT100" s="3">
        <v>0</v>
      </c>
      <c r="LU100" s="2"/>
      <c r="LW100" s="2"/>
      <c r="LY100" s="2"/>
      <c r="MA100" s="2"/>
      <c r="MC100" s="2"/>
      <c r="ME100" s="2"/>
      <c r="MG100" s="2"/>
      <c r="MI100" s="2"/>
      <c r="MK100" s="2">
        <v>8411</v>
      </c>
      <c r="ML100" s="3">
        <v>0</v>
      </c>
      <c r="MM100" s="2"/>
      <c r="MO100" s="2"/>
      <c r="MQ100" s="2"/>
      <c r="MS100" s="2">
        <v>2811.74</v>
      </c>
      <c r="MT100" s="3">
        <v>0</v>
      </c>
      <c r="MU100" s="2"/>
      <c r="MW100" s="2"/>
      <c r="MY100" s="2"/>
      <c r="NA100" s="2"/>
      <c r="NC100" s="2">
        <v>7171948.8471347801</v>
      </c>
      <c r="ND100" s="3">
        <v>71.090909091</v>
      </c>
      <c r="NE100" s="2">
        <v>106651.93</v>
      </c>
      <c r="NF100" s="3">
        <v>1</v>
      </c>
      <c r="NG100" s="2">
        <f t="shared" si="146"/>
        <v>7029545.9216796961</v>
      </c>
      <c r="NH100" s="2">
        <f t="shared" si="147"/>
        <v>1388573.3</v>
      </c>
      <c r="NI100" s="2">
        <f t="shared" si="148"/>
        <v>9695.6300096956293</v>
      </c>
      <c r="NJ100" s="2">
        <f t="shared" si="149"/>
        <v>6759465.3316796962</v>
      </c>
      <c r="NK100" s="2">
        <f t="shared" si="150"/>
        <v>1271486.3</v>
      </c>
      <c r="NL100" s="2">
        <f t="shared" si="151"/>
        <v>9695.6300096956293</v>
      </c>
      <c r="NM100" s="2">
        <f>VLOOKUP($B100,'[6]sped-ELL'!$B$3:$AB$118,26,FALSE)</f>
        <v>1377072.1</v>
      </c>
      <c r="NN100" s="2">
        <f>VLOOKUP($B100,'[6]sped-ELL'!$B$3:$AB$118,27,FALSE)</f>
        <v>9760.6358999999993</v>
      </c>
      <c r="NO100" s="52">
        <f t="shared" si="152"/>
        <v>105585.80000000005</v>
      </c>
      <c r="NP100" s="52">
        <f t="shared" si="153"/>
        <v>65.005890304370041</v>
      </c>
      <c r="NQ100" s="2"/>
      <c r="NS100" s="2"/>
      <c r="NU100" s="2"/>
      <c r="NW100" s="2"/>
      <c r="NY100" s="2"/>
      <c r="OA100" s="2"/>
      <c r="OC100" s="2"/>
      <c r="OE100" s="2"/>
      <c r="OG100" s="2"/>
      <c r="OI100" s="2"/>
      <c r="OK100" s="2"/>
      <c r="OM100" s="2"/>
      <c r="OO100" s="2"/>
      <c r="OQ100" s="2"/>
      <c r="OS100" s="2"/>
      <c r="OU100" s="2"/>
      <c r="OW100" s="2"/>
      <c r="OY100" s="2"/>
      <c r="PA100" s="2"/>
      <c r="PC100" s="2"/>
      <c r="PE100" s="2"/>
      <c r="PG100" s="2"/>
      <c r="PI100" s="2"/>
      <c r="PK100" s="2"/>
      <c r="PM100" s="2"/>
      <c r="PO100" s="2"/>
      <c r="PQ100" s="2"/>
      <c r="PS100" s="2"/>
      <c r="PU100" s="2"/>
    </row>
    <row r="101" spans="1:437" x14ac:dyDescent="0.25">
      <c r="A101" t="s">
        <v>284</v>
      </c>
      <c r="B101" s="35">
        <v>321</v>
      </c>
      <c r="C101" s="2"/>
      <c r="E101" s="2"/>
      <c r="G101" s="2"/>
      <c r="I101" s="2"/>
      <c r="K101" s="2">
        <v>37488</v>
      </c>
      <c r="L101" s="3">
        <v>1</v>
      </c>
      <c r="M101" s="2">
        <v>112464</v>
      </c>
      <c r="N101" s="3">
        <v>3</v>
      </c>
      <c r="O101" s="2">
        <v>37488</v>
      </c>
      <c r="P101" s="3">
        <v>1</v>
      </c>
      <c r="Q101" s="2"/>
      <c r="S101" s="2">
        <v>112464</v>
      </c>
      <c r="T101" s="3">
        <v>3</v>
      </c>
      <c r="U101" s="2"/>
      <c r="W101" s="2"/>
      <c r="Y101" s="2"/>
      <c r="AA101" s="2"/>
      <c r="AC101" s="2"/>
      <c r="AE101" s="2"/>
      <c r="AG101" s="2">
        <v>156529</v>
      </c>
      <c r="AH101" s="3">
        <v>1</v>
      </c>
      <c r="AI101" s="2"/>
      <c r="AK101" s="2"/>
      <c r="AM101" s="2"/>
      <c r="AO101" s="2"/>
      <c r="AQ101" s="2"/>
      <c r="AS101" s="2"/>
      <c r="AU101" s="2">
        <v>69509</v>
      </c>
      <c r="AV101" s="3">
        <v>1</v>
      </c>
      <c r="AW101" s="2"/>
      <c r="AY101" s="2"/>
      <c r="BA101" s="2">
        <v>90879</v>
      </c>
      <c r="BB101" s="3">
        <v>1</v>
      </c>
      <c r="BC101" s="2">
        <v>25319.5</v>
      </c>
      <c r="BD101" s="3">
        <v>0.5</v>
      </c>
      <c r="BE101" s="2"/>
      <c r="BG101" s="2"/>
      <c r="BI101" s="2">
        <v>58896</v>
      </c>
      <c r="BJ101" s="3">
        <v>1</v>
      </c>
      <c r="BK101" s="2"/>
      <c r="BM101" s="2"/>
      <c r="BO101" s="2"/>
      <c r="BQ101" s="2"/>
      <c r="BS101" s="2"/>
      <c r="BU101" s="2"/>
      <c r="BW101" s="2"/>
      <c r="BY101" s="2"/>
      <c r="CA101" s="2"/>
      <c r="CC101" s="2">
        <v>78183</v>
      </c>
      <c r="CD101" s="3">
        <v>1</v>
      </c>
      <c r="CE101" s="2">
        <v>18576.536670000001</v>
      </c>
      <c r="CF101" s="3">
        <v>0</v>
      </c>
      <c r="CG101" s="2">
        <v>50595</v>
      </c>
      <c r="CH101" s="3">
        <v>1</v>
      </c>
      <c r="CI101" s="2">
        <v>120388</v>
      </c>
      <c r="CJ101" s="3">
        <v>2</v>
      </c>
      <c r="CK101" s="2"/>
      <c r="CM101" s="2"/>
      <c r="CO101" s="2"/>
      <c r="CQ101" s="2"/>
      <c r="CS101" s="2"/>
      <c r="CU101" s="2">
        <f t="shared" si="154"/>
        <v>0</v>
      </c>
      <c r="CW101" s="2">
        <f t="shared" si="144"/>
        <v>0</v>
      </c>
      <c r="CY101" s="2">
        <f t="shared" si="155"/>
        <v>0</v>
      </c>
      <c r="DA101" s="2">
        <f t="shared" si="156"/>
        <v>106651.93</v>
      </c>
      <c r="DB101" s="3">
        <v>1</v>
      </c>
      <c r="DC101" s="2">
        <f t="shared" si="157"/>
        <v>0</v>
      </c>
      <c r="DE101" s="2">
        <f t="shared" si="158"/>
        <v>0</v>
      </c>
      <c r="DG101" s="2">
        <f t="shared" si="159"/>
        <v>0</v>
      </c>
      <c r="DI101" s="2"/>
      <c r="DK101" s="2"/>
      <c r="DM101" s="2"/>
      <c r="DO101" s="2"/>
      <c r="DQ101" s="2">
        <v>195277</v>
      </c>
      <c r="DR101" s="3">
        <v>1</v>
      </c>
      <c r="DS101" s="2">
        <f t="shared" si="160"/>
        <v>106651.93</v>
      </c>
      <c r="DT101" s="3">
        <v>1</v>
      </c>
      <c r="DU101" s="2">
        <f t="shared" si="145"/>
        <v>0</v>
      </c>
      <c r="DW101" s="2"/>
      <c r="DY101" s="2"/>
      <c r="EA101" s="2"/>
      <c r="EC101" s="2">
        <f t="shared" si="161"/>
        <v>106651.93</v>
      </c>
      <c r="ED101" s="3">
        <v>1</v>
      </c>
      <c r="EE101" s="2">
        <f t="shared" si="142"/>
        <v>0</v>
      </c>
      <c r="EG101" s="2">
        <f t="shared" si="143"/>
        <v>0</v>
      </c>
      <c r="EI101" s="2">
        <f t="shared" si="162"/>
        <v>106651.93</v>
      </c>
      <c r="EJ101" s="3">
        <v>1</v>
      </c>
      <c r="EK101" s="2">
        <f t="shared" si="163"/>
        <v>0</v>
      </c>
      <c r="EM101" s="2">
        <f t="shared" si="164"/>
        <v>0</v>
      </c>
      <c r="EO101" s="2">
        <f t="shared" si="165"/>
        <v>106651.93</v>
      </c>
      <c r="EP101" s="3">
        <v>1</v>
      </c>
      <c r="EQ101" s="2">
        <f t="shared" si="166"/>
        <v>106651.93</v>
      </c>
      <c r="ER101" s="3">
        <v>1</v>
      </c>
      <c r="ES101" s="2"/>
      <c r="EU101" s="2">
        <f t="shared" si="167"/>
        <v>426607.72</v>
      </c>
      <c r="EV101" s="3">
        <v>4</v>
      </c>
      <c r="EW101" s="2">
        <f t="shared" si="168"/>
        <v>319955.78999999998</v>
      </c>
      <c r="EX101" s="3">
        <v>3</v>
      </c>
      <c r="EY101" s="2">
        <f t="shared" si="169"/>
        <v>426607.72</v>
      </c>
      <c r="EZ101" s="3">
        <v>4</v>
      </c>
      <c r="FA101" s="2">
        <f t="shared" si="170"/>
        <v>426607.72</v>
      </c>
      <c r="FB101" s="3">
        <v>4</v>
      </c>
      <c r="FC101" s="2">
        <f t="shared" si="171"/>
        <v>319955.78999999998</v>
      </c>
      <c r="FD101" s="3">
        <v>3</v>
      </c>
      <c r="FE101" s="2">
        <f t="shared" si="172"/>
        <v>0</v>
      </c>
      <c r="FG101" s="2">
        <f t="shared" si="173"/>
        <v>106651.93</v>
      </c>
      <c r="FH101" s="3">
        <v>1</v>
      </c>
      <c r="FI101" s="2">
        <f t="shared" si="174"/>
        <v>0</v>
      </c>
      <c r="FK101" s="2">
        <f t="shared" si="175"/>
        <v>0</v>
      </c>
      <c r="FM101" s="2">
        <f t="shared" si="176"/>
        <v>0</v>
      </c>
      <c r="FO101" s="2">
        <f t="shared" si="177"/>
        <v>0</v>
      </c>
      <c r="FQ101" s="2">
        <f t="shared" si="178"/>
        <v>0</v>
      </c>
      <c r="FS101" s="2">
        <f t="shared" si="179"/>
        <v>0</v>
      </c>
      <c r="FU101" s="2">
        <f t="shared" si="180"/>
        <v>0</v>
      </c>
      <c r="FW101" s="2">
        <f t="shared" si="181"/>
        <v>533259.64999999991</v>
      </c>
      <c r="FX101" s="3">
        <v>5</v>
      </c>
      <c r="FY101" s="2">
        <f t="shared" si="182"/>
        <v>0</v>
      </c>
      <c r="GA101" s="2">
        <f t="shared" si="183"/>
        <v>106651.93</v>
      </c>
      <c r="GB101" s="3">
        <v>1</v>
      </c>
      <c r="GC101" s="2">
        <f t="shared" si="184"/>
        <v>319955.78999999998</v>
      </c>
      <c r="GD101" s="3">
        <v>3</v>
      </c>
      <c r="GE101" s="2">
        <f t="shared" si="185"/>
        <v>0</v>
      </c>
      <c r="GG101" s="2">
        <f t="shared" si="186"/>
        <v>0</v>
      </c>
      <c r="GI101" s="2">
        <f t="shared" si="187"/>
        <v>0</v>
      </c>
      <c r="GK101" s="2">
        <f t="shared" si="188"/>
        <v>0</v>
      </c>
      <c r="GM101" s="2">
        <f t="shared" si="189"/>
        <v>319955.78999999998</v>
      </c>
      <c r="GN101" s="3">
        <v>3</v>
      </c>
      <c r="GO101" s="2">
        <f t="shared" si="190"/>
        <v>0</v>
      </c>
      <c r="GQ101" s="2">
        <f t="shared" si="191"/>
        <v>0</v>
      </c>
      <c r="GS101" s="2">
        <f t="shared" si="192"/>
        <v>106651.93</v>
      </c>
      <c r="GT101" s="3">
        <v>1</v>
      </c>
      <c r="GU101" s="2">
        <f t="shared" si="193"/>
        <v>0</v>
      </c>
      <c r="GW101" s="2">
        <f t="shared" si="194"/>
        <v>0</v>
      </c>
      <c r="GY101" s="2">
        <f t="shared" si="195"/>
        <v>0</v>
      </c>
      <c r="HA101" s="2">
        <f t="shared" si="196"/>
        <v>0</v>
      </c>
      <c r="HC101" s="2">
        <f t="shared" si="197"/>
        <v>106651.93</v>
      </c>
      <c r="HD101" s="3">
        <v>1</v>
      </c>
      <c r="HE101" s="2">
        <f t="shared" si="198"/>
        <v>0</v>
      </c>
      <c r="HG101" s="2">
        <f t="shared" si="199"/>
        <v>106651.93</v>
      </c>
      <c r="HH101" s="3">
        <v>1</v>
      </c>
      <c r="HI101" s="2">
        <f t="shared" si="200"/>
        <v>0</v>
      </c>
      <c r="HK101" s="2">
        <f t="shared" si="201"/>
        <v>0</v>
      </c>
      <c r="HM101" s="2">
        <f t="shared" si="202"/>
        <v>0</v>
      </c>
      <c r="HO101" s="2">
        <f t="shared" si="203"/>
        <v>106651.93</v>
      </c>
      <c r="HP101" s="3">
        <v>1</v>
      </c>
      <c r="HQ101" s="2">
        <f t="shared" si="204"/>
        <v>0</v>
      </c>
      <c r="HS101" s="2">
        <f t="shared" si="205"/>
        <v>0</v>
      </c>
      <c r="HU101" s="2">
        <f t="shared" si="206"/>
        <v>0</v>
      </c>
      <c r="HW101" s="2">
        <f t="shared" si="207"/>
        <v>0</v>
      </c>
      <c r="HY101" s="2">
        <f t="shared" si="208"/>
        <v>0</v>
      </c>
      <c r="IA101" s="2"/>
      <c r="IC101" s="2"/>
      <c r="IE101" s="2">
        <f t="shared" si="209"/>
        <v>0</v>
      </c>
      <c r="IG101" s="2">
        <f t="shared" si="210"/>
        <v>0</v>
      </c>
      <c r="II101" s="2">
        <f t="shared" si="211"/>
        <v>0</v>
      </c>
      <c r="IK101" s="2">
        <f t="shared" si="212"/>
        <v>0</v>
      </c>
      <c r="IM101" s="2">
        <f t="shared" si="213"/>
        <v>0</v>
      </c>
      <c r="IO101" s="2">
        <f t="shared" si="214"/>
        <v>0</v>
      </c>
      <c r="IQ101" s="2">
        <f t="shared" si="215"/>
        <v>0</v>
      </c>
      <c r="IS101" s="2">
        <f t="shared" si="216"/>
        <v>0</v>
      </c>
      <c r="IU101" s="2">
        <f t="shared" si="217"/>
        <v>0</v>
      </c>
      <c r="IW101" s="2">
        <f t="shared" si="218"/>
        <v>0</v>
      </c>
      <c r="IY101" s="2"/>
      <c r="JA101" s="2"/>
      <c r="JC101" s="2"/>
      <c r="JE101" s="2"/>
      <c r="JG101" s="2"/>
      <c r="JI101" s="2"/>
      <c r="JK101" s="2"/>
      <c r="JM101" s="2"/>
      <c r="JO101" s="2"/>
      <c r="JQ101" s="2">
        <v>8894</v>
      </c>
      <c r="JR101" s="3">
        <v>0</v>
      </c>
      <c r="JS101" s="2"/>
      <c r="JU101" s="2"/>
      <c r="JW101" s="2"/>
      <c r="JY101" s="2">
        <v>16000.34</v>
      </c>
      <c r="JZ101" s="3">
        <v>0</v>
      </c>
      <c r="KA101" s="2"/>
      <c r="KC101" s="2">
        <v>44730</v>
      </c>
      <c r="KD101" s="3">
        <v>0</v>
      </c>
      <c r="KE101" s="2">
        <v>8000</v>
      </c>
      <c r="KF101" s="3">
        <v>0</v>
      </c>
      <c r="KG101" s="2"/>
      <c r="KI101" s="2">
        <v>9000</v>
      </c>
      <c r="KJ101" s="3">
        <v>0</v>
      </c>
      <c r="KK101" s="2">
        <v>65586.710000000006</v>
      </c>
      <c r="KL101" s="3">
        <v>0</v>
      </c>
      <c r="KM101" s="2"/>
      <c r="KO101" s="2"/>
      <c r="KQ101" s="2"/>
      <c r="KS101" s="2"/>
      <c r="KU101" s="2"/>
      <c r="KW101" s="2"/>
      <c r="KY101" s="2">
        <v>7500</v>
      </c>
      <c r="KZ101" s="3">
        <v>0</v>
      </c>
      <c r="LA101" s="2"/>
      <c r="LC101" s="2">
        <v>9060</v>
      </c>
      <c r="LD101" s="3">
        <v>0</v>
      </c>
      <c r="LE101" s="2"/>
      <c r="LG101" s="2"/>
      <c r="LI101" s="2"/>
      <c r="LK101" s="2"/>
      <c r="LM101" s="2"/>
      <c r="LO101" s="2"/>
      <c r="LQ101" s="2"/>
      <c r="LS101" s="2"/>
      <c r="LU101" s="2"/>
      <c r="LW101" s="2"/>
      <c r="LY101" s="2"/>
      <c r="MA101" s="2"/>
      <c r="MC101" s="2"/>
      <c r="ME101" s="2"/>
      <c r="MG101" s="2"/>
      <c r="MI101" s="2"/>
      <c r="MK101" s="2"/>
      <c r="MM101" s="2"/>
      <c r="MO101" s="2"/>
      <c r="MQ101" s="2"/>
      <c r="MS101" s="2"/>
      <c r="MU101" s="2">
        <v>11325</v>
      </c>
      <c r="MV101" s="3">
        <v>0</v>
      </c>
      <c r="MW101" s="2"/>
      <c r="MY101" s="2"/>
      <c r="NA101" s="2"/>
      <c r="NC101" s="2">
        <v>5959481.0866700001</v>
      </c>
      <c r="ND101" s="3">
        <v>58.5</v>
      </c>
      <c r="NG101" s="2">
        <f t="shared" si="146"/>
        <v>5716881.2166699981</v>
      </c>
      <c r="NH101" s="2">
        <f t="shared" si="147"/>
        <v>639911.57999999984</v>
      </c>
      <c r="NI101" s="2">
        <f t="shared" si="148"/>
        <v>645723.64999999991</v>
      </c>
      <c r="NJ101" s="2">
        <f t="shared" si="149"/>
        <v>5651294.5066699982</v>
      </c>
      <c r="NK101" s="2">
        <f t="shared" si="150"/>
        <v>533259.64999999991</v>
      </c>
      <c r="NL101" s="2">
        <f t="shared" si="151"/>
        <v>645723.64999999991</v>
      </c>
      <c r="NM101" s="2">
        <f>VLOOKUP($B101,'[6]sped-ELL'!$B$3:$AB$118,26,FALSE)</f>
        <v>542257.54999999993</v>
      </c>
      <c r="NN101" s="2">
        <f>VLOOKUP($B101,'[6]sped-ELL'!$B$3:$AB$118,27,FALSE)</f>
        <v>455330</v>
      </c>
      <c r="NO101" s="52">
        <f t="shared" si="152"/>
        <v>8997.9000000000233</v>
      </c>
      <c r="NP101" s="52">
        <f t="shared" si="153"/>
        <v>-190393.64999999991</v>
      </c>
      <c r="NQ101" s="2"/>
      <c r="NS101" s="2"/>
      <c r="NU101" s="2"/>
      <c r="NW101" s="2"/>
      <c r="NY101" s="2"/>
      <c r="OA101" s="2"/>
      <c r="OC101" s="2"/>
      <c r="OE101" s="2"/>
      <c r="OG101" s="2"/>
      <c r="OI101" s="2"/>
      <c r="OK101" s="2"/>
      <c r="OM101" s="2"/>
      <c r="OO101" s="2"/>
      <c r="OQ101" s="2"/>
      <c r="OS101" s="2"/>
      <c r="OU101" s="2"/>
      <c r="OW101" s="2"/>
      <c r="OY101" s="2"/>
      <c r="PA101" s="2"/>
      <c r="PC101" s="2"/>
      <c r="PE101" s="2"/>
      <c r="PG101" s="2"/>
      <c r="PI101" s="2"/>
      <c r="PK101" s="2"/>
      <c r="PM101" s="2"/>
      <c r="PO101" s="2"/>
      <c r="PQ101" s="2"/>
      <c r="PS101" s="2"/>
      <c r="PU101" s="2"/>
    </row>
    <row r="102" spans="1:437" x14ac:dyDescent="0.25">
      <c r="A102" t="s">
        <v>285</v>
      </c>
      <c r="B102" s="35">
        <v>428</v>
      </c>
      <c r="C102" s="2"/>
      <c r="E102" s="2"/>
      <c r="G102" s="2"/>
      <c r="I102" s="2"/>
      <c r="K102" s="2"/>
      <c r="M102" s="2"/>
      <c r="O102" s="2"/>
      <c r="Q102" s="2"/>
      <c r="S102" s="2"/>
      <c r="U102" s="2"/>
      <c r="W102" s="2">
        <v>112464</v>
      </c>
      <c r="X102" s="3">
        <v>3</v>
      </c>
      <c r="Y102" s="2">
        <v>66291</v>
      </c>
      <c r="Z102" s="3">
        <v>1</v>
      </c>
      <c r="AA102" s="2">
        <v>156529</v>
      </c>
      <c r="AB102" s="3">
        <v>1</v>
      </c>
      <c r="AC102" s="2">
        <v>156529</v>
      </c>
      <c r="AD102" s="3">
        <v>1</v>
      </c>
      <c r="AE102" s="2"/>
      <c r="AG102" s="2"/>
      <c r="AI102" s="2"/>
      <c r="AK102" s="2"/>
      <c r="AM102" s="2"/>
      <c r="AO102" s="2"/>
      <c r="AQ102" s="2"/>
      <c r="AS102" s="2"/>
      <c r="AU102" s="2">
        <v>69509</v>
      </c>
      <c r="AV102" s="3">
        <v>1</v>
      </c>
      <c r="AW102" s="2">
        <v>55015</v>
      </c>
      <c r="AX102" s="3">
        <v>1</v>
      </c>
      <c r="AY102" s="2"/>
      <c r="BA102" s="2"/>
      <c r="BC102" s="2"/>
      <c r="BE102" s="2"/>
      <c r="BG102" s="2"/>
      <c r="BI102" s="2"/>
      <c r="BK102" s="2"/>
      <c r="BM102" s="2">
        <v>67580</v>
      </c>
      <c r="BN102" s="3">
        <v>1</v>
      </c>
      <c r="BO102" s="2"/>
      <c r="BQ102" s="2"/>
      <c r="BS102" s="2"/>
      <c r="BU102" s="2">
        <v>117087</v>
      </c>
      <c r="BV102" s="3">
        <v>1</v>
      </c>
      <c r="BW102" s="2"/>
      <c r="BY102" s="2"/>
      <c r="CA102" s="2"/>
      <c r="CC102" s="2">
        <v>78183</v>
      </c>
      <c r="CD102" s="3">
        <v>1</v>
      </c>
      <c r="CE102" s="2">
        <v>11709.05</v>
      </c>
      <c r="CF102" s="3">
        <v>0</v>
      </c>
      <c r="CG102" s="2">
        <v>126487.5</v>
      </c>
      <c r="CH102" s="3">
        <v>2.5</v>
      </c>
      <c r="CI102" s="2">
        <v>60194</v>
      </c>
      <c r="CJ102" s="3">
        <v>1</v>
      </c>
      <c r="CK102" s="2">
        <v>117742</v>
      </c>
      <c r="CL102" s="3">
        <v>1</v>
      </c>
      <c r="CM102" s="2"/>
      <c r="CO102" s="2"/>
      <c r="CQ102" s="2"/>
      <c r="CS102" s="2">
        <v>144306</v>
      </c>
      <c r="CT102" s="3">
        <v>1</v>
      </c>
      <c r="CU102" s="2">
        <f t="shared" si="154"/>
        <v>0</v>
      </c>
      <c r="CW102" s="2">
        <f t="shared" si="144"/>
        <v>0</v>
      </c>
      <c r="CY102" s="2">
        <f t="shared" si="155"/>
        <v>0</v>
      </c>
      <c r="DA102" s="2">
        <f t="shared" si="156"/>
        <v>106651.93</v>
      </c>
      <c r="DB102" s="3">
        <v>1</v>
      </c>
      <c r="DC102" s="2">
        <f t="shared" si="157"/>
        <v>106651.93</v>
      </c>
      <c r="DD102" s="3">
        <v>1</v>
      </c>
      <c r="DE102" s="2">
        <f t="shared" si="158"/>
        <v>0</v>
      </c>
      <c r="DG102" s="2">
        <f t="shared" si="159"/>
        <v>38782.520038782517</v>
      </c>
      <c r="DH102" s="3">
        <v>0.36363636399999999</v>
      </c>
      <c r="DI102" s="2"/>
      <c r="DK102" s="2"/>
      <c r="DM102" s="2"/>
      <c r="DO102" s="2"/>
      <c r="DQ102" s="2">
        <v>195277</v>
      </c>
      <c r="DR102" s="3">
        <v>1</v>
      </c>
      <c r="DS102" s="2">
        <f t="shared" si="160"/>
        <v>106651.93</v>
      </c>
      <c r="DT102" s="3">
        <v>1</v>
      </c>
      <c r="DU102" s="2">
        <f t="shared" si="145"/>
        <v>0</v>
      </c>
      <c r="DW102" s="2"/>
      <c r="DY102" s="2"/>
      <c r="EA102" s="2"/>
      <c r="EC102" s="2">
        <f t="shared" si="161"/>
        <v>213303.86</v>
      </c>
      <c r="ED102" s="3">
        <v>2</v>
      </c>
      <c r="EE102" s="2">
        <f t="shared" si="142"/>
        <v>0</v>
      </c>
      <c r="EG102" s="2">
        <f t="shared" si="143"/>
        <v>0</v>
      </c>
      <c r="EI102" s="2">
        <f t="shared" si="162"/>
        <v>106651.93</v>
      </c>
      <c r="EJ102" s="3">
        <v>1</v>
      </c>
      <c r="EK102" s="2">
        <f t="shared" si="163"/>
        <v>0</v>
      </c>
      <c r="EM102" s="2">
        <f t="shared" si="164"/>
        <v>0</v>
      </c>
      <c r="EO102" s="2">
        <f t="shared" si="165"/>
        <v>159977.89499999999</v>
      </c>
      <c r="EP102" s="3">
        <v>1.5</v>
      </c>
      <c r="EQ102" s="2">
        <f t="shared" si="166"/>
        <v>0</v>
      </c>
      <c r="ES102" s="2"/>
      <c r="EU102" s="2">
        <f t="shared" si="167"/>
        <v>0</v>
      </c>
      <c r="EW102" s="2">
        <f t="shared" si="168"/>
        <v>0</v>
      </c>
      <c r="EY102" s="2">
        <f t="shared" si="169"/>
        <v>0</v>
      </c>
      <c r="FA102" s="2">
        <f t="shared" si="170"/>
        <v>0</v>
      </c>
      <c r="FC102" s="2">
        <f t="shared" si="171"/>
        <v>0</v>
      </c>
      <c r="FE102" s="2">
        <f t="shared" si="172"/>
        <v>0</v>
      </c>
      <c r="FG102" s="2">
        <f t="shared" si="173"/>
        <v>106651.93</v>
      </c>
      <c r="FH102" s="3">
        <v>1</v>
      </c>
      <c r="FI102" s="2">
        <f t="shared" si="174"/>
        <v>0</v>
      </c>
      <c r="FK102" s="2">
        <f t="shared" si="175"/>
        <v>0</v>
      </c>
      <c r="FM102" s="2">
        <f t="shared" si="176"/>
        <v>0</v>
      </c>
      <c r="FO102" s="2">
        <f t="shared" si="177"/>
        <v>106651.93</v>
      </c>
      <c r="FP102" s="3">
        <v>1</v>
      </c>
      <c r="FQ102" s="2">
        <f t="shared" si="178"/>
        <v>0</v>
      </c>
      <c r="FS102" s="2">
        <f t="shared" si="179"/>
        <v>0</v>
      </c>
      <c r="FU102" s="2">
        <f t="shared" si="180"/>
        <v>0</v>
      </c>
      <c r="FW102" s="2">
        <f t="shared" si="181"/>
        <v>0</v>
      </c>
      <c r="FY102" s="2">
        <f t="shared" si="182"/>
        <v>533259.64999999991</v>
      </c>
      <c r="FZ102" s="3">
        <v>5</v>
      </c>
      <c r="GA102" s="2">
        <f t="shared" si="183"/>
        <v>213303.86</v>
      </c>
      <c r="GB102" s="3">
        <v>2</v>
      </c>
      <c r="GC102" s="2">
        <f t="shared" si="184"/>
        <v>639911.57999999996</v>
      </c>
      <c r="GD102" s="3">
        <v>6</v>
      </c>
      <c r="GE102" s="2">
        <f t="shared" si="185"/>
        <v>0</v>
      </c>
      <c r="GG102" s="2">
        <f t="shared" si="186"/>
        <v>106651.93</v>
      </c>
      <c r="GH102" s="3">
        <v>1</v>
      </c>
      <c r="GI102" s="2">
        <f t="shared" si="187"/>
        <v>0</v>
      </c>
      <c r="GK102" s="2">
        <f t="shared" si="188"/>
        <v>0</v>
      </c>
      <c r="GM102" s="2">
        <f t="shared" si="189"/>
        <v>0</v>
      </c>
      <c r="GO102" s="2">
        <f t="shared" si="190"/>
        <v>426607.72</v>
      </c>
      <c r="GP102" s="3">
        <v>4</v>
      </c>
      <c r="GQ102" s="2">
        <f t="shared" si="191"/>
        <v>0</v>
      </c>
      <c r="GS102" s="2">
        <f t="shared" si="192"/>
        <v>106651.93</v>
      </c>
      <c r="GT102" s="3">
        <v>1</v>
      </c>
      <c r="GU102" s="2">
        <f t="shared" si="193"/>
        <v>0</v>
      </c>
      <c r="GW102" s="2">
        <f t="shared" si="194"/>
        <v>0</v>
      </c>
      <c r="GY102" s="2">
        <f t="shared" si="195"/>
        <v>0</v>
      </c>
      <c r="HA102" s="2">
        <f t="shared" si="196"/>
        <v>0</v>
      </c>
      <c r="HC102" s="2">
        <f t="shared" si="197"/>
        <v>0</v>
      </c>
      <c r="HE102" s="2">
        <f t="shared" si="198"/>
        <v>106651.93</v>
      </c>
      <c r="HF102" s="3">
        <v>1</v>
      </c>
      <c r="HG102" s="2">
        <f t="shared" si="199"/>
        <v>0</v>
      </c>
      <c r="HI102" s="2">
        <f t="shared" si="200"/>
        <v>106651.93</v>
      </c>
      <c r="HJ102" s="3">
        <v>1</v>
      </c>
      <c r="HK102" s="2">
        <f t="shared" si="201"/>
        <v>0</v>
      </c>
      <c r="HM102" s="2">
        <f t="shared" si="202"/>
        <v>0</v>
      </c>
      <c r="HO102" s="2">
        <f t="shared" si="203"/>
        <v>319955.78999999998</v>
      </c>
      <c r="HP102" s="3">
        <v>3</v>
      </c>
      <c r="HQ102" s="2">
        <f t="shared" si="204"/>
        <v>0</v>
      </c>
      <c r="HS102" s="2">
        <f t="shared" si="205"/>
        <v>0</v>
      </c>
      <c r="HU102" s="2">
        <f t="shared" si="206"/>
        <v>213303.86</v>
      </c>
      <c r="HV102" s="3">
        <v>2</v>
      </c>
      <c r="HW102" s="2">
        <f t="shared" si="207"/>
        <v>0</v>
      </c>
      <c r="HY102" s="2">
        <f t="shared" si="208"/>
        <v>0</v>
      </c>
      <c r="IA102" s="2"/>
      <c r="IC102" s="2"/>
      <c r="IE102" s="2">
        <f t="shared" si="209"/>
        <v>213303.86</v>
      </c>
      <c r="IF102" s="3">
        <v>2</v>
      </c>
      <c r="IG102" s="2">
        <f t="shared" si="210"/>
        <v>0</v>
      </c>
      <c r="II102" s="2">
        <f t="shared" si="211"/>
        <v>0</v>
      </c>
      <c r="IK102" s="2">
        <f t="shared" si="212"/>
        <v>0</v>
      </c>
      <c r="IM102" s="2">
        <f t="shared" si="213"/>
        <v>0</v>
      </c>
      <c r="IO102" s="2">
        <f t="shared" si="214"/>
        <v>106651.93</v>
      </c>
      <c r="IP102" s="3">
        <v>1</v>
      </c>
      <c r="IQ102" s="2">
        <f t="shared" si="215"/>
        <v>106651.93</v>
      </c>
      <c r="IR102" s="3">
        <v>1</v>
      </c>
      <c r="IS102" s="2">
        <f t="shared" si="216"/>
        <v>106651.93</v>
      </c>
      <c r="IT102" s="3">
        <v>1</v>
      </c>
      <c r="IU102" s="2">
        <f t="shared" si="217"/>
        <v>106651.93</v>
      </c>
      <c r="IV102" s="3">
        <v>1</v>
      </c>
      <c r="IW102" s="2">
        <f t="shared" si="218"/>
        <v>106651.93</v>
      </c>
      <c r="IX102" s="3">
        <v>1</v>
      </c>
      <c r="IY102" s="2"/>
      <c r="JA102" s="2"/>
      <c r="JC102" s="2"/>
      <c r="JE102" s="2"/>
      <c r="JG102" s="2"/>
      <c r="JI102" s="2"/>
      <c r="JK102" s="2"/>
      <c r="JM102" s="2"/>
      <c r="JO102" s="2"/>
      <c r="JQ102" s="2">
        <v>43134.34</v>
      </c>
      <c r="JR102" s="3">
        <v>0</v>
      </c>
      <c r="JS102" s="2"/>
      <c r="JU102" s="2"/>
      <c r="JW102" s="2">
        <v>84100</v>
      </c>
      <c r="JX102" s="3">
        <v>0</v>
      </c>
      <c r="JY102" s="2">
        <v>9999.7000000000007</v>
      </c>
      <c r="JZ102" s="3">
        <v>0</v>
      </c>
      <c r="KA102" s="2"/>
      <c r="KC102" s="2">
        <v>29957</v>
      </c>
      <c r="KD102" s="3">
        <v>0</v>
      </c>
      <c r="KE102" s="2"/>
      <c r="KG102" s="2"/>
      <c r="KI102" s="2"/>
      <c r="KK102" s="2">
        <v>128750.27</v>
      </c>
      <c r="KL102" s="3">
        <v>0</v>
      </c>
      <c r="KM102" s="2">
        <v>58065</v>
      </c>
      <c r="KN102" s="3">
        <v>0</v>
      </c>
      <c r="KO102" s="2"/>
      <c r="KQ102" s="2">
        <v>1500</v>
      </c>
      <c r="KR102" s="3">
        <v>0</v>
      </c>
      <c r="KS102" s="2"/>
      <c r="KU102" s="2"/>
      <c r="KW102" s="2"/>
      <c r="KY102" s="2">
        <v>14115.5</v>
      </c>
      <c r="KZ102" s="3">
        <v>0</v>
      </c>
      <c r="LA102" s="2">
        <v>3000</v>
      </c>
      <c r="LB102" s="3">
        <v>0</v>
      </c>
      <c r="LC102" s="2">
        <v>10140</v>
      </c>
      <c r="LD102" s="3">
        <v>0</v>
      </c>
      <c r="LE102" s="2"/>
      <c r="LG102" s="2"/>
      <c r="LI102" s="2">
        <v>5000</v>
      </c>
      <c r="LJ102" s="3">
        <v>0</v>
      </c>
      <c r="LK102" s="2"/>
      <c r="LM102" s="2"/>
      <c r="LO102" s="2"/>
      <c r="LQ102" s="2"/>
      <c r="LS102" s="2">
        <v>8000</v>
      </c>
      <c r="LT102" s="3">
        <v>0</v>
      </c>
      <c r="LU102" s="2"/>
      <c r="LW102" s="2"/>
      <c r="LY102" s="2">
        <v>18000</v>
      </c>
      <c r="LZ102" s="3">
        <v>0</v>
      </c>
      <c r="MA102" s="2"/>
      <c r="MC102" s="2"/>
      <c r="ME102" s="2"/>
      <c r="MG102" s="2"/>
      <c r="MI102" s="2"/>
      <c r="MK102" s="2">
        <v>1500</v>
      </c>
      <c r="ML102" s="3">
        <v>0</v>
      </c>
      <c r="MM102" s="2">
        <v>1000</v>
      </c>
      <c r="MN102" s="3">
        <v>0</v>
      </c>
      <c r="MO102" s="2"/>
      <c r="MQ102" s="2"/>
      <c r="MS102" s="2">
        <v>1465.25</v>
      </c>
      <c r="MT102" s="3">
        <v>0</v>
      </c>
      <c r="MU102" s="2"/>
      <c r="MW102" s="2"/>
      <c r="MY102" s="2"/>
      <c r="NA102" s="2"/>
      <c r="NC102" s="2">
        <v>6777746.2918591164</v>
      </c>
      <c r="ND102" s="3">
        <v>60.363636364000001</v>
      </c>
      <c r="NG102" s="2">
        <f t="shared" si="146"/>
        <v>6524119.1550387805</v>
      </c>
      <c r="NH102" s="2">
        <f t="shared" si="147"/>
        <v>1393976.1949999998</v>
      </c>
      <c r="NI102" s="2">
        <f t="shared" si="148"/>
        <v>38782.520038782517</v>
      </c>
      <c r="NJ102" s="2">
        <f t="shared" si="149"/>
        <v>6337303.885038781</v>
      </c>
      <c r="NK102" s="2">
        <f t="shared" si="150"/>
        <v>1287324.2649999999</v>
      </c>
      <c r="NL102" s="2">
        <f t="shared" si="151"/>
        <v>38782.520038782517</v>
      </c>
      <c r="NM102" s="2">
        <f>VLOOKUP($B102,'[6]sped-ELL'!$B$3:$AB$118,26,FALSE)</f>
        <v>1256239.855</v>
      </c>
      <c r="NN102" s="2">
        <f>VLOOKUP($B102,'[6]sped-ELL'!$B$3:$AB$118,27,FALSE)</f>
        <v>24943.847300000001</v>
      </c>
      <c r="NO102" s="52">
        <f t="shared" si="152"/>
        <v>-31084.409999999916</v>
      </c>
      <c r="NP102" s="52">
        <f t="shared" si="153"/>
        <v>-13838.672738782516</v>
      </c>
      <c r="NQ102" s="2"/>
      <c r="NS102" s="2"/>
      <c r="NU102" s="2"/>
      <c r="NW102" s="2"/>
      <c r="NY102" s="2"/>
      <c r="OA102" s="2"/>
      <c r="OC102" s="2"/>
      <c r="OE102" s="2"/>
      <c r="OG102" s="2"/>
      <c r="OI102" s="2"/>
      <c r="OK102" s="2"/>
      <c r="OM102" s="2"/>
      <c r="OO102" s="2"/>
      <c r="OQ102" s="2"/>
      <c r="OS102" s="2"/>
      <c r="OU102" s="2"/>
      <c r="OW102" s="2"/>
      <c r="OY102" s="2"/>
      <c r="PA102" s="2"/>
      <c r="PC102" s="2"/>
      <c r="PE102" s="2"/>
      <c r="PG102" s="2"/>
      <c r="PI102" s="2"/>
      <c r="PK102" s="2"/>
      <c r="PM102" s="2"/>
      <c r="PO102" s="2"/>
      <c r="PQ102" s="2"/>
      <c r="PS102" s="2"/>
      <c r="PU102" s="2"/>
    </row>
    <row r="103" spans="1:437" x14ac:dyDescent="0.25">
      <c r="A103" t="s">
        <v>286</v>
      </c>
      <c r="B103" s="35">
        <v>324</v>
      </c>
      <c r="C103" s="2"/>
      <c r="E103" s="2"/>
      <c r="G103" s="2"/>
      <c r="I103" s="2"/>
      <c r="K103" s="2">
        <v>149952</v>
      </c>
      <c r="L103" s="3">
        <v>4</v>
      </c>
      <c r="M103" s="2"/>
      <c r="O103" s="2"/>
      <c r="Q103" s="2"/>
      <c r="S103" s="2">
        <v>37488</v>
      </c>
      <c r="T103" s="3">
        <v>1</v>
      </c>
      <c r="U103" s="2"/>
      <c r="W103" s="2">
        <v>299904</v>
      </c>
      <c r="X103" s="3">
        <v>8</v>
      </c>
      <c r="Y103" s="2">
        <v>132582</v>
      </c>
      <c r="Z103" s="3">
        <v>2</v>
      </c>
      <c r="AA103" s="2"/>
      <c r="AC103" s="2">
        <v>156529</v>
      </c>
      <c r="AD103" s="3">
        <v>1</v>
      </c>
      <c r="AE103" s="2"/>
      <c r="AG103" s="2">
        <v>156529</v>
      </c>
      <c r="AH103" s="3">
        <v>1</v>
      </c>
      <c r="AI103" s="2"/>
      <c r="AK103" s="2"/>
      <c r="AM103" s="2"/>
      <c r="AO103" s="2"/>
      <c r="AQ103" s="2"/>
      <c r="AS103" s="2"/>
      <c r="AU103" s="2"/>
      <c r="AW103" s="2">
        <v>55015</v>
      </c>
      <c r="AX103" s="3">
        <v>1</v>
      </c>
      <c r="AY103" s="2"/>
      <c r="BA103" s="2"/>
      <c r="BC103" s="2"/>
      <c r="BE103" s="2"/>
      <c r="BG103" s="2">
        <v>117087</v>
      </c>
      <c r="BH103" s="3">
        <v>1</v>
      </c>
      <c r="BI103" s="2"/>
      <c r="BK103" s="2"/>
      <c r="BM103" s="2"/>
      <c r="BO103" s="2"/>
      <c r="BQ103" s="2"/>
      <c r="BS103" s="2"/>
      <c r="BU103" s="2"/>
      <c r="BW103" s="2"/>
      <c r="BY103" s="2"/>
      <c r="CA103" s="2"/>
      <c r="CC103" s="2">
        <v>78183</v>
      </c>
      <c r="CD103" s="3">
        <v>1</v>
      </c>
      <c r="CE103" s="2">
        <v>25461.633330000001</v>
      </c>
      <c r="CF103" s="3">
        <v>0</v>
      </c>
      <c r="CG103" s="2">
        <v>151785</v>
      </c>
      <c r="CH103" s="3">
        <v>3</v>
      </c>
      <c r="CI103" s="2">
        <v>60194</v>
      </c>
      <c r="CJ103" s="3">
        <v>1</v>
      </c>
      <c r="CK103" s="2"/>
      <c r="CM103" s="2"/>
      <c r="CO103" s="2"/>
      <c r="CQ103" s="2"/>
      <c r="CS103" s="2"/>
      <c r="CU103" s="2">
        <f t="shared" si="154"/>
        <v>106651.93</v>
      </c>
      <c r="CV103" s="3">
        <v>1</v>
      </c>
      <c r="CW103" s="2">
        <f t="shared" si="144"/>
        <v>0</v>
      </c>
      <c r="CY103" s="2">
        <f t="shared" si="155"/>
        <v>0</v>
      </c>
      <c r="DA103" s="2">
        <f t="shared" si="156"/>
        <v>106651.93</v>
      </c>
      <c r="DB103" s="3">
        <v>1</v>
      </c>
      <c r="DC103" s="2">
        <f t="shared" si="157"/>
        <v>106651.93</v>
      </c>
      <c r="DD103" s="3">
        <v>1</v>
      </c>
      <c r="DE103" s="2">
        <f t="shared" si="158"/>
        <v>106651.93</v>
      </c>
      <c r="DF103" s="3">
        <v>1</v>
      </c>
      <c r="DG103" s="2">
        <f t="shared" si="159"/>
        <v>0</v>
      </c>
      <c r="DI103" s="2"/>
      <c r="DK103" s="2"/>
      <c r="DM103" s="2"/>
      <c r="DO103" s="2">
        <v>116130</v>
      </c>
      <c r="DP103" s="3">
        <v>1</v>
      </c>
      <c r="DQ103" s="2">
        <v>195277</v>
      </c>
      <c r="DR103" s="3">
        <v>1</v>
      </c>
      <c r="DS103" s="2">
        <f t="shared" si="160"/>
        <v>106651.93</v>
      </c>
      <c r="DT103" s="3">
        <v>1</v>
      </c>
      <c r="DU103" s="2">
        <f t="shared" si="145"/>
        <v>0</v>
      </c>
      <c r="DW103" s="2"/>
      <c r="DY103" s="2"/>
      <c r="EA103" s="2"/>
      <c r="EC103" s="2">
        <f t="shared" si="161"/>
        <v>0</v>
      </c>
      <c r="EE103" s="2">
        <f t="shared" si="142"/>
        <v>0</v>
      </c>
      <c r="EG103" s="2">
        <f t="shared" si="143"/>
        <v>0</v>
      </c>
      <c r="EI103" s="2">
        <f t="shared" si="162"/>
        <v>106651.93</v>
      </c>
      <c r="EJ103" s="3">
        <v>1</v>
      </c>
      <c r="EK103" s="2">
        <f t="shared" si="163"/>
        <v>0</v>
      </c>
      <c r="EM103" s="2">
        <f t="shared" si="164"/>
        <v>0</v>
      </c>
      <c r="EO103" s="2">
        <f t="shared" si="165"/>
        <v>106651.93</v>
      </c>
      <c r="EP103" s="3">
        <v>1</v>
      </c>
      <c r="EQ103" s="2">
        <f t="shared" si="166"/>
        <v>213303.86</v>
      </c>
      <c r="ER103" s="3">
        <v>2</v>
      </c>
      <c r="ES103" s="2"/>
      <c r="EU103" s="2">
        <f t="shared" si="167"/>
        <v>319955.78999999998</v>
      </c>
      <c r="EV103" s="3">
        <v>3</v>
      </c>
      <c r="EW103" s="2">
        <f t="shared" si="168"/>
        <v>319955.78999999998</v>
      </c>
      <c r="EX103" s="3">
        <v>3</v>
      </c>
      <c r="EY103" s="2">
        <f t="shared" si="169"/>
        <v>319955.78999999998</v>
      </c>
      <c r="EZ103" s="3">
        <v>3</v>
      </c>
      <c r="FA103" s="2">
        <f t="shared" si="170"/>
        <v>319955.78999999998</v>
      </c>
      <c r="FB103" s="3">
        <v>3</v>
      </c>
      <c r="FC103" s="2">
        <f t="shared" si="171"/>
        <v>213303.86</v>
      </c>
      <c r="FD103" s="3">
        <v>2</v>
      </c>
      <c r="FE103" s="2">
        <f t="shared" si="172"/>
        <v>0</v>
      </c>
      <c r="FG103" s="2">
        <f t="shared" si="173"/>
        <v>106651.93</v>
      </c>
      <c r="FH103" s="3">
        <v>1</v>
      </c>
      <c r="FI103" s="2">
        <f t="shared" si="174"/>
        <v>0</v>
      </c>
      <c r="FK103" s="2">
        <f t="shared" si="175"/>
        <v>0</v>
      </c>
      <c r="FM103" s="2">
        <f t="shared" si="176"/>
        <v>0</v>
      </c>
      <c r="FO103" s="2">
        <f t="shared" si="177"/>
        <v>319955.78999999998</v>
      </c>
      <c r="FP103" s="3">
        <v>3</v>
      </c>
      <c r="FQ103" s="2">
        <f t="shared" si="178"/>
        <v>0</v>
      </c>
      <c r="FS103" s="2">
        <f t="shared" si="179"/>
        <v>106651.93</v>
      </c>
      <c r="FT103" s="3">
        <v>1</v>
      </c>
      <c r="FU103" s="2">
        <f t="shared" si="180"/>
        <v>0</v>
      </c>
      <c r="FW103" s="2">
        <f t="shared" si="181"/>
        <v>853215.44</v>
      </c>
      <c r="FX103" s="3">
        <v>8</v>
      </c>
      <c r="FY103" s="2">
        <f t="shared" si="182"/>
        <v>0</v>
      </c>
      <c r="GA103" s="2">
        <f t="shared" si="183"/>
        <v>106651.93</v>
      </c>
      <c r="GB103" s="3">
        <v>1</v>
      </c>
      <c r="GC103" s="2">
        <f t="shared" si="184"/>
        <v>426607.72</v>
      </c>
      <c r="GD103" s="3">
        <v>4</v>
      </c>
      <c r="GE103" s="2">
        <f t="shared" si="185"/>
        <v>0</v>
      </c>
      <c r="GG103" s="2">
        <f t="shared" si="186"/>
        <v>0</v>
      </c>
      <c r="GI103" s="2">
        <f t="shared" si="187"/>
        <v>0</v>
      </c>
      <c r="GK103" s="2">
        <f t="shared" si="188"/>
        <v>0</v>
      </c>
      <c r="GM103" s="2">
        <f t="shared" si="189"/>
        <v>319955.78999999998</v>
      </c>
      <c r="GN103" s="3">
        <v>3</v>
      </c>
      <c r="GO103" s="2">
        <f t="shared" si="190"/>
        <v>0</v>
      </c>
      <c r="GQ103" s="2">
        <f t="shared" si="191"/>
        <v>0</v>
      </c>
      <c r="GS103" s="2">
        <f t="shared" si="192"/>
        <v>106651.93</v>
      </c>
      <c r="GT103" s="3">
        <v>1</v>
      </c>
      <c r="GU103" s="2">
        <f t="shared" si="193"/>
        <v>0</v>
      </c>
      <c r="GW103" s="2">
        <f t="shared" si="194"/>
        <v>106651.93</v>
      </c>
      <c r="GX103" s="3">
        <v>1</v>
      </c>
      <c r="GY103" s="2">
        <f t="shared" si="195"/>
        <v>213303.86</v>
      </c>
      <c r="GZ103" s="3">
        <v>2</v>
      </c>
      <c r="HA103" s="2">
        <f t="shared" si="196"/>
        <v>213303.86</v>
      </c>
      <c r="HB103" s="3">
        <v>2</v>
      </c>
      <c r="HC103" s="2">
        <f t="shared" si="197"/>
        <v>213303.86</v>
      </c>
      <c r="HD103" s="3">
        <v>2</v>
      </c>
      <c r="HE103" s="2">
        <f t="shared" si="198"/>
        <v>0</v>
      </c>
      <c r="HG103" s="2">
        <f t="shared" si="199"/>
        <v>0</v>
      </c>
      <c r="HI103" s="2">
        <f t="shared" si="200"/>
        <v>0</v>
      </c>
      <c r="HK103" s="2">
        <f t="shared" si="201"/>
        <v>0</v>
      </c>
      <c r="HM103" s="2">
        <f t="shared" si="202"/>
        <v>0</v>
      </c>
      <c r="HO103" s="2">
        <f t="shared" si="203"/>
        <v>0</v>
      </c>
      <c r="HQ103" s="2">
        <f t="shared" si="204"/>
        <v>0</v>
      </c>
      <c r="HS103" s="2">
        <f t="shared" si="205"/>
        <v>0</v>
      </c>
      <c r="HU103" s="2">
        <f t="shared" si="206"/>
        <v>0</v>
      </c>
      <c r="HW103" s="2">
        <f t="shared" si="207"/>
        <v>0</v>
      </c>
      <c r="HY103" s="2">
        <f t="shared" si="208"/>
        <v>0</v>
      </c>
      <c r="IA103" s="2"/>
      <c r="IC103" s="2"/>
      <c r="IE103" s="2">
        <f t="shared" si="209"/>
        <v>106651.93</v>
      </c>
      <c r="IF103" s="3">
        <v>1</v>
      </c>
      <c r="IG103" s="2">
        <f t="shared" si="210"/>
        <v>0</v>
      </c>
      <c r="II103" s="2">
        <f t="shared" si="211"/>
        <v>0</v>
      </c>
      <c r="IK103" s="2">
        <f t="shared" si="212"/>
        <v>0</v>
      </c>
      <c r="IM103" s="2">
        <f t="shared" si="213"/>
        <v>0</v>
      </c>
      <c r="IO103" s="2">
        <f t="shared" si="214"/>
        <v>0</v>
      </c>
      <c r="IQ103" s="2">
        <f t="shared" si="215"/>
        <v>0</v>
      </c>
      <c r="IS103" s="2">
        <f t="shared" si="216"/>
        <v>0</v>
      </c>
      <c r="IU103" s="2">
        <f t="shared" si="217"/>
        <v>0</v>
      </c>
      <c r="IW103" s="2">
        <f t="shared" si="218"/>
        <v>0</v>
      </c>
      <c r="IY103" s="2">
        <v>210918</v>
      </c>
      <c r="IZ103" s="3">
        <v>6</v>
      </c>
      <c r="JA103" s="2">
        <v>101052</v>
      </c>
      <c r="JB103" s="3">
        <v>1</v>
      </c>
      <c r="JC103" s="2">
        <v>74800</v>
      </c>
      <c r="JD103" s="3">
        <v>0</v>
      </c>
      <c r="JE103" s="2">
        <v>10200</v>
      </c>
      <c r="JF103" s="3">
        <v>0</v>
      </c>
      <c r="JG103" s="2">
        <v>74800</v>
      </c>
      <c r="JH103" s="3">
        <v>0</v>
      </c>
      <c r="JI103" s="2"/>
      <c r="JK103" s="2"/>
      <c r="JM103" s="2"/>
      <c r="JO103" s="2"/>
      <c r="JQ103" s="2">
        <v>75633.78</v>
      </c>
      <c r="JR103" s="3">
        <v>0</v>
      </c>
      <c r="JS103" s="2"/>
      <c r="JU103" s="2">
        <v>1200</v>
      </c>
      <c r="JV103" s="3">
        <v>0</v>
      </c>
      <c r="JW103" s="2">
        <v>3000</v>
      </c>
      <c r="JX103" s="3">
        <v>0</v>
      </c>
      <c r="JY103" s="2">
        <v>10000</v>
      </c>
      <c r="JZ103" s="3">
        <v>0</v>
      </c>
      <c r="KA103" s="2"/>
      <c r="KC103" s="2">
        <v>27000</v>
      </c>
      <c r="KD103" s="3">
        <v>0</v>
      </c>
      <c r="KE103" s="2">
        <v>15400</v>
      </c>
      <c r="KF103" s="3">
        <v>0</v>
      </c>
      <c r="KG103" s="2"/>
      <c r="KI103" s="2">
        <v>4185</v>
      </c>
      <c r="KJ103" s="3">
        <v>0</v>
      </c>
      <c r="KK103" s="2">
        <v>113972.82</v>
      </c>
      <c r="KL103" s="3">
        <v>0</v>
      </c>
      <c r="KM103" s="2">
        <v>378024</v>
      </c>
      <c r="KN103" s="3">
        <v>0</v>
      </c>
      <c r="KO103" s="2"/>
      <c r="KQ103" s="2">
        <v>3000</v>
      </c>
      <c r="KR103" s="3">
        <v>0</v>
      </c>
      <c r="KS103" s="2"/>
      <c r="KU103" s="2"/>
      <c r="KW103" s="2">
        <v>1000</v>
      </c>
      <c r="KX103" s="3">
        <v>0</v>
      </c>
      <c r="KY103" s="2">
        <v>10000</v>
      </c>
      <c r="KZ103" s="3">
        <v>0</v>
      </c>
      <c r="LA103" s="2"/>
      <c r="LC103" s="2">
        <v>8460</v>
      </c>
      <c r="LD103" s="3">
        <v>0</v>
      </c>
      <c r="LE103" s="2"/>
      <c r="LG103" s="2"/>
      <c r="LI103" s="2"/>
      <c r="LK103" s="2"/>
      <c r="LM103" s="2"/>
      <c r="LO103" s="2"/>
      <c r="LQ103" s="2"/>
      <c r="LS103" s="2">
        <v>10000</v>
      </c>
      <c r="LT103" s="3">
        <v>0</v>
      </c>
      <c r="LU103" s="2"/>
      <c r="LW103" s="2"/>
      <c r="LY103" s="2"/>
      <c r="MA103" s="2"/>
      <c r="MC103" s="2"/>
      <c r="ME103" s="2"/>
      <c r="MG103" s="2"/>
      <c r="MI103" s="2"/>
      <c r="MK103" s="2">
        <v>50075</v>
      </c>
      <c r="ML103" s="3">
        <v>0</v>
      </c>
      <c r="MM103" s="2">
        <v>1000</v>
      </c>
      <c r="MN103" s="3">
        <v>0</v>
      </c>
      <c r="MO103" s="2"/>
      <c r="MQ103" s="2"/>
      <c r="MS103" s="2">
        <v>3049.69</v>
      </c>
      <c r="MT103" s="3">
        <v>0</v>
      </c>
      <c r="MU103" s="2"/>
      <c r="MW103" s="2"/>
      <c r="MY103" s="2"/>
      <c r="NA103" s="2"/>
      <c r="NC103" s="2">
        <v>8885043.9233299997</v>
      </c>
      <c r="ND103" s="3">
        <v>86</v>
      </c>
      <c r="NG103" s="2">
        <f t="shared" si="146"/>
        <v>8571440.2133299988</v>
      </c>
      <c r="NH103" s="2">
        <f t="shared" si="147"/>
        <v>1538525.2999999998</v>
      </c>
      <c r="NI103" s="2">
        <f t="shared" si="148"/>
        <v>959867.36999999988</v>
      </c>
      <c r="NJ103" s="2">
        <f t="shared" si="149"/>
        <v>8079443.3933299985</v>
      </c>
      <c r="NK103" s="2">
        <f t="shared" si="150"/>
        <v>1538525.2999999998</v>
      </c>
      <c r="NL103" s="2">
        <f t="shared" si="151"/>
        <v>853215.44</v>
      </c>
      <c r="NM103" s="2">
        <f>VLOOKUP($B103,'[6]sped-ELL'!$B$3:$AB$118,26,FALSE)</f>
        <v>1455404.1</v>
      </c>
      <c r="NN103" s="2">
        <f>VLOOKUP($B103,'[6]sped-ELL'!$B$3:$AB$118,27,FALSE)</f>
        <v>910660</v>
      </c>
      <c r="NO103" s="52">
        <f t="shared" si="152"/>
        <v>-83121.199999999721</v>
      </c>
      <c r="NP103" s="52">
        <f t="shared" si="153"/>
        <v>57444.560000000056</v>
      </c>
      <c r="NQ103" s="2"/>
      <c r="NS103" s="2"/>
      <c r="NU103" s="2"/>
      <c r="NW103" s="2"/>
      <c r="NY103" s="2"/>
      <c r="OA103" s="2"/>
      <c r="OC103" s="2"/>
      <c r="OE103" s="2"/>
      <c r="OG103" s="2"/>
      <c r="OI103" s="2"/>
      <c r="OK103" s="2"/>
      <c r="OM103" s="2"/>
      <c r="OO103" s="2"/>
      <c r="OQ103" s="2"/>
      <c r="OS103" s="2"/>
      <c r="OU103" s="2"/>
      <c r="OW103" s="2"/>
      <c r="OY103" s="2"/>
      <c r="PA103" s="2"/>
      <c r="PC103" s="2"/>
      <c r="PE103" s="2"/>
      <c r="PG103" s="2"/>
      <c r="PI103" s="2"/>
      <c r="PK103" s="2"/>
      <c r="PM103" s="2"/>
      <c r="PO103" s="2"/>
      <c r="PQ103" s="2"/>
      <c r="PS103" s="2"/>
      <c r="PU103" s="2"/>
    </row>
    <row r="104" spans="1:437" x14ac:dyDescent="0.25">
      <c r="A104" t="s">
        <v>287</v>
      </c>
      <c r="B104" s="35">
        <v>1142</v>
      </c>
      <c r="C104" s="2"/>
      <c r="E104" s="2"/>
      <c r="G104" s="2">
        <v>67876</v>
      </c>
      <c r="H104" s="3">
        <v>1</v>
      </c>
      <c r="I104" s="2"/>
      <c r="K104" s="2">
        <v>224928</v>
      </c>
      <c r="L104" s="3">
        <v>6</v>
      </c>
      <c r="M104" s="2"/>
      <c r="O104" s="2"/>
      <c r="Q104" s="2"/>
      <c r="S104" s="2"/>
      <c r="U104" s="2"/>
      <c r="W104" s="2">
        <v>187440</v>
      </c>
      <c r="X104" s="3">
        <v>5</v>
      </c>
      <c r="Y104" s="2"/>
      <c r="AA104" s="2"/>
      <c r="AC104" s="2"/>
      <c r="AE104" s="2"/>
      <c r="AG104" s="2"/>
      <c r="AI104" s="2"/>
      <c r="AK104" s="2">
        <v>78264.5</v>
      </c>
      <c r="AL104" s="3">
        <v>0.5</v>
      </c>
      <c r="AM104" s="2"/>
      <c r="AO104" s="2"/>
      <c r="AQ104" s="2"/>
      <c r="AS104" s="2"/>
      <c r="AU104" s="2"/>
      <c r="AW104" s="2"/>
      <c r="AY104" s="2"/>
      <c r="BA104" s="2"/>
      <c r="BC104" s="2"/>
      <c r="BE104" s="2"/>
      <c r="BG104" s="2"/>
      <c r="BI104" s="2"/>
      <c r="BK104" s="2"/>
      <c r="BM104" s="2"/>
      <c r="BO104" s="2"/>
      <c r="BQ104" s="2"/>
      <c r="BS104" s="2"/>
      <c r="BU104" s="2"/>
      <c r="BW104" s="2"/>
      <c r="BY104" s="2"/>
      <c r="CA104" s="2"/>
      <c r="CC104" s="2">
        <v>78183</v>
      </c>
      <c r="CD104" s="3">
        <v>1</v>
      </c>
      <c r="CE104" s="2">
        <v>5000</v>
      </c>
      <c r="CF104" s="3">
        <v>0</v>
      </c>
      <c r="CG104" s="2">
        <v>50595</v>
      </c>
      <c r="CH104" s="3">
        <v>1</v>
      </c>
      <c r="CI104" s="2">
        <v>60194</v>
      </c>
      <c r="CJ104" s="3">
        <v>1</v>
      </c>
      <c r="CK104" s="2"/>
      <c r="CM104" s="2"/>
      <c r="CO104" s="2"/>
      <c r="CQ104" s="2"/>
      <c r="CS104" s="2"/>
      <c r="CU104" s="2">
        <f t="shared" si="154"/>
        <v>0</v>
      </c>
      <c r="CW104" s="2">
        <f t="shared" si="144"/>
        <v>0</v>
      </c>
      <c r="CY104" s="2">
        <f t="shared" si="155"/>
        <v>0</v>
      </c>
      <c r="DA104" s="2">
        <f t="shared" si="156"/>
        <v>106651.93</v>
      </c>
      <c r="DB104" s="3">
        <v>1</v>
      </c>
      <c r="DC104" s="2">
        <f t="shared" si="157"/>
        <v>0</v>
      </c>
      <c r="DE104" s="2">
        <f t="shared" si="158"/>
        <v>0</v>
      </c>
      <c r="DG104" s="2">
        <f t="shared" si="159"/>
        <v>19391.260019391259</v>
      </c>
      <c r="DH104" s="3">
        <v>0.18181818199999999</v>
      </c>
      <c r="DI104" s="2"/>
      <c r="DK104" s="2"/>
      <c r="DM104" s="2"/>
      <c r="DO104" s="2">
        <v>58065</v>
      </c>
      <c r="DP104" s="3">
        <v>0.5</v>
      </c>
      <c r="DQ104" s="2">
        <v>97638.5</v>
      </c>
      <c r="DR104" s="3">
        <v>0.5</v>
      </c>
      <c r="DS104" s="2">
        <f t="shared" si="160"/>
        <v>106651.93</v>
      </c>
      <c r="DT104" s="3">
        <v>1</v>
      </c>
      <c r="DU104" s="2">
        <f t="shared" si="145"/>
        <v>0</v>
      </c>
      <c r="DW104" s="2"/>
      <c r="DY104" s="2"/>
      <c r="EA104" s="2"/>
      <c r="EC104" s="2">
        <f t="shared" si="161"/>
        <v>0</v>
      </c>
      <c r="EE104" s="2">
        <f t="shared" si="142"/>
        <v>0</v>
      </c>
      <c r="EG104" s="2">
        <f t="shared" si="143"/>
        <v>0</v>
      </c>
      <c r="EI104" s="2">
        <f t="shared" si="162"/>
        <v>0</v>
      </c>
      <c r="EK104" s="2">
        <f t="shared" si="163"/>
        <v>106651.93</v>
      </c>
      <c r="EL104" s="3">
        <v>1</v>
      </c>
      <c r="EM104" s="2">
        <f t="shared" si="164"/>
        <v>0</v>
      </c>
      <c r="EO104" s="2">
        <f t="shared" si="165"/>
        <v>106651.93</v>
      </c>
      <c r="EP104" s="3">
        <v>1</v>
      </c>
      <c r="EQ104" s="2">
        <f t="shared" si="166"/>
        <v>0</v>
      </c>
      <c r="ES104" s="2"/>
      <c r="EU104" s="2">
        <f t="shared" si="167"/>
        <v>0</v>
      </c>
      <c r="EW104" s="2">
        <f t="shared" si="168"/>
        <v>0</v>
      </c>
      <c r="EY104" s="2">
        <f t="shared" si="169"/>
        <v>0</v>
      </c>
      <c r="FA104" s="2">
        <f t="shared" si="170"/>
        <v>0</v>
      </c>
      <c r="FC104" s="2">
        <f t="shared" si="171"/>
        <v>0</v>
      </c>
      <c r="FE104" s="2">
        <f t="shared" si="172"/>
        <v>0</v>
      </c>
      <c r="FG104" s="2">
        <f t="shared" si="173"/>
        <v>53325.964999999997</v>
      </c>
      <c r="FH104" s="3">
        <v>0.5</v>
      </c>
      <c r="FI104" s="2">
        <f t="shared" si="174"/>
        <v>0</v>
      </c>
      <c r="FK104" s="2">
        <f t="shared" si="175"/>
        <v>0</v>
      </c>
      <c r="FM104" s="2">
        <f t="shared" si="176"/>
        <v>0</v>
      </c>
      <c r="FO104" s="2">
        <f t="shared" si="177"/>
        <v>0</v>
      </c>
      <c r="FQ104" s="2">
        <f t="shared" si="178"/>
        <v>0</v>
      </c>
      <c r="FS104" s="2">
        <f t="shared" si="179"/>
        <v>106651.93</v>
      </c>
      <c r="FT104" s="3">
        <v>1</v>
      </c>
      <c r="FU104" s="2">
        <f t="shared" si="180"/>
        <v>213303.86</v>
      </c>
      <c r="FV104" s="3">
        <v>2</v>
      </c>
      <c r="FW104" s="2">
        <f t="shared" si="181"/>
        <v>0</v>
      </c>
      <c r="FY104" s="2">
        <f t="shared" si="182"/>
        <v>0</v>
      </c>
      <c r="GA104" s="2">
        <f t="shared" si="183"/>
        <v>106651.93</v>
      </c>
      <c r="GB104" s="3">
        <v>1</v>
      </c>
      <c r="GC104" s="2">
        <f t="shared" si="184"/>
        <v>213303.86</v>
      </c>
      <c r="GD104" s="3">
        <v>2</v>
      </c>
      <c r="GE104" s="2">
        <f t="shared" si="185"/>
        <v>0</v>
      </c>
      <c r="GG104" s="2">
        <f t="shared" si="186"/>
        <v>0</v>
      </c>
      <c r="GI104" s="2">
        <f t="shared" si="187"/>
        <v>0</v>
      </c>
      <c r="GK104" s="2">
        <f t="shared" si="188"/>
        <v>0</v>
      </c>
      <c r="GM104" s="2">
        <f t="shared" si="189"/>
        <v>0</v>
      </c>
      <c r="GO104" s="2">
        <f t="shared" si="190"/>
        <v>0</v>
      </c>
      <c r="GQ104" s="2">
        <f t="shared" si="191"/>
        <v>0</v>
      </c>
      <c r="GS104" s="2">
        <f t="shared" si="192"/>
        <v>106651.93</v>
      </c>
      <c r="GT104" s="3">
        <v>1</v>
      </c>
      <c r="GU104" s="2">
        <f t="shared" si="193"/>
        <v>0</v>
      </c>
      <c r="GW104" s="2">
        <f t="shared" si="194"/>
        <v>0</v>
      </c>
      <c r="GY104" s="2">
        <f t="shared" si="195"/>
        <v>319955.78999999998</v>
      </c>
      <c r="GZ104" s="3">
        <v>3</v>
      </c>
      <c r="HA104" s="2">
        <f t="shared" si="196"/>
        <v>0</v>
      </c>
      <c r="HC104" s="2">
        <f t="shared" si="197"/>
        <v>213303.86</v>
      </c>
      <c r="HD104" s="3">
        <v>2</v>
      </c>
      <c r="HE104" s="2">
        <f t="shared" si="198"/>
        <v>0</v>
      </c>
      <c r="HG104" s="2">
        <f t="shared" si="199"/>
        <v>0</v>
      </c>
      <c r="HI104" s="2">
        <f t="shared" si="200"/>
        <v>0</v>
      </c>
      <c r="HK104" s="2">
        <f t="shared" si="201"/>
        <v>0</v>
      </c>
      <c r="HM104" s="2">
        <f t="shared" si="202"/>
        <v>0</v>
      </c>
      <c r="HO104" s="2">
        <f t="shared" si="203"/>
        <v>0</v>
      </c>
      <c r="HQ104" s="2">
        <f t="shared" si="204"/>
        <v>0</v>
      </c>
      <c r="HS104" s="2">
        <f t="shared" si="205"/>
        <v>0</v>
      </c>
      <c r="HU104" s="2">
        <f t="shared" si="206"/>
        <v>0</v>
      </c>
      <c r="HW104" s="2">
        <f t="shared" si="207"/>
        <v>0</v>
      </c>
      <c r="HY104" s="2">
        <f t="shared" si="208"/>
        <v>0</v>
      </c>
      <c r="IA104" s="2"/>
      <c r="IC104" s="2"/>
      <c r="IE104" s="2">
        <f t="shared" si="209"/>
        <v>0</v>
      </c>
      <c r="IG104" s="2">
        <f t="shared" si="210"/>
        <v>0</v>
      </c>
      <c r="II104" s="2">
        <f t="shared" si="211"/>
        <v>0</v>
      </c>
      <c r="IK104" s="2">
        <f t="shared" si="212"/>
        <v>0</v>
      </c>
      <c r="IM104" s="2">
        <f t="shared" si="213"/>
        <v>0</v>
      </c>
      <c r="IO104" s="2">
        <f t="shared" si="214"/>
        <v>0</v>
      </c>
      <c r="IQ104" s="2">
        <f t="shared" si="215"/>
        <v>0</v>
      </c>
      <c r="IS104" s="2">
        <f t="shared" si="216"/>
        <v>0</v>
      </c>
      <c r="IU104" s="2">
        <f t="shared" si="217"/>
        <v>0</v>
      </c>
      <c r="IW104" s="2">
        <f t="shared" si="218"/>
        <v>0</v>
      </c>
      <c r="IY104" s="2"/>
      <c r="JA104" s="2"/>
      <c r="JC104" s="2">
        <v>13600</v>
      </c>
      <c r="JD104" s="3">
        <v>0</v>
      </c>
      <c r="JE104" s="2">
        <v>10200</v>
      </c>
      <c r="JF104" s="3">
        <v>0</v>
      </c>
      <c r="JG104" s="2">
        <v>13600</v>
      </c>
      <c r="JH104" s="3">
        <v>0</v>
      </c>
      <c r="JI104" s="2"/>
      <c r="JK104" s="2">
        <v>638</v>
      </c>
      <c r="JL104" s="3">
        <v>0</v>
      </c>
      <c r="JM104" s="2"/>
      <c r="JO104" s="2"/>
      <c r="JQ104" s="2">
        <v>11000</v>
      </c>
      <c r="JR104" s="3">
        <v>0</v>
      </c>
      <c r="JS104" s="2">
        <v>750</v>
      </c>
      <c r="JT104" s="3">
        <v>0</v>
      </c>
      <c r="JU104" s="2"/>
      <c r="JW104" s="2">
        <v>5000</v>
      </c>
      <c r="JX104" s="3">
        <v>0</v>
      </c>
      <c r="JY104" s="2">
        <v>5500.4</v>
      </c>
      <c r="JZ104" s="3">
        <v>0</v>
      </c>
      <c r="KA104" s="2"/>
      <c r="KC104" s="2">
        <v>16014</v>
      </c>
      <c r="KD104" s="3">
        <v>0</v>
      </c>
      <c r="KE104" s="2">
        <v>750</v>
      </c>
      <c r="KF104" s="3">
        <v>0</v>
      </c>
      <c r="KG104" s="2"/>
      <c r="KI104" s="2">
        <v>1000</v>
      </c>
      <c r="KJ104" s="3">
        <v>0</v>
      </c>
      <c r="KK104" s="2">
        <v>34161</v>
      </c>
      <c r="KL104" s="3">
        <v>0</v>
      </c>
      <c r="KM104" s="2"/>
      <c r="KO104" s="2"/>
      <c r="KQ104" s="2">
        <v>1400</v>
      </c>
      <c r="KR104" s="3">
        <v>0</v>
      </c>
      <c r="KS104" s="2">
        <v>3500</v>
      </c>
      <c r="KT104" s="3">
        <v>0</v>
      </c>
      <c r="KU104" s="2">
        <v>13046</v>
      </c>
      <c r="KV104" s="3">
        <v>0</v>
      </c>
      <c r="KW104" s="2">
        <v>1000</v>
      </c>
      <c r="KX104" s="3">
        <v>0</v>
      </c>
      <c r="KY104" s="2">
        <v>7500</v>
      </c>
      <c r="KZ104" s="3">
        <v>0</v>
      </c>
      <c r="LA104" s="2">
        <v>5000</v>
      </c>
      <c r="LB104" s="3">
        <v>0</v>
      </c>
      <c r="LC104" s="2">
        <v>2140</v>
      </c>
      <c r="LD104" s="3">
        <v>0</v>
      </c>
      <c r="LE104" s="2"/>
      <c r="LG104" s="2">
        <v>750</v>
      </c>
      <c r="LH104" s="3">
        <v>0</v>
      </c>
      <c r="LI104" s="2">
        <v>2600</v>
      </c>
      <c r="LJ104" s="3">
        <v>0</v>
      </c>
      <c r="LK104" s="2">
        <v>250</v>
      </c>
      <c r="LL104" s="3">
        <v>0</v>
      </c>
      <c r="LM104" s="2"/>
      <c r="LO104" s="2"/>
      <c r="LQ104" s="2"/>
      <c r="LS104" s="2">
        <v>2500</v>
      </c>
      <c r="LT104" s="3">
        <v>0</v>
      </c>
      <c r="LU104" s="2"/>
      <c r="LW104" s="2"/>
      <c r="LY104" s="2"/>
      <c r="MA104" s="2"/>
      <c r="MC104" s="2"/>
      <c r="ME104" s="2"/>
      <c r="MG104" s="2">
        <v>1000</v>
      </c>
      <c r="MH104" s="3">
        <v>0</v>
      </c>
      <c r="MI104" s="2">
        <v>2500</v>
      </c>
      <c r="MJ104" s="3">
        <v>0</v>
      </c>
      <c r="MK104" s="2">
        <v>7000</v>
      </c>
      <c r="ML104" s="3">
        <v>0</v>
      </c>
      <c r="MM104" s="2"/>
      <c r="MO104" s="2"/>
      <c r="MQ104" s="2"/>
      <c r="MS104" s="2">
        <v>64.459999999999994</v>
      </c>
      <c r="MT104" s="3">
        <v>0</v>
      </c>
      <c r="MU104" s="2"/>
      <c r="MW104" s="2"/>
      <c r="MY104" s="2"/>
      <c r="NA104" s="2"/>
      <c r="NC104" s="2">
        <v>2948503.4509295579</v>
      </c>
      <c r="ND104" s="3">
        <v>33.181818182000001</v>
      </c>
      <c r="NE104" s="2">
        <v>53326</v>
      </c>
      <c r="NF104" s="3">
        <v>0.5</v>
      </c>
      <c r="NG104" s="2">
        <f t="shared" si="146"/>
        <v>2903121.9650193909</v>
      </c>
      <c r="NH104" s="2">
        <f t="shared" si="147"/>
        <v>934641.50999999989</v>
      </c>
      <c r="NI104" s="2">
        <f t="shared" si="148"/>
        <v>19391.260019391259</v>
      </c>
      <c r="NJ104" s="2">
        <f t="shared" si="149"/>
        <v>2868960.9650193909</v>
      </c>
      <c r="NK104" s="2">
        <f t="shared" si="150"/>
        <v>934003.50999999989</v>
      </c>
      <c r="NL104" s="2">
        <f t="shared" si="151"/>
        <v>19391.260019391259</v>
      </c>
      <c r="NM104" s="2">
        <f>VLOOKUP($B104,'[6]sped-ELL'!$B$3:$AB$118,26,FALSE)</f>
        <v>994159.57000000007</v>
      </c>
      <c r="NN104" s="2">
        <f>VLOOKUP($B104,'[6]sped-ELL'!$B$3:$AB$118,27,FALSE)</f>
        <v>19521.271799999999</v>
      </c>
      <c r="NO104" s="52">
        <f t="shared" si="152"/>
        <v>60156.060000000172</v>
      </c>
      <c r="NP104" s="52">
        <f t="shared" si="153"/>
        <v>130.01178060874008</v>
      </c>
      <c r="NQ104" s="2"/>
      <c r="NS104" s="2"/>
      <c r="NU104" s="2"/>
      <c r="NW104" s="2"/>
      <c r="NY104" s="2"/>
      <c r="OA104" s="2"/>
      <c r="OC104" s="2"/>
      <c r="OE104" s="2"/>
      <c r="OG104" s="2"/>
      <c r="OI104" s="2"/>
      <c r="OK104" s="2"/>
      <c r="OM104" s="2"/>
      <c r="OO104" s="2"/>
      <c r="OQ104" s="2"/>
      <c r="OS104" s="2"/>
      <c r="OU104" s="2"/>
      <c r="OW104" s="2"/>
      <c r="OY104" s="2"/>
      <c r="PA104" s="2"/>
      <c r="PC104" s="2"/>
      <c r="PE104" s="2"/>
      <c r="PG104" s="2"/>
      <c r="PI104" s="2"/>
      <c r="PK104" s="2"/>
      <c r="PM104" s="2"/>
      <c r="PO104" s="2"/>
      <c r="PQ104" s="2"/>
      <c r="PS104" s="2"/>
      <c r="PU104" s="2"/>
    </row>
    <row r="105" spans="1:437" x14ac:dyDescent="0.25">
      <c r="A105" t="s">
        <v>288</v>
      </c>
      <c r="B105" s="35">
        <v>325</v>
      </c>
      <c r="C105" s="2"/>
      <c r="E105" s="2"/>
      <c r="G105" s="2"/>
      <c r="I105" s="2"/>
      <c r="K105" s="2">
        <v>187440</v>
      </c>
      <c r="L105" s="3">
        <v>5</v>
      </c>
      <c r="M105" s="2"/>
      <c r="O105" s="2">
        <v>74976</v>
      </c>
      <c r="P105" s="3">
        <v>2</v>
      </c>
      <c r="Q105" s="2"/>
      <c r="S105" s="2"/>
      <c r="U105" s="2"/>
      <c r="W105" s="2">
        <v>187440</v>
      </c>
      <c r="X105" s="3">
        <v>5</v>
      </c>
      <c r="Y105" s="2">
        <v>66291</v>
      </c>
      <c r="Z105" s="3">
        <v>1</v>
      </c>
      <c r="AA105" s="2"/>
      <c r="AC105" s="2">
        <v>156529</v>
      </c>
      <c r="AD105" s="3">
        <v>1</v>
      </c>
      <c r="AE105" s="2"/>
      <c r="AG105" s="2"/>
      <c r="AI105" s="2"/>
      <c r="AK105" s="2"/>
      <c r="AM105" s="2"/>
      <c r="AO105" s="2"/>
      <c r="AQ105" s="2"/>
      <c r="AS105" s="2"/>
      <c r="AU105" s="2"/>
      <c r="AW105" s="2"/>
      <c r="AY105" s="2"/>
      <c r="BA105" s="2"/>
      <c r="BC105" s="2"/>
      <c r="BE105" s="2"/>
      <c r="BG105" s="2"/>
      <c r="BI105" s="2"/>
      <c r="BK105" s="2"/>
      <c r="BM105" s="2">
        <v>67580</v>
      </c>
      <c r="BN105" s="3">
        <v>1</v>
      </c>
      <c r="BO105" s="2"/>
      <c r="BQ105" s="2"/>
      <c r="BS105" s="2"/>
      <c r="BU105" s="2"/>
      <c r="BW105" s="2"/>
      <c r="BY105" s="2"/>
      <c r="CA105" s="2"/>
      <c r="CC105" s="2">
        <v>78183</v>
      </c>
      <c r="CD105" s="3">
        <v>1</v>
      </c>
      <c r="CE105" s="2">
        <v>6594.9233329999997</v>
      </c>
      <c r="CF105" s="3">
        <v>0</v>
      </c>
      <c r="CG105" s="2">
        <v>50595</v>
      </c>
      <c r="CH105" s="3">
        <v>1</v>
      </c>
      <c r="CI105" s="2">
        <v>120388</v>
      </c>
      <c r="CJ105" s="3">
        <v>2</v>
      </c>
      <c r="CK105" s="2"/>
      <c r="CM105" s="2"/>
      <c r="CO105" s="2"/>
      <c r="CQ105" s="2"/>
      <c r="CS105" s="2"/>
      <c r="CU105" s="2">
        <f t="shared" si="154"/>
        <v>0</v>
      </c>
      <c r="CW105" s="2">
        <f t="shared" si="144"/>
        <v>0</v>
      </c>
      <c r="CY105" s="2">
        <f t="shared" si="155"/>
        <v>0</v>
      </c>
      <c r="DA105" s="2">
        <f t="shared" si="156"/>
        <v>106651.93</v>
      </c>
      <c r="DB105" s="3">
        <v>1</v>
      </c>
      <c r="DC105" s="2">
        <f t="shared" si="157"/>
        <v>106651.93</v>
      </c>
      <c r="DD105" s="3">
        <v>1</v>
      </c>
      <c r="DE105" s="2">
        <f t="shared" si="158"/>
        <v>0</v>
      </c>
      <c r="DG105" s="2">
        <f t="shared" si="159"/>
        <v>24239.074970913109</v>
      </c>
      <c r="DH105" s="3">
        <v>0.22727272700000001</v>
      </c>
      <c r="DI105" s="2"/>
      <c r="DK105" s="2"/>
      <c r="DM105" s="2"/>
      <c r="DO105" s="2">
        <v>116130</v>
      </c>
      <c r="DP105" s="3">
        <v>1</v>
      </c>
      <c r="DQ105" s="2">
        <v>195277</v>
      </c>
      <c r="DR105" s="3">
        <v>1</v>
      </c>
      <c r="DS105" s="2">
        <f t="shared" si="160"/>
        <v>106651.93</v>
      </c>
      <c r="DT105" s="3">
        <v>1</v>
      </c>
      <c r="DU105" s="2">
        <f t="shared" si="145"/>
        <v>0</v>
      </c>
      <c r="DW105" s="2"/>
      <c r="DY105" s="2"/>
      <c r="EA105" s="2"/>
      <c r="EC105" s="2">
        <f t="shared" si="161"/>
        <v>0</v>
      </c>
      <c r="EE105" s="2">
        <f t="shared" si="142"/>
        <v>0</v>
      </c>
      <c r="EG105" s="2">
        <f t="shared" si="143"/>
        <v>0</v>
      </c>
      <c r="EI105" s="2">
        <f t="shared" si="162"/>
        <v>106651.93</v>
      </c>
      <c r="EJ105" s="3">
        <v>1</v>
      </c>
      <c r="EK105" s="2">
        <f t="shared" si="163"/>
        <v>0</v>
      </c>
      <c r="EM105" s="2">
        <f t="shared" si="164"/>
        <v>0</v>
      </c>
      <c r="EO105" s="2">
        <f t="shared" si="165"/>
        <v>106651.93</v>
      </c>
      <c r="EP105" s="3">
        <v>1</v>
      </c>
      <c r="EQ105" s="2">
        <f t="shared" si="166"/>
        <v>106651.93</v>
      </c>
      <c r="ER105" s="3">
        <v>1</v>
      </c>
      <c r="ES105" s="2"/>
      <c r="EU105" s="2">
        <f t="shared" si="167"/>
        <v>213303.86</v>
      </c>
      <c r="EV105" s="3">
        <v>2</v>
      </c>
      <c r="EW105" s="2">
        <f t="shared" si="168"/>
        <v>213303.86</v>
      </c>
      <c r="EX105" s="3">
        <v>2</v>
      </c>
      <c r="EY105" s="2">
        <f t="shared" si="169"/>
        <v>213303.86</v>
      </c>
      <c r="EZ105" s="3">
        <v>2</v>
      </c>
      <c r="FA105" s="2">
        <f t="shared" si="170"/>
        <v>213303.86</v>
      </c>
      <c r="FB105" s="3">
        <v>2</v>
      </c>
      <c r="FC105" s="2">
        <f t="shared" si="171"/>
        <v>213303.86</v>
      </c>
      <c r="FD105" s="3">
        <v>2</v>
      </c>
      <c r="FE105" s="2">
        <f t="shared" si="172"/>
        <v>0</v>
      </c>
      <c r="FG105" s="2">
        <f t="shared" si="173"/>
        <v>106651.93</v>
      </c>
      <c r="FH105" s="3">
        <v>1</v>
      </c>
      <c r="FI105" s="2">
        <f t="shared" si="174"/>
        <v>0</v>
      </c>
      <c r="FK105" s="2">
        <f t="shared" si="175"/>
        <v>0</v>
      </c>
      <c r="FM105" s="2">
        <f t="shared" si="176"/>
        <v>0</v>
      </c>
      <c r="FO105" s="2">
        <f t="shared" si="177"/>
        <v>0</v>
      </c>
      <c r="FQ105" s="2">
        <f t="shared" si="178"/>
        <v>0</v>
      </c>
      <c r="FS105" s="2">
        <f t="shared" si="179"/>
        <v>0</v>
      </c>
      <c r="FU105" s="2">
        <f t="shared" si="180"/>
        <v>213303.86</v>
      </c>
      <c r="FV105" s="3">
        <v>2</v>
      </c>
      <c r="FW105" s="2">
        <f t="shared" si="181"/>
        <v>0</v>
      </c>
      <c r="FY105" s="2">
        <f t="shared" si="182"/>
        <v>0</v>
      </c>
      <c r="GA105" s="2">
        <f t="shared" si="183"/>
        <v>106651.93</v>
      </c>
      <c r="GB105" s="3">
        <v>1</v>
      </c>
      <c r="GC105" s="2">
        <f t="shared" si="184"/>
        <v>319955.78999999998</v>
      </c>
      <c r="GD105" s="3">
        <v>3</v>
      </c>
      <c r="GE105" s="2">
        <f t="shared" si="185"/>
        <v>0</v>
      </c>
      <c r="GG105" s="2">
        <f t="shared" si="186"/>
        <v>213303.86</v>
      </c>
      <c r="GH105" s="3">
        <v>2</v>
      </c>
      <c r="GI105" s="2">
        <f t="shared" si="187"/>
        <v>0</v>
      </c>
      <c r="GK105" s="2">
        <f t="shared" si="188"/>
        <v>0</v>
      </c>
      <c r="GM105" s="2">
        <f t="shared" si="189"/>
        <v>319955.78999999998</v>
      </c>
      <c r="GN105" s="3">
        <v>3</v>
      </c>
      <c r="GO105" s="2">
        <f t="shared" si="190"/>
        <v>0</v>
      </c>
      <c r="GQ105" s="2">
        <f t="shared" si="191"/>
        <v>0</v>
      </c>
      <c r="GS105" s="2">
        <f t="shared" si="192"/>
        <v>106651.93</v>
      </c>
      <c r="GT105" s="3">
        <v>1</v>
      </c>
      <c r="GU105" s="2">
        <f t="shared" si="193"/>
        <v>0</v>
      </c>
      <c r="GW105" s="2">
        <f t="shared" si="194"/>
        <v>0</v>
      </c>
      <c r="GY105" s="2">
        <f t="shared" si="195"/>
        <v>213303.86</v>
      </c>
      <c r="GZ105" s="3">
        <v>2</v>
      </c>
      <c r="HA105" s="2">
        <f t="shared" si="196"/>
        <v>213303.86</v>
      </c>
      <c r="HB105" s="3">
        <v>2</v>
      </c>
      <c r="HC105" s="2">
        <f t="shared" si="197"/>
        <v>106651.93</v>
      </c>
      <c r="HD105" s="3">
        <v>1</v>
      </c>
      <c r="HE105" s="2">
        <f t="shared" si="198"/>
        <v>0</v>
      </c>
      <c r="HG105" s="2">
        <f t="shared" si="199"/>
        <v>0</v>
      </c>
      <c r="HI105" s="2">
        <f t="shared" si="200"/>
        <v>0</v>
      </c>
      <c r="HK105" s="2">
        <f t="shared" si="201"/>
        <v>0</v>
      </c>
      <c r="HM105" s="2">
        <f t="shared" si="202"/>
        <v>0</v>
      </c>
      <c r="HO105" s="2">
        <f t="shared" si="203"/>
        <v>0</v>
      </c>
      <c r="HQ105" s="2">
        <f t="shared" si="204"/>
        <v>0</v>
      </c>
      <c r="HS105" s="2">
        <f t="shared" si="205"/>
        <v>0</v>
      </c>
      <c r="HU105" s="2">
        <f t="shared" si="206"/>
        <v>0</v>
      </c>
      <c r="HW105" s="2">
        <f t="shared" si="207"/>
        <v>0</v>
      </c>
      <c r="HY105" s="2">
        <f t="shared" si="208"/>
        <v>0</v>
      </c>
      <c r="IA105" s="2"/>
      <c r="IC105" s="2"/>
      <c r="IE105" s="2">
        <f t="shared" si="209"/>
        <v>0</v>
      </c>
      <c r="IG105" s="2">
        <f t="shared" si="210"/>
        <v>0</v>
      </c>
      <c r="II105" s="2">
        <f t="shared" si="211"/>
        <v>0</v>
      </c>
      <c r="IK105" s="2">
        <f t="shared" si="212"/>
        <v>0</v>
      </c>
      <c r="IM105" s="2">
        <f t="shared" si="213"/>
        <v>0</v>
      </c>
      <c r="IO105" s="2">
        <f t="shared" si="214"/>
        <v>0</v>
      </c>
      <c r="IQ105" s="2">
        <f t="shared" si="215"/>
        <v>0</v>
      </c>
      <c r="IS105" s="2">
        <f t="shared" si="216"/>
        <v>0</v>
      </c>
      <c r="IU105" s="2">
        <f t="shared" si="217"/>
        <v>0</v>
      </c>
      <c r="IW105" s="2">
        <f t="shared" si="218"/>
        <v>0</v>
      </c>
      <c r="IY105" s="2">
        <v>140612</v>
      </c>
      <c r="IZ105" s="3">
        <v>4</v>
      </c>
      <c r="JA105" s="2"/>
      <c r="JC105" s="2">
        <v>34000</v>
      </c>
      <c r="JD105" s="3">
        <v>0</v>
      </c>
      <c r="JE105" s="2">
        <v>10200</v>
      </c>
      <c r="JF105" s="3">
        <v>0</v>
      </c>
      <c r="JG105" s="2">
        <v>34000</v>
      </c>
      <c r="JH105" s="3">
        <v>0</v>
      </c>
      <c r="JI105" s="2"/>
      <c r="JK105" s="2"/>
      <c r="JM105" s="2"/>
      <c r="JO105" s="2">
        <v>13859</v>
      </c>
      <c r="JP105" s="3">
        <v>0</v>
      </c>
      <c r="JQ105" s="2">
        <v>47225.94</v>
      </c>
      <c r="JR105" s="3">
        <v>0</v>
      </c>
      <c r="JS105" s="2"/>
      <c r="JU105" s="2"/>
      <c r="JW105" s="2">
        <v>3000</v>
      </c>
      <c r="JX105" s="3">
        <v>0</v>
      </c>
      <c r="JY105" s="2">
        <v>10000.48</v>
      </c>
      <c r="JZ105" s="3">
        <v>0</v>
      </c>
      <c r="KA105" s="2"/>
      <c r="KC105" s="2">
        <v>10000</v>
      </c>
      <c r="KD105" s="3">
        <v>0</v>
      </c>
      <c r="KE105" s="2"/>
      <c r="KG105" s="2"/>
      <c r="KI105" s="2"/>
      <c r="KK105" s="2">
        <v>241621.21</v>
      </c>
      <c r="KL105" s="3">
        <v>0</v>
      </c>
      <c r="KM105" s="2"/>
      <c r="KO105" s="2"/>
      <c r="KQ105" s="2"/>
      <c r="KS105" s="2"/>
      <c r="KU105" s="2"/>
      <c r="KW105" s="2"/>
      <c r="KY105" s="2">
        <v>18378</v>
      </c>
      <c r="KZ105" s="3">
        <v>0</v>
      </c>
      <c r="LA105" s="2"/>
      <c r="LC105" s="2">
        <v>6360</v>
      </c>
      <c r="LD105" s="3">
        <v>0</v>
      </c>
      <c r="LE105" s="2"/>
      <c r="LG105" s="2"/>
      <c r="LI105" s="2"/>
      <c r="LK105" s="2"/>
      <c r="LM105" s="2"/>
      <c r="LO105" s="2"/>
      <c r="LQ105" s="2"/>
      <c r="LS105" s="2">
        <v>10000</v>
      </c>
      <c r="LT105" s="3">
        <v>0</v>
      </c>
      <c r="LU105" s="2"/>
      <c r="LW105" s="2"/>
      <c r="LY105" s="2"/>
      <c r="MA105" s="2"/>
      <c r="MC105" s="2"/>
      <c r="ME105" s="2"/>
      <c r="MG105" s="2"/>
      <c r="MI105" s="2"/>
      <c r="MK105" s="2">
        <v>17491</v>
      </c>
      <c r="ML105" s="3">
        <v>0</v>
      </c>
      <c r="MM105" s="2"/>
      <c r="MO105" s="2"/>
      <c r="MQ105" s="2"/>
      <c r="MS105" s="2">
        <v>2292.64</v>
      </c>
      <c r="MT105" s="3">
        <v>0</v>
      </c>
      <c r="MU105" s="2"/>
      <c r="MW105" s="2"/>
      <c r="MY105" s="2"/>
      <c r="NA105" s="2"/>
      <c r="NC105" s="2">
        <v>5759394.0569386622</v>
      </c>
      <c r="ND105" s="3">
        <v>59.227272726999999</v>
      </c>
      <c r="NG105" s="2">
        <f t="shared" si="146"/>
        <v>5556868.8883039132</v>
      </c>
      <c r="NH105" s="2">
        <f t="shared" si="147"/>
        <v>1147307.3700000001</v>
      </c>
      <c r="NI105" s="2">
        <f t="shared" si="148"/>
        <v>24239.074970913109</v>
      </c>
      <c r="NJ105" s="2">
        <f t="shared" si="149"/>
        <v>5315247.6783039132</v>
      </c>
      <c r="NK105" s="2">
        <f t="shared" si="150"/>
        <v>1147307.3700000001</v>
      </c>
      <c r="NL105" s="2">
        <f t="shared" si="151"/>
        <v>24239.074970913109</v>
      </c>
      <c r="NM105" s="2">
        <f>VLOOKUP($B105,'[6]sped-ELL'!$B$3:$AB$118,26,FALSE)</f>
        <v>954992.57000000007</v>
      </c>
      <c r="NN105" s="2">
        <f>VLOOKUP($B105,'[6]sped-ELL'!$B$3:$AB$118,27,FALSE)</f>
        <v>9760.6358999999993</v>
      </c>
      <c r="NO105" s="52">
        <f t="shared" si="152"/>
        <v>-192314.80000000005</v>
      </c>
      <c r="NP105" s="52">
        <f t="shared" si="153"/>
        <v>-14478.439070913109</v>
      </c>
      <c r="NQ105" s="2"/>
      <c r="NS105" s="2"/>
      <c r="NU105" s="2"/>
      <c r="NW105" s="2"/>
      <c r="NY105" s="2"/>
      <c r="OA105" s="2"/>
      <c r="OC105" s="2"/>
      <c r="OE105" s="2"/>
      <c r="OG105" s="2"/>
      <c r="OI105" s="2"/>
      <c r="OK105" s="2"/>
      <c r="OM105" s="2"/>
      <c r="OO105" s="2"/>
      <c r="OQ105" s="2"/>
      <c r="OS105" s="2"/>
      <c r="OU105" s="2"/>
      <c r="OW105" s="2"/>
      <c r="OY105" s="2"/>
      <c r="PA105" s="2"/>
      <c r="PC105" s="2"/>
      <c r="PE105" s="2"/>
      <c r="PG105" s="2"/>
      <c r="PI105" s="2"/>
      <c r="PK105" s="2"/>
      <c r="PM105" s="2"/>
      <c r="PO105" s="2"/>
      <c r="PQ105" s="2"/>
      <c r="PS105" s="2"/>
      <c r="PU105" s="2"/>
    </row>
    <row r="106" spans="1:437" x14ac:dyDescent="0.25">
      <c r="A106" t="s">
        <v>289</v>
      </c>
      <c r="B106" s="35">
        <v>326</v>
      </c>
      <c r="C106" s="2"/>
      <c r="E106" s="2"/>
      <c r="G106" s="2">
        <v>135752</v>
      </c>
      <c r="H106" s="3">
        <v>2</v>
      </c>
      <c r="I106" s="2"/>
      <c r="K106" s="2">
        <v>187440</v>
      </c>
      <c r="L106" s="3">
        <v>5</v>
      </c>
      <c r="M106" s="2">
        <v>37488</v>
      </c>
      <c r="N106" s="3">
        <v>1</v>
      </c>
      <c r="O106" s="2">
        <v>37488</v>
      </c>
      <c r="P106" s="3">
        <v>1</v>
      </c>
      <c r="Q106" s="2"/>
      <c r="S106" s="2">
        <v>74976</v>
      </c>
      <c r="T106" s="3">
        <v>2</v>
      </c>
      <c r="U106" s="2"/>
      <c r="W106" s="2">
        <v>37488</v>
      </c>
      <c r="X106" s="3">
        <v>1</v>
      </c>
      <c r="Y106" s="2"/>
      <c r="AA106" s="2">
        <v>156529</v>
      </c>
      <c r="AB106" s="3">
        <v>1</v>
      </c>
      <c r="AC106" s="2"/>
      <c r="AE106" s="2"/>
      <c r="AG106" s="2"/>
      <c r="AI106" s="2"/>
      <c r="AK106" s="2"/>
      <c r="AM106" s="2"/>
      <c r="AO106" s="2"/>
      <c r="AQ106" s="2"/>
      <c r="AS106" s="2"/>
      <c r="AU106" s="2"/>
      <c r="AW106" s="2"/>
      <c r="AY106" s="2"/>
      <c r="BA106" s="2"/>
      <c r="BC106" s="2"/>
      <c r="BE106" s="2"/>
      <c r="BG106" s="2"/>
      <c r="BI106" s="2"/>
      <c r="BK106" s="2"/>
      <c r="BM106" s="2"/>
      <c r="BO106" s="2">
        <v>117087</v>
      </c>
      <c r="BP106" s="3">
        <v>1</v>
      </c>
      <c r="BQ106" s="2"/>
      <c r="BS106" s="2"/>
      <c r="BU106" s="2"/>
      <c r="BW106" s="2"/>
      <c r="BY106" s="2"/>
      <c r="CA106" s="2"/>
      <c r="CC106" s="2">
        <v>78183</v>
      </c>
      <c r="CD106" s="3">
        <v>1</v>
      </c>
      <c r="CE106" s="2">
        <v>19171.713329999999</v>
      </c>
      <c r="CF106" s="3">
        <v>0</v>
      </c>
      <c r="CG106" s="2">
        <v>50595</v>
      </c>
      <c r="CH106" s="3">
        <v>1</v>
      </c>
      <c r="CI106" s="2">
        <v>60194</v>
      </c>
      <c r="CJ106" s="3">
        <v>1</v>
      </c>
      <c r="CK106" s="2"/>
      <c r="CM106" s="2"/>
      <c r="CO106" s="2"/>
      <c r="CQ106" s="2"/>
      <c r="CS106" s="2"/>
      <c r="CU106" s="2">
        <f t="shared" si="154"/>
        <v>106651.93</v>
      </c>
      <c r="CV106" s="3">
        <v>1</v>
      </c>
      <c r="CW106" s="2">
        <f t="shared" si="144"/>
        <v>0</v>
      </c>
      <c r="CY106" s="2">
        <f t="shared" si="155"/>
        <v>0</v>
      </c>
      <c r="DA106" s="2">
        <f t="shared" si="156"/>
        <v>106651.93</v>
      </c>
      <c r="DB106" s="3">
        <v>1</v>
      </c>
      <c r="DC106" s="2">
        <f t="shared" si="157"/>
        <v>0</v>
      </c>
      <c r="DE106" s="2">
        <f t="shared" si="158"/>
        <v>0</v>
      </c>
      <c r="DG106" s="2">
        <f t="shared" si="159"/>
        <v>0</v>
      </c>
      <c r="DI106" s="2"/>
      <c r="DK106" s="2"/>
      <c r="DM106" s="2"/>
      <c r="DO106" s="2"/>
      <c r="DQ106" s="2">
        <v>195277</v>
      </c>
      <c r="DR106" s="3">
        <v>1</v>
      </c>
      <c r="DS106" s="2">
        <f t="shared" si="160"/>
        <v>53325.964999999997</v>
      </c>
      <c r="DT106" s="3">
        <v>0.5</v>
      </c>
      <c r="DU106" s="2">
        <f t="shared" si="145"/>
        <v>0</v>
      </c>
      <c r="DW106" s="2"/>
      <c r="DY106" s="2"/>
      <c r="EA106" s="2"/>
      <c r="EC106" s="2">
        <f t="shared" si="161"/>
        <v>0</v>
      </c>
      <c r="EE106" s="2">
        <f t="shared" si="142"/>
        <v>0</v>
      </c>
      <c r="EG106" s="2">
        <f t="shared" si="143"/>
        <v>0</v>
      </c>
      <c r="EI106" s="2">
        <f t="shared" si="162"/>
        <v>106651.93</v>
      </c>
      <c r="EJ106" s="3">
        <v>1</v>
      </c>
      <c r="EK106" s="2">
        <f t="shared" si="163"/>
        <v>0</v>
      </c>
      <c r="EM106" s="2">
        <f t="shared" si="164"/>
        <v>0</v>
      </c>
      <c r="EO106" s="2">
        <f t="shared" si="165"/>
        <v>213303.86</v>
      </c>
      <c r="EP106" s="3">
        <v>2</v>
      </c>
      <c r="EQ106" s="2">
        <f t="shared" si="166"/>
        <v>0</v>
      </c>
      <c r="ES106" s="2"/>
      <c r="EU106" s="2">
        <f t="shared" si="167"/>
        <v>213303.86</v>
      </c>
      <c r="EV106" s="3">
        <v>2</v>
      </c>
      <c r="EW106" s="2">
        <f t="shared" si="168"/>
        <v>213303.86</v>
      </c>
      <c r="EX106" s="3">
        <v>2</v>
      </c>
      <c r="EY106" s="2">
        <f t="shared" si="169"/>
        <v>213303.86</v>
      </c>
      <c r="EZ106" s="3">
        <v>2</v>
      </c>
      <c r="FA106" s="2">
        <f t="shared" si="170"/>
        <v>213303.86</v>
      </c>
      <c r="FB106" s="3">
        <v>2</v>
      </c>
      <c r="FC106" s="2">
        <f t="shared" si="171"/>
        <v>213303.86</v>
      </c>
      <c r="FD106" s="3">
        <v>2</v>
      </c>
      <c r="FE106" s="2">
        <f t="shared" si="172"/>
        <v>0</v>
      </c>
      <c r="FG106" s="2">
        <f t="shared" si="173"/>
        <v>106651.93</v>
      </c>
      <c r="FH106" s="3">
        <v>1</v>
      </c>
      <c r="FI106" s="2">
        <f t="shared" si="174"/>
        <v>0</v>
      </c>
      <c r="FK106" s="2">
        <f t="shared" si="175"/>
        <v>0</v>
      </c>
      <c r="FM106" s="2">
        <f t="shared" si="176"/>
        <v>0</v>
      </c>
      <c r="FO106" s="2">
        <f t="shared" si="177"/>
        <v>0</v>
      </c>
      <c r="FQ106" s="2">
        <f t="shared" si="178"/>
        <v>0</v>
      </c>
      <c r="FS106" s="2">
        <f t="shared" si="179"/>
        <v>0</v>
      </c>
      <c r="FU106" s="2">
        <f t="shared" si="180"/>
        <v>0</v>
      </c>
      <c r="FW106" s="2">
        <f t="shared" si="181"/>
        <v>799889.47499999998</v>
      </c>
      <c r="FX106" s="3">
        <v>7.5</v>
      </c>
      <c r="FY106" s="2">
        <f t="shared" si="182"/>
        <v>0</v>
      </c>
      <c r="GA106" s="2">
        <f t="shared" si="183"/>
        <v>106651.93</v>
      </c>
      <c r="GB106" s="3">
        <v>1</v>
      </c>
      <c r="GC106" s="2">
        <f t="shared" si="184"/>
        <v>319955.78999999998</v>
      </c>
      <c r="GD106" s="3">
        <v>3</v>
      </c>
      <c r="GE106" s="2">
        <f t="shared" si="185"/>
        <v>0</v>
      </c>
      <c r="GG106" s="2">
        <f t="shared" si="186"/>
        <v>0</v>
      </c>
      <c r="GI106" s="2">
        <f t="shared" si="187"/>
        <v>0</v>
      </c>
      <c r="GK106" s="2">
        <f t="shared" si="188"/>
        <v>0</v>
      </c>
      <c r="GM106" s="2">
        <f t="shared" si="189"/>
        <v>213303.86</v>
      </c>
      <c r="GN106" s="3">
        <v>2</v>
      </c>
      <c r="GO106" s="2">
        <f t="shared" si="190"/>
        <v>0</v>
      </c>
      <c r="GQ106" s="2">
        <f t="shared" si="191"/>
        <v>0</v>
      </c>
      <c r="GS106" s="2">
        <f t="shared" si="192"/>
        <v>53325.964999999997</v>
      </c>
      <c r="GT106" s="3">
        <v>0.5</v>
      </c>
      <c r="GU106" s="2">
        <f t="shared" si="193"/>
        <v>0</v>
      </c>
      <c r="GW106" s="2">
        <f t="shared" si="194"/>
        <v>0</v>
      </c>
      <c r="GY106" s="2">
        <f t="shared" si="195"/>
        <v>0</v>
      </c>
      <c r="HA106" s="2">
        <f t="shared" si="196"/>
        <v>533259.64999999991</v>
      </c>
      <c r="HB106" s="3">
        <v>5</v>
      </c>
      <c r="HC106" s="2">
        <f t="shared" si="197"/>
        <v>0</v>
      </c>
      <c r="HE106" s="2">
        <f t="shared" si="198"/>
        <v>0</v>
      </c>
      <c r="HG106" s="2">
        <f t="shared" si="199"/>
        <v>0</v>
      </c>
      <c r="HI106" s="2">
        <f t="shared" si="200"/>
        <v>0</v>
      </c>
      <c r="HK106" s="2">
        <f t="shared" si="201"/>
        <v>0</v>
      </c>
      <c r="HM106" s="2">
        <f t="shared" si="202"/>
        <v>0</v>
      </c>
      <c r="HO106" s="2">
        <f t="shared" si="203"/>
        <v>0</v>
      </c>
      <c r="HQ106" s="2">
        <f t="shared" si="204"/>
        <v>0</v>
      </c>
      <c r="HS106" s="2">
        <f t="shared" si="205"/>
        <v>0</v>
      </c>
      <c r="HU106" s="2">
        <f t="shared" si="206"/>
        <v>0</v>
      </c>
      <c r="HW106" s="2">
        <f t="shared" si="207"/>
        <v>0</v>
      </c>
      <c r="HY106" s="2">
        <f t="shared" si="208"/>
        <v>0</v>
      </c>
      <c r="IA106" s="2"/>
      <c r="IC106" s="2"/>
      <c r="IE106" s="2">
        <f t="shared" si="209"/>
        <v>106651.93</v>
      </c>
      <c r="IF106" s="3">
        <v>1</v>
      </c>
      <c r="IG106" s="2">
        <f t="shared" si="210"/>
        <v>0</v>
      </c>
      <c r="II106" s="2">
        <f t="shared" si="211"/>
        <v>0</v>
      </c>
      <c r="IK106" s="2">
        <f t="shared" si="212"/>
        <v>0</v>
      </c>
      <c r="IM106" s="2">
        <f t="shared" si="213"/>
        <v>0</v>
      </c>
      <c r="IO106" s="2">
        <f t="shared" si="214"/>
        <v>0</v>
      </c>
      <c r="IQ106" s="2">
        <f t="shared" si="215"/>
        <v>0</v>
      </c>
      <c r="IS106" s="2">
        <f t="shared" si="216"/>
        <v>0</v>
      </c>
      <c r="IU106" s="2">
        <f t="shared" si="217"/>
        <v>0</v>
      </c>
      <c r="IW106" s="2">
        <f t="shared" si="218"/>
        <v>0</v>
      </c>
      <c r="IY106" s="2"/>
      <c r="JA106" s="2"/>
      <c r="JC106" s="2">
        <v>54400</v>
      </c>
      <c r="JD106" s="3">
        <v>0</v>
      </c>
      <c r="JE106" s="2">
        <v>10200</v>
      </c>
      <c r="JF106" s="3">
        <v>0</v>
      </c>
      <c r="JG106" s="2">
        <v>54400</v>
      </c>
      <c r="JH106" s="3">
        <v>0</v>
      </c>
      <c r="JI106" s="2"/>
      <c r="JK106" s="2">
        <v>638</v>
      </c>
      <c r="JL106" s="3">
        <v>0</v>
      </c>
      <c r="JM106" s="2"/>
      <c r="JO106" s="2"/>
      <c r="JQ106" s="2">
        <v>28686.3</v>
      </c>
      <c r="JR106" s="3">
        <v>0</v>
      </c>
      <c r="JS106" s="2">
        <v>1846</v>
      </c>
      <c r="JT106" s="3">
        <v>0</v>
      </c>
      <c r="JU106" s="2"/>
      <c r="JW106" s="2"/>
      <c r="JY106" s="2">
        <v>9999.59</v>
      </c>
      <c r="JZ106" s="3">
        <v>0</v>
      </c>
      <c r="KA106" s="2"/>
      <c r="KC106" s="2">
        <v>22610</v>
      </c>
      <c r="KD106" s="3">
        <v>0</v>
      </c>
      <c r="KE106" s="2">
        <v>3000</v>
      </c>
      <c r="KF106" s="3">
        <v>0</v>
      </c>
      <c r="KG106" s="2"/>
      <c r="KI106" s="2"/>
      <c r="KK106" s="2">
        <v>127283.02</v>
      </c>
      <c r="KL106" s="3">
        <v>0</v>
      </c>
      <c r="KM106" s="2"/>
      <c r="KO106" s="2"/>
      <c r="KQ106" s="2"/>
      <c r="KS106" s="2"/>
      <c r="KU106" s="2"/>
      <c r="KW106" s="2">
        <v>300</v>
      </c>
      <c r="KX106" s="3">
        <v>0</v>
      </c>
      <c r="KY106" s="2">
        <v>25575</v>
      </c>
      <c r="KZ106" s="3">
        <v>0</v>
      </c>
      <c r="LA106" s="2"/>
      <c r="LC106" s="2">
        <v>6000</v>
      </c>
      <c r="LD106" s="3">
        <v>0</v>
      </c>
      <c r="LE106" s="2"/>
      <c r="LG106" s="2"/>
      <c r="LI106" s="2">
        <v>400</v>
      </c>
      <c r="LJ106" s="3">
        <v>0</v>
      </c>
      <c r="LK106" s="2"/>
      <c r="LM106" s="2"/>
      <c r="LO106" s="2"/>
      <c r="LQ106" s="2"/>
      <c r="LS106" s="2">
        <v>10000</v>
      </c>
      <c r="LT106" s="3">
        <v>0</v>
      </c>
      <c r="LU106" s="2"/>
      <c r="LW106" s="2"/>
      <c r="LY106" s="2"/>
      <c r="MA106" s="2"/>
      <c r="MC106" s="2"/>
      <c r="ME106" s="2"/>
      <c r="MG106" s="2"/>
      <c r="MI106" s="2">
        <v>5300</v>
      </c>
      <c r="MJ106" s="3">
        <v>0</v>
      </c>
      <c r="MK106" s="2">
        <v>14968</v>
      </c>
      <c r="ML106" s="3">
        <v>0</v>
      </c>
      <c r="MM106" s="2">
        <v>1800</v>
      </c>
      <c r="MN106" s="3">
        <v>0</v>
      </c>
      <c r="MO106" s="2">
        <v>18000</v>
      </c>
      <c r="MP106" s="3">
        <v>0</v>
      </c>
      <c r="MQ106" s="2"/>
      <c r="MS106" s="2">
        <v>2162.86</v>
      </c>
      <c r="MT106" s="3">
        <v>0</v>
      </c>
      <c r="MU106" s="2"/>
      <c r="MW106" s="2"/>
      <c r="MY106" s="2"/>
      <c r="NA106" s="2"/>
      <c r="NC106" s="2">
        <v>5694005.9833300002</v>
      </c>
      <c r="ND106" s="3">
        <v>54.5</v>
      </c>
      <c r="NG106" s="2">
        <f t="shared" si="146"/>
        <v>5478032.9283299986</v>
      </c>
      <c r="NH106" s="2">
        <f t="shared" si="147"/>
        <v>624711.61499999999</v>
      </c>
      <c r="NI106" s="2">
        <f t="shared" si="148"/>
        <v>944029.40500000003</v>
      </c>
      <c r="NJ106" s="2">
        <f t="shared" si="149"/>
        <v>5350749.9083299991</v>
      </c>
      <c r="NK106" s="2">
        <f t="shared" si="150"/>
        <v>624073.61499999999</v>
      </c>
      <c r="NL106" s="2">
        <f t="shared" si="151"/>
        <v>837377.47499999998</v>
      </c>
      <c r="NM106" s="2">
        <f>VLOOKUP($B106,'[6]sped-ELL'!$B$3:$AB$118,26,FALSE)</f>
        <v>635649.30499999993</v>
      </c>
      <c r="NN106" s="2">
        <f>VLOOKUP($B106,'[6]sped-ELL'!$B$3:$AB$118,27,FALSE)</f>
        <v>722161</v>
      </c>
      <c r="NO106" s="52">
        <f t="shared" si="152"/>
        <v>11575.689999999944</v>
      </c>
      <c r="NP106" s="52">
        <f t="shared" si="153"/>
        <v>-115216.47499999998</v>
      </c>
      <c r="NQ106" s="2"/>
      <c r="NS106" s="2"/>
      <c r="NU106" s="2"/>
      <c r="NW106" s="2"/>
      <c r="NY106" s="2"/>
      <c r="OA106" s="2"/>
      <c r="OC106" s="2"/>
      <c r="OE106" s="2"/>
      <c r="OG106" s="2"/>
      <c r="OI106" s="2"/>
      <c r="OK106" s="2"/>
      <c r="OM106" s="2"/>
      <c r="OO106" s="2"/>
      <c r="OQ106" s="2"/>
      <c r="OS106" s="2"/>
      <c r="OU106" s="2"/>
      <c r="OW106" s="2"/>
      <c r="OY106" s="2"/>
      <c r="PA106" s="2"/>
      <c r="PC106" s="2"/>
      <c r="PE106" s="2"/>
      <c r="PG106" s="2"/>
      <c r="PI106" s="2"/>
      <c r="PK106" s="2"/>
      <c r="PM106" s="2"/>
      <c r="PO106" s="2"/>
      <c r="PQ106" s="2"/>
      <c r="PS106" s="2"/>
      <c r="PU106" s="2"/>
    </row>
    <row r="107" spans="1:437" x14ac:dyDescent="0.25">
      <c r="A107" t="s">
        <v>290</v>
      </c>
      <c r="B107" s="35">
        <v>327</v>
      </c>
      <c r="C107" s="2"/>
      <c r="E107" s="2">
        <v>104158</v>
      </c>
      <c r="F107" s="3">
        <v>1</v>
      </c>
      <c r="G107" s="2">
        <v>67876</v>
      </c>
      <c r="H107" s="3">
        <v>1</v>
      </c>
      <c r="I107" s="2"/>
      <c r="K107" s="2">
        <v>262416</v>
      </c>
      <c r="L107" s="3">
        <v>7</v>
      </c>
      <c r="M107" s="2"/>
      <c r="O107" s="2">
        <v>37488</v>
      </c>
      <c r="P107" s="3">
        <v>1</v>
      </c>
      <c r="Q107" s="2"/>
      <c r="S107" s="2">
        <v>37488</v>
      </c>
      <c r="T107" s="3">
        <v>1</v>
      </c>
      <c r="U107" s="2">
        <v>52931</v>
      </c>
      <c r="V107" s="3">
        <v>1</v>
      </c>
      <c r="W107" s="2">
        <v>74976</v>
      </c>
      <c r="X107" s="3">
        <v>2</v>
      </c>
      <c r="Y107" s="2"/>
      <c r="AA107" s="2"/>
      <c r="AC107" s="2">
        <v>156529</v>
      </c>
      <c r="AD107" s="3">
        <v>1</v>
      </c>
      <c r="AE107" s="2"/>
      <c r="AG107" s="2">
        <v>156529</v>
      </c>
      <c r="AH107" s="3">
        <v>1</v>
      </c>
      <c r="AI107" s="2"/>
      <c r="AK107" s="2"/>
      <c r="AM107" s="2"/>
      <c r="AO107" s="2"/>
      <c r="AQ107" s="2"/>
      <c r="AS107" s="2"/>
      <c r="AU107" s="2"/>
      <c r="AW107" s="2"/>
      <c r="AY107" s="2">
        <v>110030</v>
      </c>
      <c r="AZ107" s="3">
        <v>2</v>
      </c>
      <c r="BA107" s="2"/>
      <c r="BC107" s="2"/>
      <c r="BE107" s="2"/>
      <c r="BG107" s="2"/>
      <c r="BI107" s="2"/>
      <c r="BK107" s="2"/>
      <c r="BM107" s="2"/>
      <c r="BO107" s="2"/>
      <c r="BQ107" s="2"/>
      <c r="BS107" s="2"/>
      <c r="BU107" s="2">
        <v>117087</v>
      </c>
      <c r="BV107" s="3">
        <v>1</v>
      </c>
      <c r="BW107" s="2"/>
      <c r="BY107" s="2"/>
      <c r="CA107" s="2"/>
      <c r="CC107" s="2">
        <v>78183</v>
      </c>
      <c r="CD107" s="3">
        <v>1</v>
      </c>
      <c r="CE107" s="2">
        <v>8499.1333329999998</v>
      </c>
      <c r="CF107" s="3">
        <v>0</v>
      </c>
      <c r="CG107" s="2">
        <v>50595</v>
      </c>
      <c r="CH107" s="3">
        <v>1</v>
      </c>
      <c r="CI107" s="2">
        <v>120388</v>
      </c>
      <c r="CJ107" s="3">
        <v>2</v>
      </c>
      <c r="CK107" s="2"/>
      <c r="CM107" s="2"/>
      <c r="CO107" s="2"/>
      <c r="CQ107" s="2"/>
      <c r="CS107" s="2"/>
      <c r="CU107" s="2">
        <f t="shared" si="154"/>
        <v>319955.78999999998</v>
      </c>
      <c r="CV107" s="3">
        <v>3</v>
      </c>
      <c r="CW107" s="2">
        <f t="shared" si="144"/>
        <v>0</v>
      </c>
      <c r="CY107" s="2">
        <f t="shared" si="155"/>
        <v>0</v>
      </c>
      <c r="DA107" s="2">
        <f t="shared" si="156"/>
        <v>319955.78999999998</v>
      </c>
      <c r="DB107" s="3">
        <v>3</v>
      </c>
      <c r="DC107" s="2">
        <f t="shared" si="157"/>
        <v>0</v>
      </c>
      <c r="DE107" s="2">
        <f t="shared" si="158"/>
        <v>0</v>
      </c>
      <c r="DG107" s="2">
        <f t="shared" si="159"/>
        <v>0</v>
      </c>
      <c r="DI107" s="2"/>
      <c r="DK107" s="2"/>
      <c r="DM107" s="2"/>
      <c r="DO107" s="2">
        <v>116130</v>
      </c>
      <c r="DP107" s="3">
        <v>1</v>
      </c>
      <c r="DQ107" s="2">
        <v>195277</v>
      </c>
      <c r="DR107" s="3">
        <v>1</v>
      </c>
      <c r="DS107" s="2">
        <f t="shared" si="160"/>
        <v>106651.93</v>
      </c>
      <c r="DT107" s="3">
        <v>1</v>
      </c>
      <c r="DU107" s="2">
        <f t="shared" si="145"/>
        <v>0</v>
      </c>
      <c r="DW107" s="2"/>
      <c r="DY107" s="2">
        <v>56854</v>
      </c>
      <c r="DZ107" s="3">
        <v>1</v>
      </c>
      <c r="EA107" s="2"/>
      <c r="EC107" s="2">
        <f t="shared" si="161"/>
        <v>0</v>
      </c>
      <c r="EE107" s="2">
        <f t="shared" si="142"/>
        <v>0</v>
      </c>
      <c r="EG107" s="2">
        <f t="shared" si="143"/>
        <v>0</v>
      </c>
      <c r="EI107" s="2">
        <f t="shared" si="162"/>
        <v>106651.93</v>
      </c>
      <c r="EJ107" s="3">
        <v>1</v>
      </c>
      <c r="EK107" s="2">
        <f t="shared" si="163"/>
        <v>0</v>
      </c>
      <c r="EM107" s="2">
        <f t="shared" si="164"/>
        <v>0</v>
      </c>
      <c r="EO107" s="2">
        <f t="shared" si="165"/>
        <v>159977.89499999999</v>
      </c>
      <c r="EP107" s="3">
        <v>1.5</v>
      </c>
      <c r="EQ107" s="2">
        <f t="shared" si="166"/>
        <v>0</v>
      </c>
      <c r="ES107" s="2"/>
      <c r="EU107" s="2">
        <f t="shared" si="167"/>
        <v>319955.78999999998</v>
      </c>
      <c r="EV107" s="3">
        <v>3</v>
      </c>
      <c r="EW107" s="2">
        <f t="shared" si="168"/>
        <v>319955.78999999998</v>
      </c>
      <c r="EX107" s="3">
        <v>3</v>
      </c>
      <c r="EY107" s="2">
        <f t="shared" si="169"/>
        <v>319955.78999999998</v>
      </c>
      <c r="EZ107" s="3">
        <v>3</v>
      </c>
      <c r="FA107" s="2">
        <f t="shared" si="170"/>
        <v>319955.78999999998</v>
      </c>
      <c r="FB107" s="3">
        <v>3</v>
      </c>
      <c r="FC107" s="2">
        <f t="shared" si="171"/>
        <v>319955.78999999998</v>
      </c>
      <c r="FD107" s="3">
        <v>3</v>
      </c>
      <c r="FE107" s="2">
        <f t="shared" si="172"/>
        <v>0</v>
      </c>
      <c r="FG107" s="2">
        <f t="shared" si="173"/>
        <v>106651.93</v>
      </c>
      <c r="FH107" s="3">
        <v>1</v>
      </c>
      <c r="FI107" s="2">
        <f t="shared" si="174"/>
        <v>213303.86</v>
      </c>
      <c r="FJ107" s="3">
        <v>2</v>
      </c>
      <c r="FK107" s="2">
        <f t="shared" si="175"/>
        <v>0</v>
      </c>
      <c r="FM107" s="2">
        <f t="shared" si="176"/>
        <v>0</v>
      </c>
      <c r="FO107" s="2">
        <f t="shared" si="177"/>
        <v>0</v>
      </c>
      <c r="FQ107" s="2">
        <f t="shared" si="178"/>
        <v>0</v>
      </c>
      <c r="FS107" s="2">
        <f t="shared" si="179"/>
        <v>0</v>
      </c>
      <c r="FU107" s="2">
        <f t="shared" si="180"/>
        <v>0</v>
      </c>
      <c r="FW107" s="2">
        <f t="shared" si="181"/>
        <v>1386475.0899999999</v>
      </c>
      <c r="FX107" s="3">
        <v>13</v>
      </c>
      <c r="FY107" s="2">
        <f t="shared" si="182"/>
        <v>0</v>
      </c>
      <c r="GA107" s="2">
        <f t="shared" si="183"/>
        <v>106651.93</v>
      </c>
      <c r="GB107" s="3">
        <v>1</v>
      </c>
      <c r="GC107" s="2">
        <f t="shared" si="184"/>
        <v>533259.64999999991</v>
      </c>
      <c r="GD107" s="3">
        <v>5</v>
      </c>
      <c r="GE107" s="2">
        <f t="shared" si="185"/>
        <v>0</v>
      </c>
      <c r="GG107" s="2">
        <f t="shared" si="186"/>
        <v>0</v>
      </c>
      <c r="GI107" s="2">
        <f t="shared" si="187"/>
        <v>0</v>
      </c>
      <c r="GK107" s="2">
        <f t="shared" si="188"/>
        <v>0</v>
      </c>
      <c r="GM107" s="2">
        <f t="shared" si="189"/>
        <v>319955.78999999998</v>
      </c>
      <c r="GN107" s="3">
        <v>3</v>
      </c>
      <c r="GO107" s="2">
        <f t="shared" si="190"/>
        <v>0</v>
      </c>
      <c r="GQ107" s="2">
        <f t="shared" si="191"/>
        <v>0</v>
      </c>
      <c r="GS107" s="2">
        <f t="shared" si="192"/>
        <v>106651.93</v>
      </c>
      <c r="GT107" s="3">
        <v>1</v>
      </c>
      <c r="GU107" s="2">
        <f t="shared" si="193"/>
        <v>0</v>
      </c>
      <c r="GW107" s="2">
        <f t="shared" si="194"/>
        <v>106651.93</v>
      </c>
      <c r="GX107" s="3">
        <v>1</v>
      </c>
      <c r="GY107" s="2">
        <f t="shared" si="195"/>
        <v>319955.78999999998</v>
      </c>
      <c r="GZ107" s="3">
        <v>3</v>
      </c>
      <c r="HA107" s="2">
        <f t="shared" si="196"/>
        <v>106651.93</v>
      </c>
      <c r="HB107" s="3">
        <v>1</v>
      </c>
      <c r="HC107" s="2">
        <f t="shared" si="197"/>
        <v>319955.78999999998</v>
      </c>
      <c r="HD107" s="3">
        <v>3</v>
      </c>
      <c r="HE107" s="2">
        <f t="shared" si="198"/>
        <v>0</v>
      </c>
      <c r="HG107" s="2">
        <f t="shared" si="199"/>
        <v>0</v>
      </c>
      <c r="HI107" s="2">
        <f t="shared" si="200"/>
        <v>0</v>
      </c>
      <c r="HK107" s="2">
        <f t="shared" si="201"/>
        <v>0</v>
      </c>
      <c r="HM107" s="2">
        <f t="shared" si="202"/>
        <v>0</v>
      </c>
      <c r="HO107" s="2">
        <f t="shared" si="203"/>
        <v>0</v>
      </c>
      <c r="HQ107" s="2">
        <f t="shared" si="204"/>
        <v>0</v>
      </c>
      <c r="HS107" s="2">
        <f t="shared" si="205"/>
        <v>0</v>
      </c>
      <c r="HU107" s="2">
        <f t="shared" si="206"/>
        <v>0</v>
      </c>
      <c r="HW107" s="2">
        <f t="shared" si="207"/>
        <v>0</v>
      </c>
      <c r="HY107" s="2">
        <f t="shared" si="208"/>
        <v>0</v>
      </c>
      <c r="IA107" s="2"/>
      <c r="IC107" s="2"/>
      <c r="IE107" s="2">
        <f t="shared" si="209"/>
        <v>106651.93</v>
      </c>
      <c r="IF107" s="3">
        <v>1</v>
      </c>
      <c r="IG107" s="2">
        <f t="shared" si="210"/>
        <v>0</v>
      </c>
      <c r="II107" s="2">
        <f t="shared" si="211"/>
        <v>0</v>
      </c>
      <c r="IK107" s="2">
        <f t="shared" si="212"/>
        <v>0</v>
      </c>
      <c r="IM107" s="2">
        <f t="shared" si="213"/>
        <v>0</v>
      </c>
      <c r="IO107" s="2">
        <f t="shared" si="214"/>
        <v>0</v>
      </c>
      <c r="IQ107" s="2">
        <f t="shared" si="215"/>
        <v>0</v>
      </c>
      <c r="IS107" s="2">
        <f t="shared" si="216"/>
        <v>0</v>
      </c>
      <c r="IU107" s="2">
        <f t="shared" si="217"/>
        <v>0</v>
      </c>
      <c r="IW107" s="2">
        <f t="shared" si="218"/>
        <v>0</v>
      </c>
      <c r="IY107" s="2">
        <v>35153</v>
      </c>
      <c r="IZ107" s="3">
        <v>1</v>
      </c>
      <c r="JA107" s="2"/>
      <c r="JC107" s="2">
        <v>54400</v>
      </c>
      <c r="JD107" s="3">
        <v>0</v>
      </c>
      <c r="JE107" s="2">
        <v>10200</v>
      </c>
      <c r="JF107" s="3">
        <v>0</v>
      </c>
      <c r="JG107" s="2">
        <v>54400</v>
      </c>
      <c r="JH107" s="3">
        <v>0</v>
      </c>
      <c r="JI107" s="2"/>
      <c r="JK107" s="2">
        <v>638</v>
      </c>
      <c r="JL107" s="3">
        <v>0</v>
      </c>
      <c r="JM107" s="2"/>
      <c r="JO107" s="2"/>
      <c r="JQ107" s="2">
        <v>85259.6</v>
      </c>
      <c r="JR107" s="3">
        <v>0</v>
      </c>
      <c r="JS107" s="2">
        <v>800</v>
      </c>
      <c r="JT107" s="3">
        <v>0</v>
      </c>
      <c r="JU107" s="2">
        <v>9999.5</v>
      </c>
      <c r="JV107" s="3">
        <v>0</v>
      </c>
      <c r="JW107" s="2">
        <v>60000</v>
      </c>
      <c r="JX107" s="3">
        <v>0</v>
      </c>
      <c r="JY107" s="2">
        <v>24999.77</v>
      </c>
      <c r="JZ107" s="3">
        <v>0</v>
      </c>
      <c r="KA107" s="2"/>
      <c r="KC107" s="2">
        <v>76978</v>
      </c>
      <c r="KD107" s="3">
        <v>0</v>
      </c>
      <c r="KE107" s="2">
        <v>20000</v>
      </c>
      <c r="KF107" s="3">
        <v>0</v>
      </c>
      <c r="KG107" s="2"/>
      <c r="KI107" s="2">
        <v>6000</v>
      </c>
      <c r="KJ107" s="3">
        <v>0</v>
      </c>
      <c r="KK107" s="2">
        <v>279778.52</v>
      </c>
      <c r="KL107" s="3">
        <v>0</v>
      </c>
      <c r="KM107" s="2">
        <v>426475</v>
      </c>
      <c r="KN107" s="3">
        <v>0</v>
      </c>
      <c r="KO107" s="2"/>
      <c r="KQ107" s="2">
        <v>6000</v>
      </c>
      <c r="KR107" s="3">
        <v>0</v>
      </c>
      <c r="KS107" s="2">
        <v>10000</v>
      </c>
      <c r="KT107" s="3">
        <v>0</v>
      </c>
      <c r="KU107" s="2">
        <v>13584</v>
      </c>
      <c r="KV107" s="3">
        <v>0</v>
      </c>
      <c r="KW107" s="2">
        <v>500</v>
      </c>
      <c r="KX107" s="3">
        <v>0</v>
      </c>
      <c r="KY107" s="2">
        <v>90105</v>
      </c>
      <c r="KZ107" s="3">
        <v>0</v>
      </c>
      <c r="LA107" s="2">
        <v>10000</v>
      </c>
      <c r="LB107" s="3">
        <v>0</v>
      </c>
      <c r="LC107" s="2">
        <v>9780</v>
      </c>
      <c r="LD107" s="3">
        <v>0</v>
      </c>
      <c r="LE107" s="2"/>
      <c r="LG107" s="2"/>
      <c r="LI107" s="2">
        <v>5000</v>
      </c>
      <c r="LJ107" s="3">
        <v>0</v>
      </c>
      <c r="LK107" s="2"/>
      <c r="LM107" s="2"/>
      <c r="LO107" s="2"/>
      <c r="LQ107" s="2"/>
      <c r="LS107" s="2">
        <v>3000</v>
      </c>
      <c r="LT107" s="3">
        <v>0</v>
      </c>
      <c r="LU107" s="2"/>
      <c r="LW107" s="2">
        <v>12000</v>
      </c>
      <c r="LX107" s="3">
        <v>0</v>
      </c>
      <c r="LY107" s="2">
        <v>26000</v>
      </c>
      <c r="LZ107" s="3">
        <v>0</v>
      </c>
      <c r="MA107" s="2"/>
      <c r="MC107" s="2"/>
      <c r="ME107" s="2"/>
      <c r="MG107" s="2">
        <v>2000</v>
      </c>
      <c r="MH107" s="3">
        <v>0</v>
      </c>
      <c r="MI107" s="2">
        <v>2000</v>
      </c>
      <c r="MJ107" s="3">
        <v>0</v>
      </c>
      <c r="MK107" s="2">
        <v>41013</v>
      </c>
      <c r="ML107" s="3">
        <v>0</v>
      </c>
      <c r="MM107" s="2">
        <v>30000</v>
      </c>
      <c r="MN107" s="3">
        <v>0</v>
      </c>
      <c r="MO107" s="2"/>
      <c r="MQ107" s="2"/>
      <c r="MS107" s="2">
        <v>3525.52</v>
      </c>
      <c r="MT107" s="3">
        <v>0</v>
      </c>
      <c r="MU107" s="2"/>
      <c r="MW107" s="2"/>
      <c r="MY107" s="2"/>
      <c r="NA107" s="2"/>
      <c r="NC107" s="2">
        <v>9910878.5433329996</v>
      </c>
      <c r="ND107" s="3">
        <v>86.5</v>
      </c>
      <c r="NG107" s="2">
        <f t="shared" si="146"/>
        <v>9558812.8783329986</v>
      </c>
      <c r="NH107" s="2">
        <f t="shared" si="147"/>
        <v>1198837.335</v>
      </c>
      <c r="NI107" s="2">
        <f t="shared" si="148"/>
        <v>1706430.88</v>
      </c>
      <c r="NJ107" s="2">
        <f t="shared" si="149"/>
        <v>8852559.3583329991</v>
      </c>
      <c r="NK107" s="2">
        <f t="shared" si="150"/>
        <v>1198199.335</v>
      </c>
      <c r="NL107" s="2">
        <f t="shared" si="151"/>
        <v>1386475.0899999999</v>
      </c>
      <c r="NM107" s="2">
        <f>VLOOKUP($B107,'[6]sped-ELL'!$B$3:$AB$118,26,FALSE)</f>
        <v>964336.08000000007</v>
      </c>
      <c r="NN107" s="2">
        <f>VLOOKUP($B107,'[6]sped-ELL'!$B$3:$AB$118,27,FALSE)</f>
        <v>1671987.3000000003</v>
      </c>
      <c r="NO107" s="52">
        <f t="shared" si="152"/>
        <v>-233863.25499999989</v>
      </c>
      <c r="NP107" s="52">
        <f t="shared" si="153"/>
        <v>285512.21000000043</v>
      </c>
      <c r="NQ107" s="2"/>
      <c r="NS107" s="2"/>
      <c r="NU107" s="2"/>
      <c r="NW107" s="2"/>
      <c r="NY107" s="2"/>
      <c r="OA107" s="2"/>
      <c r="OC107" s="2"/>
      <c r="OE107" s="2"/>
      <c r="OG107" s="2"/>
      <c r="OI107" s="2"/>
      <c r="OK107" s="2"/>
      <c r="OM107" s="2"/>
      <c r="OO107" s="2"/>
      <c r="OQ107" s="2"/>
      <c r="OS107" s="2"/>
      <c r="OU107" s="2"/>
      <c r="OW107" s="2"/>
      <c r="OY107" s="2"/>
      <c r="PA107" s="2"/>
      <c r="PC107" s="2"/>
      <c r="PE107" s="2"/>
      <c r="PG107" s="2"/>
      <c r="PI107" s="2"/>
      <c r="PK107" s="2"/>
      <c r="PM107" s="2"/>
      <c r="PO107" s="2"/>
      <c r="PQ107" s="2"/>
      <c r="PS107" s="2"/>
      <c r="PU107" s="2"/>
    </row>
    <row r="108" spans="1:437" x14ac:dyDescent="0.25">
      <c r="A108" t="s">
        <v>291</v>
      </c>
      <c r="B108" s="35">
        <v>328</v>
      </c>
      <c r="C108" s="2"/>
      <c r="E108" s="2">
        <v>104158</v>
      </c>
      <c r="F108" s="3">
        <v>1</v>
      </c>
      <c r="G108" s="2">
        <v>67876</v>
      </c>
      <c r="H108" s="3">
        <v>1</v>
      </c>
      <c r="I108" s="2"/>
      <c r="K108" s="2">
        <v>149952</v>
      </c>
      <c r="L108" s="3">
        <v>4</v>
      </c>
      <c r="M108" s="2"/>
      <c r="O108" s="2"/>
      <c r="Q108" s="2"/>
      <c r="S108" s="2">
        <v>74976</v>
      </c>
      <c r="T108" s="3">
        <v>2</v>
      </c>
      <c r="U108" s="2"/>
      <c r="W108" s="2">
        <v>112464</v>
      </c>
      <c r="X108" s="3">
        <v>3</v>
      </c>
      <c r="Y108" s="2"/>
      <c r="AA108" s="2"/>
      <c r="AC108" s="2"/>
      <c r="AE108" s="2"/>
      <c r="AG108" s="2"/>
      <c r="AI108" s="2"/>
      <c r="AK108" s="2">
        <v>313058</v>
      </c>
      <c r="AL108" s="3">
        <v>2</v>
      </c>
      <c r="AM108" s="2"/>
      <c r="AO108" s="2"/>
      <c r="AQ108" s="2"/>
      <c r="AS108" s="2"/>
      <c r="AU108" s="2">
        <v>69509</v>
      </c>
      <c r="AV108" s="3">
        <v>1</v>
      </c>
      <c r="AW108" s="2">
        <v>220060</v>
      </c>
      <c r="AX108" s="3">
        <v>4</v>
      </c>
      <c r="AY108" s="2"/>
      <c r="BA108" s="2">
        <v>90879</v>
      </c>
      <c r="BB108" s="3">
        <v>1</v>
      </c>
      <c r="BC108" s="2">
        <v>50639</v>
      </c>
      <c r="BD108" s="3">
        <v>1</v>
      </c>
      <c r="BE108" s="2"/>
      <c r="BG108" s="2"/>
      <c r="BI108" s="2">
        <v>58896</v>
      </c>
      <c r="BJ108" s="3">
        <v>1</v>
      </c>
      <c r="BK108" s="2"/>
      <c r="BM108" s="2"/>
      <c r="BO108" s="2"/>
      <c r="BQ108" s="2"/>
      <c r="BS108" s="2"/>
      <c r="BU108" s="2"/>
      <c r="BW108" s="2"/>
      <c r="BY108" s="2"/>
      <c r="CA108" s="2"/>
      <c r="CC108" s="2">
        <v>78183</v>
      </c>
      <c r="CD108" s="3">
        <v>1</v>
      </c>
      <c r="CE108" s="2">
        <v>5000.3599999999997</v>
      </c>
      <c r="CF108" s="3">
        <v>0</v>
      </c>
      <c r="CG108" s="2">
        <v>151785</v>
      </c>
      <c r="CH108" s="3">
        <v>3</v>
      </c>
      <c r="CI108" s="2">
        <v>60194</v>
      </c>
      <c r="CJ108" s="3">
        <v>1</v>
      </c>
      <c r="CK108" s="2"/>
      <c r="CM108" s="2"/>
      <c r="CO108" s="2"/>
      <c r="CQ108" s="2"/>
      <c r="CS108" s="2"/>
      <c r="CU108" s="2">
        <f t="shared" si="154"/>
        <v>213303.86</v>
      </c>
      <c r="CV108" s="3">
        <v>2</v>
      </c>
      <c r="CW108" s="2">
        <f t="shared" si="144"/>
        <v>0</v>
      </c>
      <c r="CY108" s="2">
        <f t="shared" si="155"/>
        <v>0</v>
      </c>
      <c r="DA108" s="2">
        <f t="shared" si="156"/>
        <v>106651.93</v>
      </c>
      <c r="DB108" s="3">
        <v>1</v>
      </c>
      <c r="DC108" s="2">
        <f t="shared" si="157"/>
        <v>106651.93</v>
      </c>
      <c r="DD108" s="3">
        <v>1</v>
      </c>
      <c r="DE108" s="2">
        <f t="shared" si="158"/>
        <v>0</v>
      </c>
      <c r="DG108" s="2">
        <f t="shared" si="159"/>
        <v>0</v>
      </c>
      <c r="DI108" s="2"/>
      <c r="DK108" s="2"/>
      <c r="DM108" s="2"/>
      <c r="DO108" s="2"/>
      <c r="DQ108" s="2">
        <v>195277</v>
      </c>
      <c r="DR108" s="3">
        <v>1</v>
      </c>
      <c r="DS108" s="2">
        <f t="shared" si="160"/>
        <v>106651.93</v>
      </c>
      <c r="DT108" s="3">
        <v>1</v>
      </c>
      <c r="DU108" s="2">
        <f t="shared" si="145"/>
        <v>0</v>
      </c>
      <c r="DW108" s="2"/>
      <c r="DY108" s="2"/>
      <c r="EA108" s="2"/>
      <c r="EC108" s="2">
        <f t="shared" si="161"/>
        <v>0</v>
      </c>
      <c r="EE108" s="2">
        <f t="shared" si="142"/>
        <v>0</v>
      </c>
      <c r="EG108" s="2">
        <f t="shared" si="143"/>
        <v>0</v>
      </c>
      <c r="EI108" s="2">
        <f t="shared" si="162"/>
        <v>106651.93</v>
      </c>
      <c r="EJ108" s="3">
        <v>1</v>
      </c>
      <c r="EK108" s="2">
        <f t="shared" si="163"/>
        <v>0</v>
      </c>
      <c r="EM108" s="2">
        <f t="shared" si="164"/>
        <v>0</v>
      </c>
      <c r="EO108" s="2">
        <f t="shared" si="165"/>
        <v>319955.78999999998</v>
      </c>
      <c r="EP108" s="3">
        <v>3</v>
      </c>
      <c r="EQ108" s="2">
        <f t="shared" si="166"/>
        <v>0</v>
      </c>
      <c r="ES108" s="2"/>
      <c r="EU108" s="2">
        <f t="shared" si="167"/>
        <v>426607.72</v>
      </c>
      <c r="EV108" s="3">
        <v>4</v>
      </c>
      <c r="EW108" s="2">
        <f t="shared" si="168"/>
        <v>426607.72</v>
      </c>
      <c r="EX108" s="3">
        <v>4</v>
      </c>
      <c r="EY108" s="2">
        <f t="shared" si="169"/>
        <v>426607.72</v>
      </c>
      <c r="EZ108" s="3">
        <v>4</v>
      </c>
      <c r="FA108" s="2">
        <f t="shared" si="170"/>
        <v>426607.72</v>
      </c>
      <c r="FB108" s="3">
        <v>4</v>
      </c>
      <c r="FC108" s="2">
        <f t="shared" si="171"/>
        <v>426607.72</v>
      </c>
      <c r="FD108" s="3">
        <v>4</v>
      </c>
      <c r="FE108" s="2">
        <f t="shared" si="172"/>
        <v>0</v>
      </c>
      <c r="FG108" s="2">
        <f t="shared" si="173"/>
        <v>106651.93</v>
      </c>
      <c r="FH108" s="3">
        <v>1</v>
      </c>
      <c r="FI108" s="2">
        <f t="shared" si="174"/>
        <v>0</v>
      </c>
      <c r="FK108" s="2">
        <f t="shared" si="175"/>
        <v>0</v>
      </c>
      <c r="FM108" s="2">
        <f t="shared" si="176"/>
        <v>0</v>
      </c>
      <c r="FO108" s="2">
        <f t="shared" si="177"/>
        <v>0</v>
      </c>
      <c r="FQ108" s="2">
        <f t="shared" si="178"/>
        <v>0</v>
      </c>
      <c r="FS108" s="2">
        <f t="shared" si="179"/>
        <v>0</v>
      </c>
      <c r="FU108" s="2">
        <f t="shared" si="180"/>
        <v>319955.78999999998</v>
      </c>
      <c r="FV108" s="3">
        <v>3</v>
      </c>
      <c r="FW108" s="2">
        <f t="shared" si="181"/>
        <v>1919734.7399999998</v>
      </c>
      <c r="FX108" s="3">
        <v>18</v>
      </c>
      <c r="FY108" s="2">
        <f t="shared" si="182"/>
        <v>0</v>
      </c>
      <c r="GA108" s="2">
        <f t="shared" si="183"/>
        <v>213303.86</v>
      </c>
      <c r="GB108" s="3">
        <v>2</v>
      </c>
      <c r="GC108" s="2">
        <f t="shared" si="184"/>
        <v>746563.51</v>
      </c>
      <c r="GD108" s="3">
        <v>7</v>
      </c>
      <c r="GE108" s="2">
        <f t="shared" si="185"/>
        <v>0</v>
      </c>
      <c r="GG108" s="2">
        <f t="shared" si="186"/>
        <v>0</v>
      </c>
      <c r="GI108" s="2">
        <f t="shared" si="187"/>
        <v>0</v>
      </c>
      <c r="GK108" s="2">
        <f t="shared" si="188"/>
        <v>0</v>
      </c>
      <c r="GM108" s="2">
        <f t="shared" si="189"/>
        <v>426607.72</v>
      </c>
      <c r="GN108" s="3">
        <v>4</v>
      </c>
      <c r="GO108" s="2">
        <f t="shared" si="190"/>
        <v>0</v>
      </c>
      <c r="GQ108" s="2">
        <f t="shared" si="191"/>
        <v>0</v>
      </c>
      <c r="GS108" s="2">
        <f t="shared" si="192"/>
        <v>106651.93</v>
      </c>
      <c r="GT108" s="3">
        <v>1</v>
      </c>
      <c r="GU108" s="2">
        <f t="shared" si="193"/>
        <v>0</v>
      </c>
      <c r="GW108" s="2">
        <f t="shared" si="194"/>
        <v>0</v>
      </c>
      <c r="GY108" s="2">
        <f t="shared" si="195"/>
        <v>0</v>
      </c>
      <c r="HA108" s="2">
        <f t="shared" si="196"/>
        <v>426607.72</v>
      </c>
      <c r="HB108" s="3">
        <v>4</v>
      </c>
      <c r="HC108" s="2">
        <f t="shared" si="197"/>
        <v>0</v>
      </c>
      <c r="HE108" s="2">
        <f t="shared" si="198"/>
        <v>0</v>
      </c>
      <c r="HG108" s="2">
        <f t="shared" si="199"/>
        <v>0</v>
      </c>
      <c r="HI108" s="2">
        <f t="shared" si="200"/>
        <v>0</v>
      </c>
      <c r="HK108" s="2">
        <f t="shared" si="201"/>
        <v>0</v>
      </c>
      <c r="HM108" s="2">
        <f t="shared" si="202"/>
        <v>0</v>
      </c>
      <c r="HO108" s="2">
        <f t="shared" si="203"/>
        <v>0</v>
      </c>
      <c r="HQ108" s="2">
        <f t="shared" si="204"/>
        <v>0</v>
      </c>
      <c r="HS108" s="2">
        <f t="shared" si="205"/>
        <v>0</v>
      </c>
      <c r="HU108" s="2">
        <f t="shared" si="206"/>
        <v>0</v>
      </c>
      <c r="HW108" s="2">
        <f t="shared" si="207"/>
        <v>0</v>
      </c>
      <c r="HY108" s="2">
        <f t="shared" si="208"/>
        <v>0</v>
      </c>
      <c r="IA108" s="2"/>
      <c r="IC108" s="2"/>
      <c r="IE108" s="2">
        <f t="shared" si="209"/>
        <v>0</v>
      </c>
      <c r="IG108" s="2">
        <f t="shared" si="210"/>
        <v>0</v>
      </c>
      <c r="II108" s="2">
        <f t="shared" si="211"/>
        <v>0</v>
      </c>
      <c r="IK108" s="2">
        <f t="shared" si="212"/>
        <v>0</v>
      </c>
      <c r="IM108" s="2">
        <f t="shared" si="213"/>
        <v>0</v>
      </c>
      <c r="IO108" s="2">
        <f t="shared" si="214"/>
        <v>106651.93</v>
      </c>
      <c r="IP108" s="3">
        <v>1</v>
      </c>
      <c r="IQ108" s="2">
        <f t="shared" si="215"/>
        <v>0</v>
      </c>
      <c r="IS108" s="2">
        <f t="shared" si="216"/>
        <v>0</v>
      </c>
      <c r="IU108" s="2">
        <f t="shared" si="217"/>
        <v>0</v>
      </c>
      <c r="IW108" s="2">
        <f t="shared" si="218"/>
        <v>106651.93</v>
      </c>
      <c r="IX108" s="3">
        <v>1</v>
      </c>
      <c r="IY108" s="2"/>
      <c r="JA108" s="2"/>
      <c r="JC108" s="2"/>
      <c r="JE108" s="2"/>
      <c r="JG108" s="2"/>
      <c r="JI108" s="2"/>
      <c r="JK108" s="2"/>
      <c r="JM108" s="2"/>
      <c r="JO108" s="2"/>
      <c r="JQ108" s="2">
        <v>1999.66</v>
      </c>
      <c r="JR108" s="3">
        <v>0</v>
      </c>
      <c r="JS108" s="2"/>
      <c r="JU108" s="2"/>
      <c r="JW108" s="2"/>
      <c r="JY108" s="2">
        <v>15000.47</v>
      </c>
      <c r="JZ108" s="3">
        <v>0</v>
      </c>
      <c r="KA108" s="2"/>
      <c r="KC108" s="2">
        <v>27485</v>
      </c>
      <c r="KD108" s="3">
        <v>0</v>
      </c>
      <c r="KE108" s="2"/>
      <c r="KG108" s="2"/>
      <c r="KI108" s="2"/>
      <c r="KK108" s="2">
        <v>147699.26999999999</v>
      </c>
      <c r="KL108" s="3">
        <v>0</v>
      </c>
      <c r="KM108" s="2"/>
      <c r="KO108" s="2"/>
      <c r="KQ108" s="2"/>
      <c r="KS108" s="2">
        <v>12690</v>
      </c>
      <c r="KT108" s="3">
        <v>0</v>
      </c>
      <c r="KU108" s="2"/>
      <c r="KW108" s="2">
        <v>500</v>
      </c>
      <c r="KX108" s="3">
        <v>0</v>
      </c>
      <c r="KY108" s="2">
        <v>3600</v>
      </c>
      <c r="KZ108" s="3">
        <v>0</v>
      </c>
      <c r="LA108" s="2">
        <v>2275</v>
      </c>
      <c r="LB108" s="3">
        <v>0</v>
      </c>
      <c r="LC108" s="2">
        <v>10980</v>
      </c>
      <c r="LD108" s="3">
        <v>0</v>
      </c>
      <c r="LE108" s="2"/>
      <c r="LG108" s="2"/>
      <c r="LI108" s="2"/>
      <c r="LK108" s="2"/>
      <c r="LM108" s="2"/>
      <c r="LO108" s="2"/>
      <c r="LQ108" s="2"/>
      <c r="LS108" s="2">
        <v>500</v>
      </c>
      <c r="LT108" s="3">
        <v>0</v>
      </c>
      <c r="LU108" s="2"/>
      <c r="LW108" s="2"/>
      <c r="LY108" s="2"/>
      <c r="MA108" s="2"/>
      <c r="MC108" s="2"/>
      <c r="ME108" s="2"/>
      <c r="MG108" s="2"/>
      <c r="MI108" s="2"/>
      <c r="MK108" s="2"/>
      <c r="MM108" s="2"/>
      <c r="MO108" s="2"/>
      <c r="MQ108" s="2"/>
      <c r="MS108" s="2">
        <v>3958.07</v>
      </c>
      <c r="MT108" s="3">
        <v>0</v>
      </c>
      <c r="MU108" s="2"/>
      <c r="MW108" s="2"/>
      <c r="MY108" s="2"/>
      <c r="NA108" s="2"/>
      <c r="NC108" s="2">
        <v>10021992.83</v>
      </c>
      <c r="ND108" s="3">
        <v>98</v>
      </c>
      <c r="NG108" s="2">
        <f t="shared" si="146"/>
        <v>9601880.8599999994</v>
      </c>
      <c r="NH108" s="2">
        <f t="shared" si="147"/>
        <v>1932302.95</v>
      </c>
      <c r="NI108" s="2">
        <f t="shared" si="148"/>
        <v>2133038.5999999996</v>
      </c>
      <c r="NJ108" s="2">
        <f t="shared" si="149"/>
        <v>9454181.5899999999</v>
      </c>
      <c r="NK108" s="2">
        <f t="shared" si="150"/>
        <v>1825651.02</v>
      </c>
      <c r="NL108" s="2">
        <f t="shared" si="151"/>
        <v>1919734.7399999998</v>
      </c>
      <c r="NM108" s="2">
        <f>VLOOKUP($B108,'[6]sped-ELL'!$B$3:$AB$118,26,FALSE)</f>
        <v>2027781.1600000001</v>
      </c>
      <c r="NN108" s="2">
        <f>VLOOKUP($B108,'[6]sped-ELL'!$B$3:$AB$118,27,FALSE)</f>
        <v>1707486.7500000002</v>
      </c>
      <c r="NO108" s="52">
        <f t="shared" si="152"/>
        <v>202130.14000000013</v>
      </c>
      <c r="NP108" s="52">
        <f t="shared" si="153"/>
        <v>-212247.98999999953</v>
      </c>
      <c r="NQ108" s="2"/>
      <c r="NS108" s="2"/>
      <c r="NU108" s="2"/>
      <c r="NW108" s="2"/>
      <c r="NY108" s="2"/>
      <c r="OA108" s="2"/>
      <c r="OC108" s="2"/>
      <c r="OE108" s="2"/>
      <c r="OG108" s="2"/>
      <c r="OI108" s="2"/>
      <c r="OK108" s="2"/>
      <c r="OM108" s="2"/>
      <c r="OO108" s="2"/>
      <c r="OQ108" s="2"/>
      <c r="OS108" s="2"/>
      <c r="OU108" s="2"/>
      <c r="OW108" s="2"/>
      <c r="OY108" s="2"/>
      <c r="PA108" s="2"/>
      <c r="PC108" s="2"/>
      <c r="PE108" s="2"/>
      <c r="PG108" s="2"/>
      <c r="PI108" s="2"/>
      <c r="PK108" s="2"/>
      <c r="PM108" s="2"/>
      <c r="PO108" s="2"/>
      <c r="PQ108" s="2"/>
      <c r="PS108" s="2"/>
      <c r="PU108" s="2"/>
    </row>
    <row r="109" spans="1:437" x14ac:dyDescent="0.25">
      <c r="A109" t="s">
        <v>292</v>
      </c>
      <c r="B109" s="35">
        <v>329</v>
      </c>
      <c r="C109" s="2"/>
      <c r="E109" s="2"/>
      <c r="G109" s="2"/>
      <c r="I109" s="2"/>
      <c r="K109" s="2">
        <v>187440</v>
      </c>
      <c r="L109" s="3">
        <v>5</v>
      </c>
      <c r="M109" s="2"/>
      <c r="O109" s="2">
        <v>224928</v>
      </c>
      <c r="P109" s="3">
        <v>6</v>
      </c>
      <c r="Q109" s="2"/>
      <c r="S109" s="2"/>
      <c r="U109" s="2"/>
      <c r="W109" s="2">
        <v>149952</v>
      </c>
      <c r="X109" s="3">
        <v>4</v>
      </c>
      <c r="Y109" s="2">
        <v>66291</v>
      </c>
      <c r="Z109" s="3">
        <v>1</v>
      </c>
      <c r="AA109" s="2"/>
      <c r="AC109" s="2"/>
      <c r="AE109" s="2"/>
      <c r="AG109" s="2"/>
      <c r="AI109" s="2"/>
      <c r="AK109" s="2">
        <v>313058</v>
      </c>
      <c r="AL109" s="3">
        <v>2</v>
      </c>
      <c r="AM109" s="2"/>
      <c r="AO109" s="2"/>
      <c r="AQ109" s="2"/>
      <c r="AS109" s="2"/>
      <c r="AU109" s="2">
        <v>69509</v>
      </c>
      <c r="AV109" s="3">
        <v>1</v>
      </c>
      <c r="AW109" s="2">
        <v>165045</v>
      </c>
      <c r="AX109" s="3">
        <v>3</v>
      </c>
      <c r="AY109" s="2"/>
      <c r="BA109" s="2"/>
      <c r="BC109" s="2"/>
      <c r="BE109" s="2"/>
      <c r="BG109" s="2"/>
      <c r="BI109" s="2">
        <v>117792</v>
      </c>
      <c r="BJ109" s="3">
        <v>2</v>
      </c>
      <c r="BK109" s="2"/>
      <c r="BM109" s="2"/>
      <c r="BO109" s="2"/>
      <c r="BQ109" s="2"/>
      <c r="BS109" s="2"/>
      <c r="BU109" s="2"/>
      <c r="BW109" s="2"/>
      <c r="BY109" s="2">
        <v>99681</v>
      </c>
      <c r="BZ109" s="3">
        <v>1</v>
      </c>
      <c r="CA109" s="2"/>
      <c r="CC109" s="2">
        <v>78183</v>
      </c>
      <c r="CD109" s="3">
        <v>1</v>
      </c>
      <c r="CE109" s="2">
        <v>8967.6766700000007</v>
      </c>
      <c r="CF109" s="3">
        <v>0</v>
      </c>
      <c r="CG109" s="2">
        <v>101190</v>
      </c>
      <c r="CH109" s="3">
        <v>2</v>
      </c>
      <c r="CI109" s="2">
        <v>60194</v>
      </c>
      <c r="CJ109" s="3">
        <v>1</v>
      </c>
      <c r="CK109" s="2"/>
      <c r="CM109" s="2"/>
      <c r="CO109" s="2"/>
      <c r="CQ109" s="2"/>
      <c r="CS109" s="2"/>
      <c r="CU109" s="2">
        <f t="shared" si="154"/>
        <v>0</v>
      </c>
      <c r="CW109" s="2">
        <f t="shared" si="144"/>
        <v>0</v>
      </c>
      <c r="CY109" s="2">
        <f t="shared" si="155"/>
        <v>0</v>
      </c>
      <c r="DA109" s="2">
        <f t="shared" si="156"/>
        <v>0</v>
      </c>
      <c r="DC109" s="2">
        <f t="shared" si="157"/>
        <v>106651.93</v>
      </c>
      <c r="DD109" s="3">
        <v>1</v>
      </c>
      <c r="DE109" s="2">
        <f t="shared" si="158"/>
        <v>0</v>
      </c>
      <c r="DG109" s="2">
        <f t="shared" si="159"/>
        <v>9695.6300096956293</v>
      </c>
      <c r="DH109" s="3">
        <v>9.0909090999999997E-2</v>
      </c>
      <c r="DI109" s="2"/>
      <c r="DK109" s="2"/>
      <c r="DM109" s="2"/>
      <c r="DO109" s="2">
        <v>116130</v>
      </c>
      <c r="DP109" s="3">
        <v>1</v>
      </c>
      <c r="DQ109" s="2">
        <v>195277</v>
      </c>
      <c r="DR109" s="3">
        <v>1</v>
      </c>
      <c r="DS109" s="2">
        <f t="shared" si="160"/>
        <v>106651.93</v>
      </c>
      <c r="DT109" s="3">
        <v>1</v>
      </c>
      <c r="DU109" s="2">
        <f t="shared" si="145"/>
        <v>0</v>
      </c>
      <c r="DW109" s="2"/>
      <c r="DY109" s="2"/>
      <c r="EA109" s="2"/>
      <c r="EC109" s="2">
        <f t="shared" si="161"/>
        <v>0</v>
      </c>
      <c r="EE109" s="2">
        <f t="shared" si="142"/>
        <v>0</v>
      </c>
      <c r="EG109" s="2">
        <f t="shared" si="143"/>
        <v>0</v>
      </c>
      <c r="EI109" s="2">
        <f t="shared" si="162"/>
        <v>106651.93</v>
      </c>
      <c r="EJ109" s="3">
        <v>1</v>
      </c>
      <c r="EK109" s="2">
        <f t="shared" si="163"/>
        <v>0</v>
      </c>
      <c r="EM109" s="2">
        <f t="shared" si="164"/>
        <v>0</v>
      </c>
      <c r="EO109" s="2">
        <f t="shared" si="165"/>
        <v>213303.86</v>
      </c>
      <c r="EP109" s="3">
        <v>2</v>
      </c>
      <c r="EQ109" s="2">
        <f t="shared" si="166"/>
        <v>106651.93</v>
      </c>
      <c r="ER109" s="3">
        <v>1</v>
      </c>
      <c r="ES109" s="2"/>
      <c r="EU109" s="2">
        <f t="shared" si="167"/>
        <v>319955.78999999998</v>
      </c>
      <c r="EV109" s="3">
        <v>3</v>
      </c>
      <c r="EW109" s="2">
        <f t="shared" si="168"/>
        <v>213303.86</v>
      </c>
      <c r="EX109" s="3">
        <v>2</v>
      </c>
      <c r="EY109" s="2">
        <f t="shared" si="169"/>
        <v>319955.78999999998</v>
      </c>
      <c r="EZ109" s="3">
        <v>3</v>
      </c>
      <c r="FA109" s="2">
        <f t="shared" si="170"/>
        <v>213303.86</v>
      </c>
      <c r="FB109" s="3">
        <v>2</v>
      </c>
      <c r="FC109" s="2">
        <f t="shared" si="171"/>
        <v>319955.78999999998</v>
      </c>
      <c r="FD109" s="3">
        <v>3</v>
      </c>
      <c r="FE109" s="2">
        <f t="shared" si="172"/>
        <v>0</v>
      </c>
      <c r="FG109" s="2">
        <f t="shared" si="173"/>
        <v>106651.93</v>
      </c>
      <c r="FH109" s="3">
        <v>1</v>
      </c>
      <c r="FI109" s="2">
        <f t="shared" si="174"/>
        <v>0</v>
      </c>
      <c r="FK109" s="2">
        <f t="shared" si="175"/>
        <v>0</v>
      </c>
      <c r="FM109" s="2">
        <f t="shared" si="176"/>
        <v>0</v>
      </c>
      <c r="FO109" s="2">
        <f t="shared" si="177"/>
        <v>0</v>
      </c>
      <c r="FQ109" s="2">
        <f t="shared" si="178"/>
        <v>0</v>
      </c>
      <c r="FS109" s="2">
        <f t="shared" si="179"/>
        <v>0</v>
      </c>
      <c r="FU109" s="2">
        <f t="shared" si="180"/>
        <v>0</v>
      </c>
      <c r="FW109" s="2">
        <f t="shared" si="181"/>
        <v>0</v>
      </c>
      <c r="FY109" s="2">
        <f t="shared" si="182"/>
        <v>0</v>
      </c>
      <c r="GA109" s="2">
        <f t="shared" si="183"/>
        <v>213303.86</v>
      </c>
      <c r="GB109" s="3">
        <v>2</v>
      </c>
      <c r="GC109" s="2">
        <f t="shared" si="184"/>
        <v>639911.57999999996</v>
      </c>
      <c r="GD109" s="3">
        <v>6</v>
      </c>
      <c r="GE109" s="2">
        <f t="shared" si="185"/>
        <v>0</v>
      </c>
      <c r="GG109" s="2">
        <f t="shared" si="186"/>
        <v>0</v>
      </c>
      <c r="GI109" s="2">
        <f t="shared" si="187"/>
        <v>0</v>
      </c>
      <c r="GK109" s="2">
        <f t="shared" si="188"/>
        <v>0</v>
      </c>
      <c r="GM109" s="2">
        <f t="shared" si="189"/>
        <v>319955.78999999998</v>
      </c>
      <c r="GN109" s="3">
        <v>3</v>
      </c>
      <c r="GO109" s="2">
        <f t="shared" si="190"/>
        <v>0</v>
      </c>
      <c r="GQ109" s="2">
        <f t="shared" si="191"/>
        <v>213303.86</v>
      </c>
      <c r="GR109" s="3">
        <v>2</v>
      </c>
      <c r="GS109" s="2">
        <f t="shared" si="192"/>
        <v>106651.93</v>
      </c>
      <c r="GT109" s="3">
        <v>1</v>
      </c>
      <c r="GU109" s="2">
        <f t="shared" si="193"/>
        <v>0</v>
      </c>
      <c r="GW109" s="2">
        <f t="shared" si="194"/>
        <v>0</v>
      </c>
      <c r="GY109" s="2">
        <f t="shared" si="195"/>
        <v>213303.86</v>
      </c>
      <c r="GZ109" s="3">
        <v>2</v>
      </c>
      <c r="HA109" s="2">
        <f t="shared" si="196"/>
        <v>0</v>
      </c>
      <c r="HC109" s="2">
        <f t="shared" si="197"/>
        <v>106651.93</v>
      </c>
      <c r="HD109" s="3">
        <v>1</v>
      </c>
      <c r="HE109" s="2">
        <f t="shared" si="198"/>
        <v>0</v>
      </c>
      <c r="HG109" s="2">
        <f t="shared" si="199"/>
        <v>106651.93</v>
      </c>
      <c r="HH109" s="3">
        <v>1</v>
      </c>
      <c r="HI109" s="2">
        <f t="shared" si="200"/>
        <v>0</v>
      </c>
      <c r="HK109" s="2">
        <f t="shared" si="201"/>
        <v>0</v>
      </c>
      <c r="HM109" s="2">
        <f t="shared" si="202"/>
        <v>0</v>
      </c>
      <c r="HO109" s="2">
        <f t="shared" si="203"/>
        <v>0</v>
      </c>
      <c r="HQ109" s="2">
        <f t="shared" si="204"/>
        <v>0</v>
      </c>
      <c r="HS109" s="2">
        <f t="shared" si="205"/>
        <v>0</v>
      </c>
      <c r="HU109" s="2">
        <f t="shared" si="206"/>
        <v>0</v>
      </c>
      <c r="HW109" s="2">
        <f t="shared" si="207"/>
        <v>0</v>
      </c>
      <c r="HY109" s="2">
        <f t="shared" si="208"/>
        <v>0</v>
      </c>
      <c r="IA109" s="2"/>
      <c r="IC109" s="2"/>
      <c r="IE109" s="2">
        <f t="shared" si="209"/>
        <v>0</v>
      </c>
      <c r="IG109" s="2">
        <f t="shared" si="210"/>
        <v>0</v>
      </c>
      <c r="II109" s="2">
        <f t="shared" si="211"/>
        <v>0</v>
      </c>
      <c r="IK109" s="2">
        <f t="shared" si="212"/>
        <v>106651.93</v>
      </c>
      <c r="IL109" s="3">
        <v>1</v>
      </c>
      <c r="IM109" s="2">
        <f t="shared" si="213"/>
        <v>106651.93</v>
      </c>
      <c r="IN109" s="3">
        <v>1</v>
      </c>
      <c r="IO109" s="2">
        <f t="shared" si="214"/>
        <v>213303.86</v>
      </c>
      <c r="IP109" s="3">
        <v>2</v>
      </c>
      <c r="IQ109" s="2">
        <f t="shared" si="215"/>
        <v>106651.93</v>
      </c>
      <c r="IR109" s="3">
        <v>1</v>
      </c>
      <c r="IS109" s="2">
        <f t="shared" si="216"/>
        <v>0</v>
      </c>
      <c r="IU109" s="2">
        <f t="shared" si="217"/>
        <v>0</v>
      </c>
      <c r="IW109" s="2">
        <f t="shared" si="218"/>
        <v>0</v>
      </c>
      <c r="IY109" s="2"/>
      <c r="JA109" s="2"/>
      <c r="JC109" s="2">
        <v>40800</v>
      </c>
      <c r="JD109" s="3">
        <v>0</v>
      </c>
      <c r="JE109" s="2">
        <v>10200</v>
      </c>
      <c r="JF109" s="3">
        <v>0</v>
      </c>
      <c r="JG109" s="2">
        <v>40800</v>
      </c>
      <c r="JH109" s="3">
        <v>0</v>
      </c>
      <c r="JI109" s="2"/>
      <c r="JK109" s="2"/>
      <c r="JM109" s="2"/>
      <c r="JO109" s="2">
        <v>13859</v>
      </c>
      <c r="JP109" s="3">
        <v>0</v>
      </c>
      <c r="JQ109" s="2">
        <v>27370.855</v>
      </c>
      <c r="JR109" s="3">
        <v>0</v>
      </c>
      <c r="JS109" s="2"/>
      <c r="JU109" s="2"/>
      <c r="JW109" s="2">
        <v>117300</v>
      </c>
      <c r="JX109" s="3">
        <v>0</v>
      </c>
      <c r="JY109" s="2">
        <v>9315.48</v>
      </c>
      <c r="JZ109" s="3">
        <v>0</v>
      </c>
      <c r="KA109" s="2"/>
      <c r="KC109" s="2">
        <v>8870</v>
      </c>
      <c r="KD109" s="3">
        <v>0</v>
      </c>
      <c r="KE109" s="2">
        <v>10481</v>
      </c>
      <c r="KF109" s="3">
        <v>0</v>
      </c>
      <c r="KG109" s="2"/>
      <c r="KI109" s="2">
        <v>5000</v>
      </c>
      <c r="KJ109" s="3">
        <v>0</v>
      </c>
      <c r="KK109" s="2">
        <v>312119.38</v>
      </c>
      <c r="KL109" s="3">
        <v>0</v>
      </c>
      <c r="KM109" s="2"/>
      <c r="KO109" s="2"/>
      <c r="KQ109" s="2"/>
      <c r="KS109" s="2"/>
      <c r="KU109" s="2">
        <v>1197</v>
      </c>
      <c r="KV109" s="3">
        <v>0</v>
      </c>
      <c r="KW109" s="2"/>
      <c r="KY109" s="2">
        <v>5000</v>
      </c>
      <c r="KZ109" s="3">
        <v>0</v>
      </c>
      <c r="LA109" s="2"/>
      <c r="LC109" s="2">
        <v>9780</v>
      </c>
      <c r="LD109" s="3">
        <v>0</v>
      </c>
      <c r="LE109" s="2"/>
      <c r="LG109" s="2"/>
      <c r="LI109" s="2"/>
      <c r="LK109" s="2"/>
      <c r="LM109" s="2"/>
      <c r="LO109" s="2"/>
      <c r="LQ109" s="2"/>
      <c r="LS109" s="2">
        <v>12481</v>
      </c>
      <c r="LT109" s="3">
        <v>0</v>
      </c>
      <c r="LU109" s="2"/>
      <c r="LW109" s="2"/>
      <c r="LY109" s="2"/>
      <c r="MA109" s="2"/>
      <c r="MC109" s="2"/>
      <c r="ME109" s="2"/>
      <c r="MG109" s="2"/>
      <c r="MI109" s="2">
        <v>5300</v>
      </c>
      <c r="MJ109" s="3">
        <v>0</v>
      </c>
      <c r="MK109" s="2">
        <v>19968</v>
      </c>
      <c r="ML109" s="3">
        <v>0</v>
      </c>
      <c r="MM109" s="2"/>
      <c r="MO109" s="2"/>
      <c r="MQ109" s="2"/>
      <c r="MS109" s="2">
        <v>3525.52</v>
      </c>
      <c r="MT109" s="3">
        <v>0</v>
      </c>
      <c r="MU109" s="2"/>
      <c r="MW109" s="2"/>
      <c r="MY109" s="2"/>
      <c r="NA109" s="2"/>
      <c r="NC109" s="2">
        <v>7457705.4571347795</v>
      </c>
      <c r="ND109" s="3">
        <v>74.090909091</v>
      </c>
      <c r="NG109" s="2">
        <f t="shared" si="146"/>
        <v>7202733.5316796955</v>
      </c>
      <c r="NH109" s="2">
        <f t="shared" si="147"/>
        <v>1594820.16</v>
      </c>
      <c r="NI109" s="2">
        <f t="shared" si="148"/>
        <v>9695.6300096956293</v>
      </c>
      <c r="NJ109" s="2">
        <f t="shared" si="149"/>
        <v>6890614.1516796956</v>
      </c>
      <c r="NK109" s="2">
        <f t="shared" si="150"/>
        <v>1488168.23</v>
      </c>
      <c r="NL109" s="2">
        <f t="shared" si="151"/>
        <v>9695.6300096956293</v>
      </c>
      <c r="NM109" s="2">
        <f>VLOOKUP($B109,'[6]sped-ELL'!$B$3:$AB$118,26,FALSE)</f>
        <v>1909985.1400000001</v>
      </c>
      <c r="NN109" s="2">
        <f>VLOOKUP($B109,'[6]sped-ELL'!$B$3:$AB$118,27,FALSE)</f>
        <v>9760.6358999999993</v>
      </c>
      <c r="NO109" s="52">
        <f t="shared" si="152"/>
        <v>421816.91000000015</v>
      </c>
      <c r="NP109" s="52">
        <f t="shared" si="153"/>
        <v>65.005890304370041</v>
      </c>
      <c r="NQ109" s="2"/>
      <c r="NS109" s="2"/>
      <c r="NU109" s="2"/>
      <c r="NW109" s="2"/>
      <c r="NY109" s="2"/>
      <c r="OA109" s="2"/>
      <c r="OC109" s="2"/>
      <c r="OE109" s="2"/>
      <c r="OG109" s="2"/>
      <c r="OI109" s="2"/>
      <c r="OK109" s="2"/>
      <c r="OM109" s="2"/>
      <c r="OO109" s="2"/>
      <c r="OQ109" s="2"/>
      <c r="OS109" s="2"/>
      <c r="OU109" s="2"/>
      <c r="OW109" s="2"/>
      <c r="OY109" s="2"/>
      <c r="PA109" s="2"/>
      <c r="PC109" s="2"/>
      <c r="PE109" s="2"/>
      <c r="PG109" s="2"/>
      <c r="PI109" s="2"/>
      <c r="PK109" s="2"/>
      <c r="PM109" s="2"/>
      <c r="PO109" s="2"/>
      <c r="PQ109" s="2"/>
      <c r="PS109" s="2"/>
      <c r="PU109" s="2"/>
    </row>
    <row r="110" spans="1:437" x14ac:dyDescent="0.25">
      <c r="A110" t="s">
        <v>293</v>
      </c>
      <c r="B110" s="35">
        <v>330</v>
      </c>
      <c r="C110" s="2"/>
      <c r="E110" s="2"/>
      <c r="G110" s="2">
        <v>67876</v>
      </c>
      <c r="H110" s="3">
        <v>1</v>
      </c>
      <c r="I110" s="2"/>
      <c r="K110" s="2">
        <v>299904</v>
      </c>
      <c r="L110" s="3">
        <v>8</v>
      </c>
      <c r="M110" s="2"/>
      <c r="O110" s="2">
        <v>149952</v>
      </c>
      <c r="P110" s="3">
        <v>4</v>
      </c>
      <c r="Q110" s="2">
        <v>87574</v>
      </c>
      <c r="R110" s="3">
        <v>2</v>
      </c>
      <c r="S110" s="2">
        <v>149952</v>
      </c>
      <c r="T110" s="3">
        <v>4</v>
      </c>
      <c r="U110" s="2"/>
      <c r="W110" s="2">
        <v>299904</v>
      </c>
      <c r="X110" s="3">
        <v>8</v>
      </c>
      <c r="Y110" s="2"/>
      <c r="AA110" s="2">
        <v>156529</v>
      </c>
      <c r="AB110" s="3">
        <v>1</v>
      </c>
      <c r="AC110" s="2"/>
      <c r="AE110" s="2"/>
      <c r="AG110" s="2">
        <v>156529</v>
      </c>
      <c r="AH110" s="3">
        <v>1</v>
      </c>
      <c r="AI110" s="2"/>
      <c r="AK110" s="2"/>
      <c r="AM110" s="2"/>
      <c r="AO110" s="2"/>
      <c r="AQ110" s="2"/>
      <c r="AS110" s="2"/>
      <c r="AU110" s="2"/>
      <c r="AW110" s="2">
        <v>110030</v>
      </c>
      <c r="AX110" s="3">
        <v>2</v>
      </c>
      <c r="AY110" s="2"/>
      <c r="BA110" s="2"/>
      <c r="BC110" s="2">
        <v>50639</v>
      </c>
      <c r="BD110" s="3">
        <v>1</v>
      </c>
      <c r="BE110" s="2"/>
      <c r="BG110" s="2">
        <v>117087</v>
      </c>
      <c r="BH110" s="3">
        <v>1</v>
      </c>
      <c r="BI110" s="2"/>
      <c r="BK110" s="2"/>
      <c r="BM110" s="2"/>
      <c r="BO110" s="2"/>
      <c r="BQ110" s="2"/>
      <c r="BS110" s="2"/>
      <c r="BU110" s="2"/>
      <c r="BW110" s="2"/>
      <c r="BY110" s="2"/>
      <c r="CA110" s="2"/>
      <c r="CC110" s="2">
        <v>78183</v>
      </c>
      <c r="CD110" s="3">
        <v>1</v>
      </c>
      <c r="CE110" s="2">
        <v>16604.7</v>
      </c>
      <c r="CF110" s="3">
        <v>0</v>
      </c>
      <c r="CG110" s="2"/>
      <c r="CI110" s="2">
        <v>180582</v>
      </c>
      <c r="CJ110" s="3">
        <v>3</v>
      </c>
      <c r="CK110" s="2"/>
      <c r="CM110" s="2"/>
      <c r="CO110" s="2"/>
      <c r="CQ110" s="2"/>
      <c r="CS110" s="2"/>
      <c r="CU110" s="2">
        <f t="shared" si="154"/>
        <v>0</v>
      </c>
      <c r="CW110" s="2">
        <f t="shared" si="144"/>
        <v>0</v>
      </c>
      <c r="CY110" s="2">
        <f t="shared" si="155"/>
        <v>0</v>
      </c>
      <c r="DA110" s="2">
        <f t="shared" si="156"/>
        <v>0</v>
      </c>
      <c r="DC110" s="2">
        <f t="shared" si="157"/>
        <v>0</v>
      </c>
      <c r="DE110" s="2">
        <f t="shared" si="158"/>
        <v>0</v>
      </c>
      <c r="DG110" s="2">
        <f t="shared" si="159"/>
        <v>0</v>
      </c>
      <c r="DI110" s="2"/>
      <c r="DK110" s="2"/>
      <c r="DM110" s="2"/>
      <c r="DO110" s="2">
        <v>116130</v>
      </c>
      <c r="DP110" s="3">
        <v>1</v>
      </c>
      <c r="DQ110" s="2">
        <v>195277</v>
      </c>
      <c r="DR110" s="3">
        <v>1</v>
      </c>
      <c r="DS110" s="2">
        <f t="shared" si="160"/>
        <v>106651.93</v>
      </c>
      <c r="DT110" s="3">
        <v>1</v>
      </c>
      <c r="DU110" s="2">
        <f t="shared" si="145"/>
        <v>0</v>
      </c>
      <c r="DW110" s="2"/>
      <c r="DY110" s="2"/>
      <c r="EA110" s="2"/>
      <c r="EC110" s="2">
        <f t="shared" si="161"/>
        <v>106651.93</v>
      </c>
      <c r="ED110" s="3">
        <v>1</v>
      </c>
      <c r="EE110" s="2">
        <f t="shared" si="142"/>
        <v>0</v>
      </c>
      <c r="EG110" s="2">
        <f t="shared" si="143"/>
        <v>0</v>
      </c>
      <c r="EI110" s="2">
        <f t="shared" si="162"/>
        <v>106651.93</v>
      </c>
      <c r="EJ110" s="3">
        <v>1</v>
      </c>
      <c r="EK110" s="2">
        <f t="shared" si="163"/>
        <v>0</v>
      </c>
      <c r="EM110" s="2">
        <f t="shared" si="164"/>
        <v>0</v>
      </c>
      <c r="EO110" s="2">
        <f t="shared" si="165"/>
        <v>106651.93</v>
      </c>
      <c r="EP110" s="3">
        <v>1</v>
      </c>
      <c r="EQ110" s="2">
        <f t="shared" si="166"/>
        <v>0</v>
      </c>
      <c r="ES110" s="2"/>
      <c r="EU110" s="2">
        <f t="shared" si="167"/>
        <v>426607.72</v>
      </c>
      <c r="EV110" s="3">
        <v>4</v>
      </c>
      <c r="EW110" s="2">
        <f t="shared" si="168"/>
        <v>426607.72</v>
      </c>
      <c r="EX110" s="3">
        <v>4</v>
      </c>
      <c r="EY110" s="2">
        <f t="shared" si="169"/>
        <v>426607.72</v>
      </c>
      <c r="EZ110" s="3">
        <v>4</v>
      </c>
      <c r="FA110" s="2">
        <f t="shared" si="170"/>
        <v>319955.78999999998</v>
      </c>
      <c r="FB110" s="3">
        <v>3</v>
      </c>
      <c r="FC110" s="2">
        <f t="shared" si="171"/>
        <v>319955.78999999998</v>
      </c>
      <c r="FD110" s="3">
        <v>3</v>
      </c>
      <c r="FE110" s="2">
        <f t="shared" si="172"/>
        <v>0</v>
      </c>
      <c r="FG110" s="2">
        <f t="shared" si="173"/>
        <v>106651.93</v>
      </c>
      <c r="FH110" s="3">
        <v>1</v>
      </c>
      <c r="FI110" s="2">
        <f t="shared" si="174"/>
        <v>0</v>
      </c>
      <c r="FK110" s="2">
        <f t="shared" si="175"/>
        <v>0</v>
      </c>
      <c r="FM110" s="2">
        <f t="shared" si="176"/>
        <v>0</v>
      </c>
      <c r="FO110" s="2">
        <f t="shared" si="177"/>
        <v>213303.86</v>
      </c>
      <c r="FP110" s="3">
        <v>2</v>
      </c>
      <c r="FQ110" s="2">
        <f t="shared" si="178"/>
        <v>0</v>
      </c>
      <c r="FS110" s="2">
        <f t="shared" si="179"/>
        <v>106651.93</v>
      </c>
      <c r="FT110" s="3">
        <v>1</v>
      </c>
      <c r="FU110" s="2">
        <f t="shared" si="180"/>
        <v>0</v>
      </c>
      <c r="FW110" s="2">
        <f t="shared" si="181"/>
        <v>106651.93</v>
      </c>
      <c r="FX110" s="3">
        <v>1</v>
      </c>
      <c r="FY110" s="2">
        <f t="shared" si="182"/>
        <v>0</v>
      </c>
      <c r="GA110" s="2">
        <f t="shared" si="183"/>
        <v>213303.86</v>
      </c>
      <c r="GB110" s="3">
        <v>2</v>
      </c>
      <c r="GC110" s="2">
        <f t="shared" si="184"/>
        <v>426607.72</v>
      </c>
      <c r="GD110" s="3">
        <v>4</v>
      </c>
      <c r="GE110" s="2">
        <f t="shared" si="185"/>
        <v>0</v>
      </c>
      <c r="GG110" s="2">
        <f t="shared" si="186"/>
        <v>0</v>
      </c>
      <c r="GI110" s="2">
        <f t="shared" si="187"/>
        <v>0</v>
      </c>
      <c r="GK110" s="2">
        <f t="shared" si="188"/>
        <v>0</v>
      </c>
      <c r="GM110" s="2">
        <f t="shared" si="189"/>
        <v>426607.72</v>
      </c>
      <c r="GN110" s="3">
        <v>4</v>
      </c>
      <c r="GO110" s="2">
        <f t="shared" si="190"/>
        <v>0</v>
      </c>
      <c r="GQ110" s="2">
        <f t="shared" si="191"/>
        <v>0</v>
      </c>
      <c r="GS110" s="2">
        <f t="shared" si="192"/>
        <v>53325.964999999997</v>
      </c>
      <c r="GT110" s="3">
        <v>0.5</v>
      </c>
      <c r="GU110" s="2">
        <f t="shared" si="193"/>
        <v>0</v>
      </c>
      <c r="GW110" s="2">
        <f t="shared" si="194"/>
        <v>106651.93</v>
      </c>
      <c r="GX110" s="3">
        <v>1</v>
      </c>
      <c r="GY110" s="2">
        <f t="shared" si="195"/>
        <v>426607.72</v>
      </c>
      <c r="GZ110" s="3">
        <v>4</v>
      </c>
      <c r="HA110" s="2">
        <f t="shared" si="196"/>
        <v>0</v>
      </c>
      <c r="HC110" s="2">
        <f t="shared" si="197"/>
        <v>426607.72</v>
      </c>
      <c r="HD110" s="3">
        <v>4</v>
      </c>
      <c r="HE110" s="2">
        <f t="shared" si="198"/>
        <v>106651.93</v>
      </c>
      <c r="HF110" s="3">
        <v>1</v>
      </c>
      <c r="HG110" s="2">
        <f t="shared" si="199"/>
        <v>0</v>
      </c>
      <c r="HI110" s="2">
        <f t="shared" si="200"/>
        <v>0</v>
      </c>
      <c r="HK110" s="2">
        <f t="shared" si="201"/>
        <v>0</v>
      </c>
      <c r="HM110" s="2">
        <f t="shared" si="202"/>
        <v>0</v>
      </c>
      <c r="HO110" s="2">
        <f t="shared" si="203"/>
        <v>0</v>
      </c>
      <c r="HQ110" s="2">
        <f t="shared" si="204"/>
        <v>0</v>
      </c>
      <c r="HS110" s="2">
        <f t="shared" si="205"/>
        <v>0</v>
      </c>
      <c r="HU110" s="2">
        <f t="shared" si="206"/>
        <v>0</v>
      </c>
      <c r="HW110" s="2">
        <f t="shared" si="207"/>
        <v>106651.93</v>
      </c>
      <c r="HX110" s="3">
        <v>1</v>
      </c>
      <c r="HY110" s="2">
        <f t="shared" si="208"/>
        <v>0</v>
      </c>
      <c r="IA110" s="2"/>
      <c r="IC110" s="2"/>
      <c r="IE110" s="2">
        <f t="shared" si="209"/>
        <v>0</v>
      </c>
      <c r="IG110" s="2">
        <f t="shared" si="210"/>
        <v>0</v>
      </c>
      <c r="II110" s="2">
        <f t="shared" si="211"/>
        <v>0</v>
      </c>
      <c r="IK110" s="2">
        <f t="shared" si="212"/>
        <v>0</v>
      </c>
      <c r="IM110" s="2">
        <f t="shared" si="213"/>
        <v>0</v>
      </c>
      <c r="IO110" s="2">
        <f t="shared" si="214"/>
        <v>0</v>
      </c>
      <c r="IQ110" s="2">
        <f t="shared" si="215"/>
        <v>0</v>
      </c>
      <c r="IS110" s="2">
        <f t="shared" si="216"/>
        <v>0</v>
      </c>
      <c r="IU110" s="2">
        <f t="shared" si="217"/>
        <v>0</v>
      </c>
      <c r="IW110" s="2">
        <f t="shared" si="218"/>
        <v>0</v>
      </c>
      <c r="IY110" s="2">
        <v>70306</v>
      </c>
      <c r="IZ110" s="3">
        <v>2</v>
      </c>
      <c r="JA110" s="2"/>
      <c r="JC110" s="2">
        <v>34000</v>
      </c>
      <c r="JD110" s="3">
        <v>0</v>
      </c>
      <c r="JE110" s="2">
        <v>20400</v>
      </c>
      <c r="JF110" s="3">
        <v>0</v>
      </c>
      <c r="JG110" s="2">
        <v>34000</v>
      </c>
      <c r="JH110" s="3">
        <v>0</v>
      </c>
      <c r="JI110" s="2"/>
      <c r="JK110" s="2">
        <v>638</v>
      </c>
      <c r="JL110" s="3">
        <v>0</v>
      </c>
      <c r="JM110" s="2"/>
      <c r="JO110" s="2"/>
      <c r="JQ110" s="2">
        <v>60996.15</v>
      </c>
      <c r="JR110" s="3">
        <v>0</v>
      </c>
      <c r="JS110" s="2"/>
      <c r="JU110" s="2"/>
      <c r="JW110" s="2"/>
      <c r="JY110" s="2">
        <v>7000.11</v>
      </c>
      <c r="JZ110" s="3">
        <v>0</v>
      </c>
      <c r="KA110" s="2"/>
      <c r="KC110" s="2">
        <v>3000</v>
      </c>
      <c r="KD110" s="3">
        <v>0</v>
      </c>
      <c r="KE110" s="2">
        <v>4209</v>
      </c>
      <c r="KF110" s="3">
        <v>0</v>
      </c>
      <c r="KG110" s="2"/>
      <c r="KI110" s="2"/>
      <c r="KK110" s="2">
        <v>148342.76999999999</v>
      </c>
      <c r="KL110" s="3">
        <v>0</v>
      </c>
      <c r="KM110" s="2"/>
      <c r="KO110" s="2"/>
      <c r="KQ110" s="2">
        <v>500</v>
      </c>
      <c r="KR110" s="3">
        <v>0</v>
      </c>
      <c r="KS110" s="2">
        <v>601</v>
      </c>
      <c r="KT110" s="3">
        <v>0</v>
      </c>
      <c r="KU110" s="2">
        <v>8922</v>
      </c>
      <c r="KV110" s="3">
        <v>0</v>
      </c>
      <c r="KW110" s="2">
        <v>250</v>
      </c>
      <c r="KX110" s="3">
        <v>0</v>
      </c>
      <c r="KY110" s="2">
        <v>1500</v>
      </c>
      <c r="KZ110" s="3">
        <v>0</v>
      </c>
      <c r="LA110" s="2">
        <v>1000</v>
      </c>
      <c r="LB110" s="3">
        <v>0</v>
      </c>
      <c r="LC110" s="2">
        <v>10940</v>
      </c>
      <c r="LD110" s="3">
        <v>0</v>
      </c>
      <c r="LE110" s="2"/>
      <c r="LG110" s="2"/>
      <c r="LI110" s="2"/>
      <c r="LK110" s="2"/>
      <c r="LM110" s="2"/>
      <c r="LO110" s="2"/>
      <c r="LQ110" s="2"/>
      <c r="LS110" s="2">
        <v>3500</v>
      </c>
      <c r="LT110" s="3">
        <v>0</v>
      </c>
      <c r="LU110" s="2"/>
      <c r="LW110" s="2"/>
      <c r="LY110" s="2"/>
      <c r="MA110" s="2"/>
      <c r="MC110" s="2"/>
      <c r="ME110" s="2"/>
      <c r="MG110" s="2"/>
      <c r="MI110" s="2">
        <v>7000</v>
      </c>
      <c r="MJ110" s="3">
        <v>0</v>
      </c>
      <c r="MK110" s="2">
        <v>500</v>
      </c>
      <c r="ML110" s="3">
        <v>0</v>
      </c>
      <c r="MM110" s="2">
        <v>250</v>
      </c>
      <c r="MN110" s="3">
        <v>0</v>
      </c>
      <c r="MO110" s="2"/>
      <c r="MQ110" s="2">
        <v>2000</v>
      </c>
      <c r="MR110" s="3">
        <v>0</v>
      </c>
      <c r="MS110" s="2">
        <v>3943.66</v>
      </c>
      <c r="MT110" s="3">
        <v>0</v>
      </c>
      <c r="MU110" s="2"/>
      <c r="MW110" s="2"/>
      <c r="MY110" s="2"/>
      <c r="NA110" s="2"/>
      <c r="NC110" s="2">
        <v>8116147.8900000006</v>
      </c>
      <c r="ND110" s="3">
        <v>89.5</v>
      </c>
      <c r="NG110" s="2">
        <f t="shared" si="146"/>
        <v>7829169.9949999982</v>
      </c>
      <c r="NH110" s="2">
        <f t="shared" si="147"/>
        <v>1594178.2999999998</v>
      </c>
      <c r="NI110" s="2">
        <f t="shared" si="148"/>
        <v>106651.93</v>
      </c>
      <c r="NJ110" s="2">
        <f t="shared" si="149"/>
        <v>7680827.2249999987</v>
      </c>
      <c r="NK110" s="2">
        <f t="shared" si="150"/>
        <v>1593540.2999999998</v>
      </c>
      <c r="NL110" s="2">
        <f t="shared" si="151"/>
        <v>106651.93</v>
      </c>
      <c r="NM110" s="2">
        <f>VLOOKUP($B110,'[6]sped-ELL'!$B$3:$AB$118,26,FALSE)</f>
        <v>1326178.5900000001</v>
      </c>
      <c r="NN110" s="2">
        <f>VLOOKUP($B110,'[6]sped-ELL'!$B$3:$AB$118,27,FALSE)</f>
        <v>113832</v>
      </c>
      <c r="NO110" s="52">
        <f t="shared" si="152"/>
        <v>-267361.70999999973</v>
      </c>
      <c r="NP110" s="52">
        <f t="shared" si="153"/>
        <v>7180.070000000007</v>
      </c>
      <c r="NQ110" s="2"/>
      <c r="NS110" s="2"/>
      <c r="NU110" s="2"/>
      <c r="NW110" s="2"/>
      <c r="NY110" s="2"/>
      <c r="OA110" s="2"/>
      <c r="OC110" s="2"/>
      <c r="OE110" s="2"/>
      <c r="OG110" s="2"/>
      <c r="OI110" s="2"/>
      <c r="OK110" s="2"/>
      <c r="OM110" s="2"/>
      <c r="OO110" s="2"/>
      <c r="OQ110" s="2"/>
      <c r="OS110" s="2"/>
      <c r="OU110" s="2"/>
      <c r="OW110" s="2"/>
      <c r="OY110" s="2"/>
      <c r="PA110" s="2"/>
      <c r="PC110" s="2"/>
      <c r="PE110" s="2"/>
      <c r="PG110" s="2"/>
      <c r="PI110" s="2"/>
      <c r="PK110" s="2"/>
      <c r="PM110" s="2"/>
      <c r="PO110" s="2"/>
      <c r="PQ110" s="2"/>
      <c r="PS110" s="2"/>
      <c r="PU110" s="2"/>
    </row>
    <row r="111" spans="1:437" x14ac:dyDescent="0.25">
      <c r="A111" t="s">
        <v>294</v>
      </c>
      <c r="B111" s="35">
        <v>331</v>
      </c>
      <c r="C111" s="2"/>
      <c r="E111" s="2"/>
      <c r="G111" s="2"/>
      <c r="I111" s="2"/>
      <c r="K111" s="2">
        <v>187440</v>
      </c>
      <c r="L111" s="3">
        <v>5</v>
      </c>
      <c r="M111" s="2"/>
      <c r="O111" s="2"/>
      <c r="Q111" s="2"/>
      <c r="S111" s="2">
        <v>112464</v>
      </c>
      <c r="T111" s="3">
        <v>3</v>
      </c>
      <c r="U111" s="2"/>
      <c r="W111" s="2">
        <v>74976</v>
      </c>
      <c r="X111" s="3">
        <v>2</v>
      </c>
      <c r="Y111" s="2">
        <v>66291</v>
      </c>
      <c r="Z111" s="3">
        <v>1</v>
      </c>
      <c r="AA111" s="2"/>
      <c r="AC111" s="2">
        <v>156529</v>
      </c>
      <c r="AD111" s="3">
        <v>1</v>
      </c>
      <c r="AE111" s="2"/>
      <c r="AG111" s="2"/>
      <c r="AI111" s="2"/>
      <c r="AK111" s="2"/>
      <c r="AM111" s="2"/>
      <c r="AO111" s="2"/>
      <c r="AQ111" s="2"/>
      <c r="AS111" s="2"/>
      <c r="AU111" s="2"/>
      <c r="AW111" s="2">
        <v>55015</v>
      </c>
      <c r="AX111" s="3">
        <v>1</v>
      </c>
      <c r="AY111" s="2"/>
      <c r="BA111" s="2"/>
      <c r="BC111" s="2"/>
      <c r="BE111" s="2"/>
      <c r="BG111" s="2"/>
      <c r="BI111" s="2"/>
      <c r="BK111" s="2"/>
      <c r="BM111" s="2"/>
      <c r="BO111" s="2"/>
      <c r="BQ111" s="2"/>
      <c r="BS111" s="2"/>
      <c r="BU111" s="2"/>
      <c r="BW111" s="2"/>
      <c r="BY111" s="2"/>
      <c r="CA111" s="2"/>
      <c r="CC111" s="2">
        <v>78183</v>
      </c>
      <c r="CD111" s="3">
        <v>1</v>
      </c>
      <c r="CE111" s="2">
        <v>18880.91</v>
      </c>
      <c r="CF111" s="3">
        <v>0</v>
      </c>
      <c r="CG111" s="2">
        <v>101190</v>
      </c>
      <c r="CH111" s="3">
        <v>2</v>
      </c>
      <c r="CI111" s="2">
        <v>60194</v>
      </c>
      <c r="CJ111" s="3">
        <v>1</v>
      </c>
      <c r="CK111" s="2"/>
      <c r="CM111" s="2"/>
      <c r="CO111" s="2"/>
      <c r="CQ111" s="2"/>
      <c r="CS111" s="2">
        <v>144306</v>
      </c>
      <c r="CT111" s="3">
        <v>1</v>
      </c>
      <c r="CU111" s="2">
        <f t="shared" si="154"/>
        <v>0</v>
      </c>
      <c r="CW111" s="2">
        <f t="shared" si="144"/>
        <v>0</v>
      </c>
      <c r="CY111" s="2">
        <f t="shared" si="155"/>
        <v>0</v>
      </c>
      <c r="DA111" s="2">
        <f t="shared" si="156"/>
        <v>0</v>
      </c>
      <c r="DC111" s="2">
        <f t="shared" si="157"/>
        <v>106651.93</v>
      </c>
      <c r="DD111" s="3">
        <v>1</v>
      </c>
      <c r="DE111" s="2">
        <f t="shared" si="158"/>
        <v>0</v>
      </c>
      <c r="DG111" s="2">
        <f t="shared" si="159"/>
        <v>19391.260019391259</v>
      </c>
      <c r="DH111" s="3">
        <v>0.18181818199999999</v>
      </c>
      <c r="DI111" s="2"/>
      <c r="DK111" s="2"/>
      <c r="DM111" s="2"/>
      <c r="DO111" s="2"/>
      <c r="DQ111" s="2">
        <v>195277</v>
      </c>
      <c r="DR111" s="3">
        <v>1</v>
      </c>
      <c r="DS111" s="2">
        <f t="shared" si="160"/>
        <v>106651.93</v>
      </c>
      <c r="DT111" s="3">
        <v>1</v>
      </c>
      <c r="DU111" s="2">
        <f t="shared" si="145"/>
        <v>0</v>
      </c>
      <c r="DW111" s="2"/>
      <c r="DY111" s="2"/>
      <c r="EA111" s="2"/>
      <c r="EC111" s="2">
        <f t="shared" si="161"/>
        <v>0</v>
      </c>
      <c r="EE111" s="2">
        <f t="shared" si="142"/>
        <v>0</v>
      </c>
      <c r="EG111" s="2">
        <f t="shared" si="143"/>
        <v>0</v>
      </c>
      <c r="EI111" s="2">
        <f t="shared" si="162"/>
        <v>0</v>
      </c>
      <c r="EK111" s="2">
        <f t="shared" si="163"/>
        <v>0</v>
      </c>
      <c r="EM111" s="2">
        <f t="shared" si="164"/>
        <v>106651.93</v>
      </c>
      <c r="EN111" s="3">
        <v>1</v>
      </c>
      <c r="EO111" s="2">
        <f t="shared" si="165"/>
        <v>106651.93</v>
      </c>
      <c r="EP111" s="3">
        <v>1</v>
      </c>
      <c r="EQ111" s="2">
        <f t="shared" si="166"/>
        <v>0</v>
      </c>
      <c r="ES111" s="2"/>
      <c r="EU111" s="2">
        <f t="shared" si="167"/>
        <v>319955.78999999998</v>
      </c>
      <c r="EV111" s="3">
        <v>3</v>
      </c>
      <c r="EW111" s="2">
        <f t="shared" si="168"/>
        <v>319955.78999999998</v>
      </c>
      <c r="EX111" s="3">
        <v>3</v>
      </c>
      <c r="EY111" s="2">
        <f t="shared" si="169"/>
        <v>213303.86</v>
      </c>
      <c r="EZ111" s="3">
        <v>2</v>
      </c>
      <c r="FA111" s="2">
        <f t="shared" si="170"/>
        <v>213303.86</v>
      </c>
      <c r="FB111" s="3">
        <v>2</v>
      </c>
      <c r="FC111" s="2">
        <f t="shared" si="171"/>
        <v>319955.78999999998</v>
      </c>
      <c r="FD111" s="3">
        <v>3</v>
      </c>
      <c r="FE111" s="2">
        <f t="shared" si="172"/>
        <v>0</v>
      </c>
      <c r="FG111" s="2">
        <f t="shared" si="173"/>
        <v>0</v>
      </c>
      <c r="FI111" s="2">
        <f t="shared" si="174"/>
        <v>0</v>
      </c>
      <c r="FK111" s="2">
        <f t="shared" si="175"/>
        <v>0</v>
      </c>
      <c r="FM111" s="2">
        <f t="shared" si="176"/>
        <v>0</v>
      </c>
      <c r="FO111" s="2">
        <f t="shared" si="177"/>
        <v>0</v>
      </c>
      <c r="FQ111" s="2">
        <f t="shared" si="178"/>
        <v>0</v>
      </c>
      <c r="FS111" s="2">
        <f t="shared" si="179"/>
        <v>0</v>
      </c>
      <c r="FU111" s="2">
        <f t="shared" si="180"/>
        <v>0</v>
      </c>
      <c r="FW111" s="2">
        <f t="shared" si="181"/>
        <v>0</v>
      </c>
      <c r="FY111" s="2">
        <f t="shared" si="182"/>
        <v>0</v>
      </c>
      <c r="GA111" s="2">
        <f t="shared" si="183"/>
        <v>213303.86</v>
      </c>
      <c r="GB111" s="3">
        <v>2</v>
      </c>
      <c r="GC111" s="2">
        <f t="shared" si="184"/>
        <v>426607.72</v>
      </c>
      <c r="GD111" s="3">
        <v>4</v>
      </c>
      <c r="GE111" s="2">
        <f t="shared" si="185"/>
        <v>0</v>
      </c>
      <c r="GG111" s="2">
        <f t="shared" si="186"/>
        <v>0</v>
      </c>
      <c r="GI111" s="2">
        <f t="shared" si="187"/>
        <v>0</v>
      </c>
      <c r="GK111" s="2">
        <f t="shared" si="188"/>
        <v>0</v>
      </c>
      <c r="GM111" s="2">
        <f t="shared" si="189"/>
        <v>319955.78999999998</v>
      </c>
      <c r="GN111" s="3">
        <v>3</v>
      </c>
      <c r="GO111" s="2">
        <f t="shared" si="190"/>
        <v>0</v>
      </c>
      <c r="GQ111" s="2">
        <f t="shared" si="191"/>
        <v>0</v>
      </c>
      <c r="GS111" s="2">
        <f t="shared" si="192"/>
        <v>0</v>
      </c>
      <c r="GU111" s="2">
        <f t="shared" si="193"/>
        <v>0</v>
      </c>
      <c r="GW111" s="2">
        <f t="shared" si="194"/>
        <v>0</v>
      </c>
      <c r="GY111" s="2">
        <f t="shared" si="195"/>
        <v>213303.86</v>
      </c>
      <c r="GZ111" s="3">
        <v>2</v>
      </c>
      <c r="HA111" s="2">
        <f t="shared" si="196"/>
        <v>0</v>
      </c>
      <c r="HC111" s="2">
        <f t="shared" si="197"/>
        <v>213303.86</v>
      </c>
      <c r="HD111" s="3">
        <v>2</v>
      </c>
      <c r="HE111" s="2">
        <f t="shared" si="198"/>
        <v>0</v>
      </c>
      <c r="HG111" s="2">
        <f t="shared" si="199"/>
        <v>0</v>
      </c>
      <c r="HI111" s="2">
        <f t="shared" si="200"/>
        <v>0</v>
      </c>
      <c r="HK111" s="2">
        <f t="shared" si="201"/>
        <v>0</v>
      </c>
      <c r="HM111" s="2">
        <f t="shared" si="202"/>
        <v>0</v>
      </c>
      <c r="HO111" s="2">
        <f t="shared" si="203"/>
        <v>0</v>
      </c>
      <c r="HQ111" s="2">
        <f t="shared" si="204"/>
        <v>0</v>
      </c>
      <c r="HS111" s="2">
        <f t="shared" si="205"/>
        <v>0</v>
      </c>
      <c r="HU111" s="2">
        <f t="shared" si="206"/>
        <v>0</v>
      </c>
      <c r="HW111" s="2">
        <f t="shared" si="207"/>
        <v>0</v>
      </c>
      <c r="HY111" s="2">
        <f t="shared" si="208"/>
        <v>0</v>
      </c>
      <c r="IA111" s="2"/>
      <c r="IC111" s="2"/>
      <c r="IE111" s="2">
        <f t="shared" si="209"/>
        <v>106651.93</v>
      </c>
      <c r="IF111" s="3">
        <v>1</v>
      </c>
      <c r="IG111" s="2">
        <f t="shared" si="210"/>
        <v>0</v>
      </c>
      <c r="II111" s="2">
        <f t="shared" si="211"/>
        <v>0</v>
      </c>
      <c r="IK111" s="2">
        <f t="shared" si="212"/>
        <v>0</v>
      </c>
      <c r="IM111" s="2">
        <f t="shared" si="213"/>
        <v>0</v>
      </c>
      <c r="IO111" s="2">
        <f t="shared" si="214"/>
        <v>0</v>
      </c>
      <c r="IQ111" s="2">
        <f t="shared" si="215"/>
        <v>0</v>
      </c>
      <c r="IS111" s="2">
        <f t="shared" si="216"/>
        <v>0</v>
      </c>
      <c r="IU111" s="2">
        <f t="shared" si="217"/>
        <v>0</v>
      </c>
      <c r="IW111" s="2">
        <f t="shared" si="218"/>
        <v>0</v>
      </c>
      <c r="IY111" s="2"/>
      <c r="JA111" s="2"/>
      <c r="JC111" s="2"/>
      <c r="JE111" s="2"/>
      <c r="JG111" s="2"/>
      <c r="JI111" s="2"/>
      <c r="JK111" s="2"/>
      <c r="JM111" s="2"/>
      <c r="JO111" s="2">
        <v>13859</v>
      </c>
      <c r="JP111" s="3">
        <v>0</v>
      </c>
      <c r="JQ111" s="2">
        <v>34962</v>
      </c>
      <c r="JR111" s="3">
        <v>0</v>
      </c>
      <c r="JS111" s="2"/>
      <c r="JU111" s="2"/>
      <c r="JW111" s="2"/>
      <c r="JY111" s="2">
        <v>13061.24</v>
      </c>
      <c r="JZ111" s="3">
        <v>0</v>
      </c>
      <c r="KA111" s="2"/>
      <c r="KC111" s="2">
        <v>20000</v>
      </c>
      <c r="KD111" s="3">
        <v>0</v>
      </c>
      <c r="KE111" s="2">
        <v>21070</v>
      </c>
      <c r="KF111" s="3">
        <v>0</v>
      </c>
      <c r="KG111" s="2"/>
      <c r="KI111" s="2"/>
      <c r="KK111" s="2">
        <v>111613.59</v>
      </c>
      <c r="KL111" s="3">
        <v>0</v>
      </c>
      <c r="KM111" s="2">
        <v>290266</v>
      </c>
      <c r="KN111" s="3">
        <v>0</v>
      </c>
      <c r="KO111" s="2"/>
      <c r="KQ111" s="2"/>
      <c r="KS111" s="2"/>
      <c r="KU111" s="2"/>
      <c r="KW111" s="2">
        <v>250</v>
      </c>
      <c r="KX111" s="3">
        <v>0</v>
      </c>
      <c r="KY111" s="2">
        <v>7093</v>
      </c>
      <c r="KZ111" s="3">
        <v>0</v>
      </c>
      <c r="LA111" s="2"/>
      <c r="LC111" s="2">
        <v>7320</v>
      </c>
      <c r="LD111" s="3">
        <v>0</v>
      </c>
      <c r="LE111" s="2"/>
      <c r="LG111" s="2"/>
      <c r="LI111" s="2"/>
      <c r="LK111" s="2"/>
      <c r="LM111" s="2"/>
      <c r="LO111" s="2"/>
      <c r="LQ111" s="2"/>
      <c r="LS111" s="2">
        <v>10000</v>
      </c>
      <c r="LT111" s="3">
        <v>0</v>
      </c>
      <c r="LU111" s="2"/>
      <c r="LW111" s="2"/>
      <c r="LY111" s="2"/>
      <c r="MA111" s="2"/>
      <c r="MC111" s="2"/>
      <c r="ME111" s="2"/>
      <c r="MG111" s="2"/>
      <c r="MI111" s="2">
        <v>483</v>
      </c>
      <c r="MJ111" s="3">
        <v>0</v>
      </c>
      <c r="MK111" s="2"/>
      <c r="MM111" s="2"/>
      <c r="MO111" s="2"/>
      <c r="MQ111" s="2"/>
      <c r="MS111" s="2">
        <v>1044.26</v>
      </c>
      <c r="MT111" s="3">
        <v>0</v>
      </c>
      <c r="MU111" s="2"/>
      <c r="MW111" s="2"/>
      <c r="MY111" s="2"/>
      <c r="NA111" s="2"/>
      <c r="NC111" s="2">
        <v>5291874.0909295576</v>
      </c>
      <c r="ND111" s="3">
        <v>50.181818182000001</v>
      </c>
      <c r="NE111" s="2">
        <v>106651.93</v>
      </c>
      <c r="NF111" s="3">
        <v>1</v>
      </c>
      <c r="NG111" s="2">
        <f t="shared" si="146"/>
        <v>5214021.0200193906</v>
      </c>
      <c r="NH111" s="2">
        <f t="shared" si="147"/>
        <v>769902.58</v>
      </c>
      <c r="NI111" s="2">
        <f t="shared" si="148"/>
        <v>19391.260019391259</v>
      </c>
      <c r="NJ111" s="2">
        <f t="shared" si="149"/>
        <v>4812141.4300193908</v>
      </c>
      <c r="NK111" s="2">
        <f t="shared" si="150"/>
        <v>769902.58</v>
      </c>
      <c r="NL111" s="2">
        <f t="shared" si="151"/>
        <v>19391.260019391259</v>
      </c>
      <c r="NM111" s="2">
        <f>VLOOKUP($B111,'[6]sped-ELL'!$B$3:$AB$118,26,FALSE)</f>
        <v>657373.55000000005</v>
      </c>
      <c r="NN111" s="2">
        <f>VLOOKUP($B111,'[6]sped-ELL'!$B$3:$AB$118,27,FALSE)</f>
        <v>19521.271799999999</v>
      </c>
      <c r="NO111" s="52">
        <f t="shared" si="152"/>
        <v>-112529.02999999991</v>
      </c>
      <c r="NP111" s="52">
        <f t="shared" si="153"/>
        <v>130.01178060874008</v>
      </c>
      <c r="NQ111" s="2"/>
      <c r="NS111" s="2"/>
      <c r="NU111" s="2"/>
      <c r="NW111" s="2"/>
      <c r="NY111" s="2"/>
      <c r="OA111" s="2"/>
      <c r="OC111" s="2"/>
      <c r="OE111" s="2"/>
      <c r="OG111" s="2"/>
      <c r="OI111" s="2"/>
      <c r="OK111" s="2"/>
      <c r="OM111" s="2"/>
      <c r="OO111" s="2"/>
      <c r="OQ111" s="2"/>
      <c r="OS111" s="2"/>
      <c r="OU111" s="2"/>
      <c r="OW111" s="2"/>
      <c r="OY111" s="2"/>
      <c r="PA111" s="2"/>
      <c r="PC111" s="2"/>
      <c r="PE111" s="2"/>
      <c r="PG111" s="2"/>
      <c r="PI111" s="2"/>
      <c r="PK111" s="2"/>
      <c r="PM111" s="2"/>
      <c r="PO111" s="2"/>
      <c r="PQ111" s="2"/>
      <c r="PS111" s="2"/>
      <c r="PU111" s="2"/>
    </row>
    <row r="112" spans="1:437" x14ac:dyDescent="0.25">
      <c r="A112" t="s">
        <v>295</v>
      </c>
      <c r="B112" s="35">
        <v>332</v>
      </c>
      <c r="C112" s="2"/>
      <c r="E112" s="2"/>
      <c r="G112" s="2">
        <v>135752</v>
      </c>
      <c r="H112" s="3">
        <v>2</v>
      </c>
      <c r="I112" s="2"/>
      <c r="K112" s="2">
        <v>149952</v>
      </c>
      <c r="L112" s="3">
        <v>4</v>
      </c>
      <c r="M112" s="2"/>
      <c r="O112" s="2">
        <v>37488</v>
      </c>
      <c r="P112" s="3">
        <v>1</v>
      </c>
      <c r="Q112" s="2"/>
      <c r="S112" s="2">
        <v>74976</v>
      </c>
      <c r="T112" s="3">
        <v>2</v>
      </c>
      <c r="U112" s="2"/>
      <c r="W112" s="2">
        <v>299904</v>
      </c>
      <c r="X112" s="3">
        <v>8</v>
      </c>
      <c r="Y112" s="2"/>
      <c r="AA112" s="2"/>
      <c r="AC112" s="2"/>
      <c r="AE112" s="2"/>
      <c r="AG112" s="2"/>
      <c r="AI112" s="2"/>
      <c r="AK112" s="2">
        <v>156529</v>
      </c>
      <c r="AL112" s="3">
        <v>1</v>
      </c>
      <c r="AM112" s="2"/>
      <c r="AO112" s="2"/>
      <c r="AQ112" s="2"/>
      <c r="AS112" s="2"/>
      <c r="AU112" s="2"/>
      <c r="AW112" s="2">
        <v>55015</v>
      </c>
      <c r="AX112" s="3">
        <v>1</v>
      </c>
      <c r="AY112" s="2"/>
      <c r="BA112" s="2"/>
      <c r="BC112" s="2">
        <v>50639</v>
      </c>
      <c r="BD112" s="3">
        <v>1</v>
      </c>
      <c r="BE112" s="2"/>
      <c r="BG112" s="2">
        <v>117087</v>
      </c>
      <c r="BH112" s="3">
        <v>1</v>
      </c>
      <c r="BI112" s="2"/>
      <c r="BK112" s="2"/>
      <c r="BM112" s="2"/>
      <c r="BO112" s="2"/>
      <c r="BQ112" s="2"/>
      <c r="BS112" s="2"/>
      <c r="BU112" s="2"/>
      <c r="BW112" s="2"/>
      <c r="BY112" s="2"/>
      <c r="CA112" s="2"/>
      <c r="CC112" s="2">
        <v>78183</v>
      </c>
      <c r="CD112" s="3">
        <v>1</v>
      </c>
      <c r="CE112" s="2">
        <v>14079.266670000001</v>
      </c>
      <c r="CF112" s="3">
        <v>0</v>
      </c>
      <c r="CG112" s="2">
        <v>50595</v>
      </c>
      <c r="CH112" s="3">
        <v>1</v>
      </c>
      <c r="CI112" s="2">
        <v>120388</v>
      </c>
      <c r="CJ112" s="3">
        <v>2</v>
      </c>
      <c r="CK112" s="2"/>
      <c r="CM112" s="2"/>
      <c r="CO112" s="2"/>
      <c r="CQ112" s="2">
        <v>144306</v>
      </c>
      <c r="CR112" s="3">
        <v>1</v>
      </c>
      <c r="CS112" s="2"/>
      <c r="CU112" s="2">
        <f t="shared" si="154"/>
        <v>0</v>
      </c>
      <c r="CW112" s="2">
        <f t="shared" si="144"/>
        <v>0</v>
      </c>
      <c r="CY112" s="2">
        <f t="shared" si="155"/>
        <v>0</v>
      </c>
      <c r="DA112" s="2">
        <f t="shared" si="156"/>
        <v>106651.93</v>
      </c>
      <c r="DB112" s="3">
        <v>1</v>
      </c>
      <c r="DC112" s="2">
        <f t="shared" si="157"/>
        <v>106651.93</v>
      </c>
      <c r="DD112" s="3">
        <v>1</v>
      </c>
      <c r="DE112" s="2">
        <f t="shared" si="158"/>
        <v>0</v>
      </c>
      <c r="DG112" s="2">
        <f t="shared" si="159"/>
        <v>0</v>
      </c>
      <c r="DI112" s="2"/>
      <c r="DK112" s="2"/>
      <c r="DM112" s="2"/>
      <c r="DO112" s="2"/>
      <c r="DQ112" s="2">
        <v>195277</v>
      </c>
      <c r="DR112" s="3">
        <v>1</v>
      </c>
      <c r="DS112" s="2">
        <f t="shared" si="160"/>
        <v>106651.93</v>
      </c>
      <c r="DT112" s="3">
        <v>1</v>
      </c>
      <c r="DU112" s="2">
        <f t="shared" si="145"/>
        <v>0</v>
      </c>
      <c r="DW112" s="2"/>
      <c r="DY112" s="2"/>
      <c r="EA112" s="2"/>
      <c r="EC112" s="2">
        <f t="shared" si="161"/>
        <v>106651.93</v>
      </c>
      <c r="ED112" s="3">
        <v>1</v>
      </c>
      <c r="EE112" s="2">
        <f t="shared" si="142"/>
        <v>0</v>
      </c>
      <c r="EG112" s="2">
        <f t="shared" si="143"/>
        <v>0</v>
      </c>
      <c r="EI112" s="2">
        <f t="shared" si="162"/>
        <v>0</v>
      </c>
      <c r="EK112" s="2">
        <f t="shared" si="163"/>
        <v>0</v>
      </c>
      <c r="EM112" s="2">
        <f t="shared" si="164"/>
        <v>106651.93</v>
      </c>
      <c r="EN112" s="3">
        <v>1</v>
      </c>
      <c r="EO112" s="2">
        <f t="shared" si="165"/>
        <v>213303.86</v>
      </c>
      <c r="EP112" s="3">
        <v>2</v>
      </c>
      <c r="EQ112" s="2">
        <f t="shared" si="166"/>
        <v>106651.93</v>
      </c>
      <c r="ER112" s="3">
        <v>1</v>
      </c>
      <c r="ES112" s="2"/>
      <c r="EU112" s="2">
        <f t="shared" si="167"/>
        <v>106651.93</v>
      </c>
      <c r="EV112" s="3">
        <v>1</v>
      </c>
      <c r="EW112" s="2">
        <f t="shared" si="168"/>
        <v>213303.86</v>
      </c>
      <c r="EX112" s="3">
        <v>2</v>
      </c>
      <c r="EY112" s="2">
        <f t="shared" si="169"/>
        <v>213303.86</v>
      </c>
      <c r="EZ112" s="3">
        <v>2</v>
      </c>
      <c r="FA112" s="2">
        <f t="shared" si="170"/>
        <v>106651.93</v>
      </c>
      <c r="FB112" s="3">
        <v>1</v>
      </c>
      <c r="FC112" s="2">
        <f t="shared" si="171"/>
        <v>213303.86</v>
      </c>
      <c r="FD112" s="3">
        <v>2</v>
      </c>
      <c r="FE112" s="2">
        <f t="shared" si="172"/>
        <v>0</v>
      </c>
      <c r="FG112" s="2">
        <f t="shared" si="173"/>
        <v>106651.93</v>
      </c>
      <c r="FH112" s="3">
        <v>1</v>
      </c>
      <c r="FI112" s="2">
        <f t="shared" si="174"/>
        <v>0</v>
      </c>
      <c r="FK112" s="2">
        <f t="shared" si="175"/>
        <v>0</v>
      </c>
      <c r="FM112" s="2">
        <f t="shared" si="176"/>
        <v>0</v>
      </c>
      <c r="FO112" s="2">
        <f t="shared" si="177"/>
        <v>319955.78999999998</v>
      </c>
      <c r="FP112" s="3">
        <v>3</v>
      </c>
      <c r="FQ112" s="2">
        <f t="shared" si="178"/>
        <v>106651.93</v>
      </c>
      <c r="FR112" s="3">
        <v>1</v>
      </c>
      <c r="FS112" s="2">
        <f t="shared" si="179"/>
        <v>106651.93</v>
      </c>
      <c r="FT112" s="3">
        <v>1</v>
      </c>
      <c r="FU112" s="2">
        <f t="shared" si="180"/>
        <v>0</v>
      </c>
      <c r="FW112" s="2">
        <f t="shared" si="181"/>
        <v>106651.93</v>
      </c>
      <c r="FX112" s="3">
        <v>1</v>
      </c>
      <c r="FY112" s="2">
        <f t="shared" si="182"/>
        <v>106651.93</v>
      </c>
      <c r="FZ112" s="3">
        <v>1</v>
      </c>
      <c r="GA112" s="2">
        <f t="shared" si="183"/>
        <v>106651.93</v>
      </c>
      <c r="GB112" s="3">
        <v>1</v>
      </c>
      <c r="GC112" s="2">
        <f t="shared" si="184"/>
        <v>639911.57999999996</v>
      </c>
      <c r="GD112" s="3">
        <v>6</v>
      </c>
      <c r="GE112" s="2">
        <f t="shared" si="185"/>
        <v>0</v>
      </c>
      <c r="GG112" s="2">
        <f t="shared" si="186"/>
        <v>0</v>
      </c>
      <c r="GI112" s="2">
        <f t="shared" si="187"/>
        <v>0</v>
      </c>
      <c r="GK112" s="2">
        <f t="shared" si="188"/>
        <v>0</v>
      </c>
      <c r="GM112" s="2">
        <f t="shared" si="189"/>
        <v>213303.86</v>
      </c>
      <c r="GN112" s="3">
        <v>2</v>
      </c>
      <c r="GO112" s="2">
        <f t="shared" si="190"/>
        <v>106651.93</v>
      </c>
      <c r="GP112" s="3">
        <v>1</v>
      </c>
      <c r="GQ112" s="2">
        <f t="shared" si="191"/>
        <v>0</v>
      </c>
      <c r="GS112" s="2">
        <f t="shared" si="192"/>
        <v>0</v>
      </c>
      <c r="GU112" s="2">
        <f t="shared" si="193"/>
        <v>0</v>
      </c>
      <c r="GW112" s="2">
        <f t="shared" si="194"/>
        <v>106651.93</v>
      </c>
      <c r="GX112" s="3">
        <v>1</v>
      </c>
      <c r="GY112" s="2">
        <f t="shared" si="195"/>
        <v>213303.86</v>
      </c>
      <c r="GZ112" s="3">
        <v>2</v>
      </c>
      <c r="HA112" s="2">
        <f t="shared" si="196"/>
        <v>0</v>
      </c>
      <c r="HC112" s="2">
        <f t="shared" si="197"/>
        <v>213303.86</v>
      </c>
      <c r="HD112" s="3">
        <v>2</v>
      </c>
      <c r="HE112" s="2">
        <f t="shared" si="198"/>
        <v>0</v>
      </c>
      <c r="HG112" s="2">
        <f t="shared" si="199"/>
        <v>0</v>
      </c>
      <c r="HI112" s="2">
        <f t="shared" si="200"/>
        <v>0</v>
      </c>
      <c r="HK112" s="2">
        <f t="shared" si="201"/>
        <v>0</v>
      </c>
      <c r="HM112" s="2">
        <f t="shared" si="202"/>
        <v>0</v>
      </c>
      <c r="HO112" s="2">
        <f t="shared" si="203"/>
        <v>106651.93</v>
      </c>
      <c r="HP112" s="3">
        <v>1</v>
      </c>
      <c r="HQ112" s="2">
        <f t="shared" si="204"/>
        <v>0</v>
      </c>
      <c r="HS112" s="2">
        <f t="shared" si="205"/>
        <v>0</v>
      </c>
      <c r="HU112" s="2">
        <f t="shared" si="206"/>
        <v>106651.93</v>
      </c>
      <c r="HV112" s="3">
        <v>1</v>
      </c>
      <c r="HW112" s="2">
        <f t="shared" si="207"/>
        <v>0</v>
      </c>
      <c r="HY112" s="2">
        <f t="shared" si="208"/>
        <v>106651.93</v>
      </c>
      <c r="HZ112" s="3">
        <v>1</v>
      </c>
      <c r="IA112" s="2"/>
      <c r="IC112" s="2"/>
      <c r="IE112" s="2">
        <f t="shared" si="209"/>
        <v>106651.93</v>
      </c>
      <c r="IF112" s="3">
        <v>1</v>
      </c>
      <c r="IG112" s="2">
        <f t="shared" si="210"/>
        <v>0</v>
      </c>
      <c r="II112" s="2">
        <f t="shared" si="211"/>
        <v>0</v>
      </c>
      <c r="IK112" s="2">
        <f t="shared" si="212"/>
        <v>0</v>
      </c>
      <c r="IM112" s="2">
        <f t="shared" si="213"/>
        <v>0</v>
      </c>
      <c r="IO112" s="2">
        <f t="shared" si="214"/>
        <v>0</v>
      </c>
      <c r="IQ112" s="2">
        <f t="shared" si="215"/>
        <v>106651.93</v>
      </c>
      <c r="IR112" s="3">
        <v>1</v>
      </c>
      <c r="IS112" s="2">
        <f t="shared" si="216"/>
        <v>0</v>
      </c>
      <c r="IU112" s="2">
        <f t="shared" si="217"/>
        <v>0</v>
      </c>
      <c r="IW112" s="2">
        <f t="shared" si="218"/>
        <v>0</v>
      </c>
      <c r="IY112" s="2"/>
      <c r="JA112" s="2"/>
      <c r="JC112" s="2">
        <v>40800</v>
      </c>
      <c r="JD112" s="3">
        <v>0</v>
      </c>
      <c r="JE112" s="2">
        <v>10200</v>
      </c>
      <c r="JF112" s="3">
        <v>0</v>
      </c>
      <c r="JG112" s="2">
        <v>40800</v>
      </c>
      <c r="JH112" s="3">
        <v>0</v>
      </c>
      <c r="JI112" s="2"/>
      <c r="JK112" s="2"/>
      <c r="JM112" s="2">
        <v>7000</v>
      </c>
      <c r="JN112" s="3">
        <v>0</v>
      </c>
      <c r="JO112" s="2"/>
      <c r="JQ112" s="2">
        <v>19999.919999999998</v>
      </c>
      <c r="JR112" s="3">
        <v>0</v>
      </c>
      <c r="JS112" s="2"/>
      <c r="JU112" s="2"/>
      <c r="JW112" s="2">
        <v>25000</v>
      </c>
      <c r="JX112" s="3">
        <v>0</v>
      </c>
      <c r="JY112" s="2">
        <v>5433.14</v>
      </c>
      <c r="JZ112" s="3">
        <v>0</v>
      </c>
      <c r="KA112" s="2"/>
      <c r="KC112" s="2">
        <v>8000</v>
      </c>
      <c r="KD112" s="3">
        <v>0</v>
      </c>
      <c r="KE112" s="2">
        <v>16704</v>
      </c>
      <c r="KF112" s="3">
        <v>0</v>
      </c>
      <c r="KG112" s="2"/>
      <c r="KI112" s="2"/>
      <c r="KK112" s="2">
        <v>212734.14</v>
      </c>
      <c r="KL112" s="3">
        <v>0</v>
      </c>
      <c r="KM112" s="2">
        <v>225138</v>
      </c>
      <c r="KN112" s="3">
        <v>0</v>
      </c>
      <c r="KO112" s="2"/>
      <c r="KQ112" s="2"/>
      <c r="KS112" s="2"/>
      <c r="KU112" s="2"/>
      <c r="KW112" s="2"/>
      <c r="KY112" s="2"/>
      <c r="LA112" s="2"/>
      <c r="LC112" s="2">
        <v>8000</v>
      </c>
      <c r="LD112" s="3">
        <v>0</v>
      </c>
      <c r="LE112" s="2"/>
      <c r="LG112" s="2"/>
      <c r="LI112" s="2"/>
      <c r="LK112" s="2"/>
      <c r="LM112" s="2"/>
      <c r="LO112" s="2"/>
      <c r="LQ112" s="2"/>
      <c r="LS112" s="2">
        <v>8302</v>
      </c>
      <c r="LT112" s="3">
        <v>0</v>
      </c>
      <c r="LU112" s="2"/>
      <c r="LW112" s="2"/>
      <c r="LY112" s="2"/>
      <c r="MA112" s="2"/>
      <c r="MC112" s="2"/>
      <c r="ME112" s="2"/>
      <c r="MG112" s="2"/>
      <c r="MI112" s="2"/>
      <c r="MK112" s="2"/>
      <c r="MM112" s="2"/>
      <c r="MO112" s="2"/>
      <c r="MQ112" s="2"/>
      <c r="MS112" s="2">
        <v>2883.83</v>
      </c>
      <c r="MT112" s="3">
        <v>0</v>
      </c>
      <c r="MU112" s="2"/>
      <c r="MW112" s="2"/>
      <c r="MY112" s="2"/>
      <c r="NA112" s="2"/>
      <c r="NC112" s="2">
        <v>7264201.2966700001</v>
      </c>
      <c r="ND112" s="3">
        <v>71</v>
      </c>
      <c r="NE112" s="2">
        <v>106651.93</v>
      </c>
      <c r="NF112" s="3">
        <v>1</v>
      </c>
      <c r="NG112" s="2">
        <f t="shared" si="146"/>
        <v>7110502.1466699988</v>
      </c>
      <c r="NH112" s="2">
        <f t="shared" si="147"/>
        <v>2002787.0899999999</v>
      </c>
      <c r="NI112" s="2">
        <f t="shared" si="148"/>
        <v>106651.93</v>
      </c>
      <c r="NJ112" s="2">
        <f t="shared" si="149"/>
        <v>6672630.0066699991</v>
      </c>
      <c r="NK112" s="2">
        <f t="shared" si="150"/>
        <v>1858481.0899999999</v>
      </c>
      <c r="NL112" s="2">
        <f t="shared" si="151"/>
        <v>106651.93</v>
      </c>
      <c r="NM112" s="2">
        <f>VLOOKUP($B112,'[6]sped-ELL'!$B$3:$AB$118,26,FALSE)</f>
        <v>1723200.63</v>
      </c>
      <c r="NN112" s="2">
        <f>VLOOKUP($B112,'[6]sped-ELL'!$B$3:$AB$118,27,FALSE)</f>
        <v>113832</v>
      </c>
      <c r="NO112" s="52">
        <f t="shared" si="152"/>
        <v>-135280.45999999996</v>
      </c>
      <c r="NP112" s="52">
        <f t="shared" si="153"/>
        <v>7180.070000000007</v>
      </c>
      <c r="NQ112" s="2"/>
      <c r="NS112" s="2"/>
      <c r="NU112" s="2"/>
      <c r="NW112" s="2"/>
      <c r="NY112" s="2"/>
      <c r="OA112" s="2"/>
      <c r="OC112" s="2"/>
      <c r="OE112" s="2"/>
      <c r="OG112" s="2"/>
      <c r="OI112" s="2"/>
      <c r="OK112" s="2"/>
      <c r="OM112" s="2"/>
      <c r="OO112" s="2"/>
      <c r="OQ112" s="2"/>
      <c r="OS112" s="2"/>
      <c r="OU112" s="2"/>
      <c r="OW112" s="2"/>
      <c r="OY112" s="2"/>
      <c r="PA112" s="2"/>
      <c r="PC112" s="2"/>
      <c r="PE112" s="2"/>
      <c r="PG112" s="2"/>
      <c r="PI112" s="2"/>
      <c r="PK112" s="2"/>
      <c r="PM112" s="2"/>
      <c r="PO112" s="2"/>
      <c r="PQ112" s="2"/>
      <c r="PS112" s="2"/>
      <c r="PU112" s="2"/>
    </row>
    <row r="113" spans="1:437" x14ac:dyDescent="0.25">
      <c r="A113" t="s">
        <v>296</v>
      </c>
      <c r="B113" s="35">
        <v>333</v>
      </c>
      <c r="C113" s="2"/>
      <c r="E113" s="2"/>
      <c r="G113" s="2">
        <v>67876</v>
      </c>
      <c r="H113" s="3">
        <v>1</v>
      </c>
      <c r="I113" s="2"/>
      <c r="K113" s="2"/>
      <c r="M113" s="2"/>
      <c r="O113" s="2">
        <v>37488</v>
      </c>
      <c r="P113" s="3">
        <v>1</v>
      </c>
      <c r="Q113" s="2"/>
      <c r="S113" s="2"/>
      <c r="U113" s="2"/>
      <c r="W113" s="2"/>
      <c r="Y113" s="2"/>
      <c r="AA113" s="2"/>
      <c r="AC113" s="2"/>
      <c r="AE113" s="2"/>
      <c r="AG113" s="2"/>
      <c r="AI113" s="2"/>
      <c r="AK113" s="2">
        <v>156529</v>
      </c>
      <c r="AL113" s="3">
        <v>1</v>
      </c>
      <c r="AM113" s="2"/>
      <c r="AO113" s="2"/>
      <c r="AQ113" s="2"/>
      <c r="AS113" s="2"/>
      <c r="AU113" s="2"/>
      <c r="AW113" s="2">
        <v>55015</v>
      </c>
      <c r="AX113" s="3">
        <v>1</v>
      </c>
      <c r="AY113" s="2"/>
      <c r="BA113" s="2"/>
      <c r="BC113" s="2"/>
      <c r="BE113" s="2"/>
      <c r="BG113" s="2"/>
      <c r="BI113" s="2"/>
      <c r="BK113" s="2"/>
      <c r="BM113" s="2"/>
      <c r="BO113" s="2"/>
      <c r="BQ113" s="2"/>
      <c r="BS113" s="2"/>
      <c r="BU113" s="2"/>
      <c r="BW113" s="2"/>
      <c r="BY113" s="2"/>
      <c r="CA113" s="2"/>
      <c r="CC113" s="2">
        <v>78183</v>
      </c>
      <c r="CD113" s="3">
        <v>1</v>
      </c>
      <c r="CE113" s="2">
        <v>8729.6633330000004</v>
      </c>
      <c r="CF113" s="3">
        <v>0</v>
      </c>
      <c r="CG113" s="2">
        <v>75892.5</v>
      </c>
      <c r="CH113" s="3">
        <v>1.5</v>
      </c>
      <c r="CI113" s="2">
        <v>60194</v>
      </c>
      <c r="CJ113" s="3">
        <v>1</v>
      </c>
      <c r="CK113" s="2"/>
      <c r="CM113" s="2"/>
      <c r="CO113" s="2"/>
      <c r="CQ113" s="2"/>
      <c r="CS113" s="2">
        <v>72153</v>
      </c>
      <c r="CT113" s="3">
        <v>0.5</v>
      </c>
      <c r="CU113" s="2">
        <f t="shared" si="154"/>
        <v>0</v>
      </c>
      <c r="CW113" s="2">
        <f t="shared" si="144"/>
        <v>0</v>
      </c>
      <c r="CY113" s="2">
        <f t="shared" si="155"/>
        <v>0</v>
      </c>
      <c r="DA113" s="2">
        <f t="shared" si="156"/>
        <v>0</v>
      </c>
      <c r="DC113" s="2">
        <f t="shared" si="157"/>
        <v>106651.93</v>
      </c>
      <c r="DD113" s="3">
        <v>1</v>
      </c>
      <c r="DE113" s="2">
        <f t="shared" si="158"/>
        <v>0</v>
      </c>
      <c r="DG113" s="2">
        <f t="shared" si="159"/>
        <v>14543.444961217479</v>
      </c>
      <c r="DH113" s="3">
        <v>0.13636363600000001</v>
      </c>
      <c r="DI113" s="2"/>
      <c r="DK113" s="2"/>
      <c r="DM113" s="2"/>
      <c r="DO113" s="2"/>
      <c r="DQ113" s="2">
        <v>195277</v>
      </c>
      <c r="DR113" s="3">
        <v>1</v>
      </c>
      <c r="DS113" s="2">
        <f t="shared" si="160"/>
        <v>53325.964999999997</v>
      </c>
      <c r="DT113" s="3">
        <v>0.5</v>
      </c>
      <c r="DU113" s="2">
        <f t="shared" si="145"/>
        <v>0</v>
      </c>
      <c r="DW113" s="2"/>
      <c r="DY113" s="2">
        <v>56854</v>
      </c>
      <c r="DZ113" s="3">
        <v>1</v>
      </c>
      <c r="EA113" s="2"/>
      <c r="EC113" s="2">
        <f t="shared" si="161"/>
        <v>0</v>
      </c>
      <c r="EE113" s="2">
        <f t="shared" si="142"/>
        <v>0</v>
      </c>
      <c r="EG113" s="2">
        <f t="shared" si="143"/>
        <v>0</v>
      </c>
      <c r="EI113" s="2">
        <f t="shared" si="162"/>
        <v>106651.93</v>
      </c>
      <c r="EJ113" s="3">
        <v>1</v>
      </c>
      <c r="EK113" s="2">
        <f t="shared" si="163"/>
        <v>0</v>
      </c>
      <c r="EM113" s="2">
        <f t="shared" si="164"/>
        <v>0</v>
      </c>
      <c r="EO113" s="2">
        <f t="shared" si="165"/>
        <v>213303.86</v>
      </c>
      <c r="EP113" s="3">
        <v>2</v>
      </c>
      <c r="EQ113" s="2">
        <f t="shared" si="166"/>
        <v>106651.93</v>
      </c>
      <c r="ER113" s="3">
        <v>1</v>
      </c>
      <c r="ES113" s="2"/>
      <c r="EU113" s="2">
        <f t="shared" si="167"/>
        <v>426607.72</v>
      </c>
      <c r="EV113" s="3">
        <v>4</v>
      </c>
      <c r="EW113" s="2">
        <f t="shared" si="168"/>
        <v>426607.72</v>
      </c>
      <c r="EX113" s="3">
        <v>4</v>
      </c>
      <c r="EY113" s="2">
        <f t="shared" si="169"/>
        <v>426607.72</v>
      </c>
      <c r="EZ113" s="3">
        <v>4</v>
      </c>
      <c r="FA113" s="2">
        <f t="shared" si="170"/>
        <v>426607.72</v>
      </c>
      <c r="FB113" s="3">
        <v>4</v>
      </c>
      <c r="FC113" s="2">
        <f t="shared" si="171"/>
        <v>426607.72</v>
      </c>
      <c r="FD113" s="3">
        <v>4</v>
      </c>
      <c r="FE113" s="2">
        <f t="shared" si="172"/>
        <v>0</v>
      </c>
      <c r="FG113" s="2">
        <f t="shared" si="173"/>
        <v>106651.93</v>
      </c>
      <c r="FH113" s="3">
        <v>1</v>
      </c>
      <c r="FI113" s="2">
        <f t="shared" si="174"/>
        <v>0</v>
      </c>
      <c r="FK113" s="2">
        <f t="shared" si="175"/>
        <v>0</v>
      </c>
      <c r="FM113" s="2">
        <f t="shared" si="176"/>
        <v>0</v>
      </c>
      <c r="FO113" s="2">
        <f t="shared" si="177"/>
        <v>0</v>
      </c>
      <c r="FQ113" s="2">
        <f t="shared" si="178"/>
        <v>0</v>
      </c>
      <c r="FS113" s="2">
        <f t="shared" si="179"/>
        <v>0</v>
      </c>
      <c r="FU113" s="2">
        <f t="shared" si="180"/>
        <v>0</v>
      </c>
      <c r="FW113" s="2">
        <f t="shared" si="181"/>
        <v>0</v>
      </c>
      <c r="FY113" s="2">
        <f t="shared" si="182"/>
        <v>0</v>
      </c>
      <c r="GA113" s="2">
        <f t="shared" si="183"/>
        <v>213303.86</v>
      </c>
      <c r="GB113" s="3">
        <v>2</v>
      </c>
      <c r="GC113" s="2">
        <f t="shared" si="184"/>
        <v>426607.72</v>
      </c>
      <c r="GD113" s="3">
        <v>4</v>
      </c>
      <c r="GE113" s="2">
        <f t="shared" si="185"/>
        <v>0</v>
      </c>
      <c r="GG113" s="2">
        <f t="shared" si="186"/>
        <v>0</v>
      </c>
      <c r="GI113" s="2">
        <f t="shared" si="187"/>
        <v>0</v>
      </c>
      <c r="GK113" s="2">
        <f t="shared" si="188"/>
        <v>0</v>
      </c>
      <c r="GM113" s="2">
        <f t="shared" si="189"/>
        <v>0</v>
      </c>
      <c r="GO113" s="2">
        <f t="shared" si="190"/>
        <v>0</v>
      </c>
      <c r="GQ113" s="2">
        <f t="shared" si="191"/>
        <v>0</v>
      </c>
      <c r="GS113" s="2">
        <f t="shared" si="192"/>
        <v>106651.93</v>
      </c>
      <c r="GT113" s="3">
        <v>1</v>
      </c>
      <c r="GU113" s="2">
        <f t="shared" si="193"/>
        <v>0</v>
      </c>
      <c r="GW113" s="2">
        <f t="shared" si="194"/>
        <v>0</v>
      </c>
      <c r="GY113" s="2">
        <f t="shared" si="195"/>
        <v>0</v>
      </c>
      <c r="HA113" s="2">
        <f t="shared" si="196"/>
        <v>0</v>
      </c>
      <c r="HC113" s="2">
        <f t="shared" si="197"/>
        <v>0</v>
      </c>
      <c r="HE113" s="2">
        <f t="shared" si="198"/>
        <v>0</v>
      </c>
      <c r="HG113" s="2">
        <f t="shared" si="199"/>
        <v>0</v>
      </c>
      <c r="HI113" s="2">
        <f t="shared" si="200"/>
        <v>0</v>
      </c>
      <c r="HK113" s="2">
        <f t="shared" si="201"/>
        <v>0</v>
      </c>
      <c r="HM113" s="2">
        <f t="shared" si="202"/>
        <v>0</v>
      </c>
      <c r="HO113" s="2">
        <f t="shared" si="203"/>
        <v>0</v>
      </c>
      <c r="HQ113" s="2">
        <f t="shared" si="204"/>
        <v>0</v>
      </c>
      <c r="HS113" s="2">
        <f t="shared" si="205"/>
        <v>0</v>
      </c>
      <c r="HU113" s="2">
        <f t="shared" si="206"/>
        <v>0</v>
      </c>
      <c r="HW113" s="2">
        <f t="shared" si="207"/>
        <v>0</v>
      </c>
      <c r="HY113" s="2">
        <f t="shared" si="208"/>
        <v>0</v>
      </c>
      <c r="IA113" s="2"/>
      <c r="IC113" s="2"/>
      <c r="IE113" s="2">
        <f t="shared" si="209"/>
        <v>106651.93</v>
      </c>
      <c r="IF113" s="3">
        <v>1</v>
      </c>
      <c r="IG113" s="2">
        <f t="shared" si="210"/>
        <v>0</v>
      </c>
      <c r="II113" s="2">
        <f t="shared" si="211"/>
        <v>0</v>
      </c>
      <c r="IK113" s="2">
        <f t="shared" si="212"/>
        <v>0</v>
      </c>
      <c r="IM113" s="2">
        <f t="shared" si="213"/>
        <v>0</v>
      </c>
      <c r="IO113" s="2">
        <f t="shared" si="214"/>
        <v>0</v>
      </c>
      <c r="IQ113" s="2">
        <f t="shared" si="215"/>
        <v>0</v>
      </c>
      <c r="IS113" s="2">
        <f t="shared" si="216"/>
        <v>0</v>
      </c>
      <c r="IU113" s="2">
        <f t="shared" si="217"/>
        <v>0</v>
      </c>
      <c r="IW113" s="2">
        <f t="shared" si="218"/>
        <v>0</v>
      </c>
      <c r="IY113" s="2"/>
      <c r="JA113" s="2"/>
      <c r="JC113" s="2"/>
      <c r="JE113" s="2"/>
      <c r="JG113" s="2"/>
      <c r="JI113" s="2"/>
      <c r="JK113" s="2"/>
      <c r="JM113" s="2"/>
      <c r="JO113" s="2"/>
      <c r="JQ113" s="2">
        <v>11718.68</v>
      </c>
      <c r="JR113" s="3">
        <v>0</v>
      </c>
      <c r="JS113" s="2"/>
      <c r="JU113" s="2"/>
      <c r="JW113" s="2">
        <v>25700</v>
      </c>
      <c r="JX113" s="3">
        <v>0</v>
      </c>
      <c r="JY113" s="2">
        <v>5725.15</v>
      </c>
      <c r="JZ113" s="3">
        <v>0</v>
      </c>
      <c r="KA113" s="2"/>
      <c r="KC113" s="2">
        <v>9054</v>
      </c>
      <c r="KD113" s="3">
        <v>0</v>
      </c>
      <c r="KE113" s="2"/>
      <c r="KG113" s="2"/>
      <c r="KI113" s="2">
        <v>2479</v>
      </c>
      <c r="KJ113" s="3">
        <v>0</v>
      </c>
      <c r="KK113" s="2">
        <v>135082.14000000001</v>
      </c>
      <c r="KL113" s="3">
        <v>0</v>
      </c>
      <c r="KM113" s="2"/>
      <c r="KO113" s="2"/>
      <c r="KQ113" s="2"/>
      <c r="KS113" s="2"/>
      <c r="KU113" s="2"/>
      <c r="KW113" s="2"/>
      <c r="KY113" s="2"/>
      <c r="LA113" s="2"/>
      <c r="LC113" s="2">
        <v>8680</v>
      </c>
      <c r="LD113" s="3">
        <v>0</v>
      </c>
      <c r="LE113" s="2"/>
      <c r="LG113" s="2"/>
      <c r="LI113" s="2"/>
      <c r="LK113" s="2"/>
      <c r="LM113" s="2"/>
      <c r="LO113" s="2"/>
      <c r="LQ113" s="2"/>
      <c r="LS113" s="2"/>
      <c r="LU113" s="2"/>
      <c r="LW113" s="2"/>
      <c r="LY113" s="2"/>
      <c r="MA113" s="2"/>
      <c r="MC113" s="2"/>
      <c r="ME113" s="2"/>
      <c r="MG113" s="2"/>
      <c r="MI113" s="2"/>
      <c r="MK113" s="2"/>
      <c r="MM113" s="2"/>
      <c r="MO113" s="2"/>
      <c r="MQ113" s="2"/>
      <c r="MS113" s="2"/>
      <c r="MU113" s="2">
        <v>10850</v>
      </c>
      <c r="MV113" s="3">
        <v>0</v>
      </c>
      <c r="MW113" s="2"/>
      <c r="MY113" s="2"/>
      <c r="NA113" s="2"/>
      <c r="NC113" s="2">
        <v>4972460.9514738843</v>
      </c>
      <c r="ND113" s="3">
        <v>44.636363635999999</v>
      </c>
      <c r="NG113" s="2">
        <f t="shared" si="146"/>
        <v>4767515.1632942157</v>
      </c>
      <c r="NH113" s="2">
        <f t="shared" si="147"/>
        <v>748252.54499999993</v>
      </c>
      <c r="NI113" s="2">
        <f t="shared" si="148"/>
        <v>14543.444961217479</v>
      </c>
      <c r="NJ113" s="2">
        <f t="shared" si="149"/>
        <v>4632433.023294216</v>
      </c>
      <c r="NK113" s="2">
        <f t="shared" si="150"/>
        <v>748252.54499999993</v>
      </c>
      <c r="NL113" s="2">
        <f t="shared" si="151"/>
        <v>14543.444961217479</v>
      </c>
      <c r="NM113" s="2">
        <f>VLOOKUP($B113,'[6]sped-ELL'!$B$3:$AB$118,26,FALSE)</f>
        <v>792974.57000000007</v>
      </c>
      <c r="NN113" s="2">
        <f>VLOOKUP($B113,'[6]sped-ELL'!$B$3:$AB$118,27,FALSE)</f>
        <v>15183.2114</v>
      </c>
      <c r="NO113" s="52">
        <f t="shared" si="152"/>
        <v>44722.02500000014</v>
      </c>
      <c r="NP113" s="52">
        <f t="shared" si="153"/>
        <v>639.76643878252071</v>
      </c>
      <c r="NQ113" s="2"/>
      <c r="NS113" s="2"/>
      <c r="NU113" s="2"/>
      <c r="NW113" s="2"/>
      <c r="NY113" s="2"/>
      <c r="OA113" s="2"/>
      <c r="OC113" s="2"/>
      <c r="OE113" s="2"/>
      <c r="OG113" s="2"/>
      <c r="OI113" s="2"/>
      <c r="OK113" s="2"/>
      <c r="OM113" s="2"/>
      <c r="OO113" s="2"/>
      <c r="OQ113" s="2"/>
      <c r="OS113" s="2"/>
      <c r="OU113" s="2"/>
      <c r="OW113" s="2"/>
      <c r="OY113" s="2"/>
      <c r="PA113" s="2"/>
      <c r="PC113" s="2"/>
      <c r="PE113" s="2"/>
      <c r="PG113" s="2"/>
      <c r="PI113" s="2"/>
      <c r="PK113" s="2"/>
      <c r="PM113" s="2"/>
      <c r="PO113" s="2"/>
      <c r="PQ113" s="2"/>
      <c r="PS113" s="2"/>
      <c r="PU113" s="2"/>
    </row>
    <row r="114" spans="1:437" x14ac:dyDescent="0.25">
      <c r="A114" t="s">
        <v>297</v>
      </c>
      <c r="B114" s="35">
        <v>336</v>
      </c>
      <c r="C114" s="2"/>
      <c r="E114" s="2"/>
      <c r="G114" s="2"/>
      <c r="I114" s="2"/>
      <c r="K114" s="2">
        <v>224928</v>
      </c>
      <c r="L114" s="3">
        <v>6</v>
      </c>
      <c r="M114" s="2"/>
      <c r="O114" s="2"/>
      <c r="Q114" s="2"/>
      <c r="S114" s="2"/>
      <c r="U114" s="2"/>
      <c r="W114" s="2">
        <v>187440</v>
      </c>
      <c r="X114" s="3">
        <v>5</v>
      </c>
      <c r="Y114" s="2">
        <v>66291</v>
      </c>
      <c r="Z114" s="3">
        <v>1</v>
      </c>
      <c r="AA114" s="2"/>
      <c r="AC114" s="2"/>
      <c r="AE114" s="2"/>
      <c r="AG114" s="2"/>
      <c r="AI114" s="2"/>
      <c r="AK114" s="2">
        <v>156529</v>
      </c>
      <c r="AL114" s="3">
        <v>1</v>
      </c>
      <c r="AM114" s="2"/>
      <c r="AO114" s="2"/>
      <c r="AQ114" s="2"/>
      <c r="AS114" s="2"/>
      <c r="AU114" s="2"/>
      <c r="AW114" s="2"/>
      <c r="AY114" s="2"/>
      <c r="BA114" s="2"/>
      <c r="BC114" s="2"/>
      <c r="BE114" s="2"/>
      <c r="BG114" s="2"/>
      <c r="BI114" s="2"/>
      <c r="BK114" s="2"/>
      <c r="BM114" s="2"/>
      <c r="BO114" s="2"/>
      <c r="BQ114" s="2"/>
      <c r="BS114" s="2"/>
      <c r="BU114" s="2"/>
      <c r="BW114" s="2"/>
      <c r="BY114" s="2"/>
      <c r="CA114" s="2"/>
      <c r="CC114" s="2">
        <v>78183</v>
      </c>
      <c r="CD114" s="3">
        <v>1</v>
      </c>
      <c r="CE114" s="2">
        <v>12623.803330000001</v>
      </c>
      <c r="CF114" s="3">
        <v>0</v>
      </c>
      <c r="CG114" s="2">
        <v>101190</v>
      </c>
      <c r="CH114" s="3">
        <v>2</v>
      </c>
      <c r="CI114" s="2">
        <v>60194</v>
      </c>
      <c r="CJ114" s="3">
        <v>1</v>
      </c>
      <c r="CK114" s="2">
        <v>117742</v>
      </c>
      <c r="CL114" s="3">
        <v>1</v>
      </c>
      <c r="CM114" s="2"/>
      <c r="CO114" s="2"/>
      <c r="CQ114" s="2"/>
      <c r="CS114" s="2">
        <v>144306</v>
      </c>
      <c r="CT114" s="3">
        <v>1</v>
      </c>
      <c r="CU114" s="2">
        <f t="shared" si="154"/>
        <v>0</v>
      </c>
      <c r="CW114" s="2">
        <f t="shared" si="144"/>
        <v>0</v>
      </c>
      <c r="CY114" s="2">
        <f t="shared" si="155"/>
        <v>0</v>
      </c>
      <c r="DA114" s="2">
        <f t="shared" si="156"/>
        <v>0</v>
      </c>
      <c r="DC114" s="2">
        <f t="shared" si="157"/>
        <v>106651.93</v>
      </c>
      <c r="DD114" s="3">
        <v>1</v>
      </c>
      <c r="DE114" s="2">
        <f t="shared" si="158"/>
        <v>0</v>
      </c>
      <c r="DG114" s="2">
        <f t="shared" si="159"/>
        <v>0</v>
      </c>
      <c r="DI114" s="2"/>
      <c r="DK114" s="2"/>
      <c r="DM114" s="2"/>
      <c r="DO114" s="2"/>
      <c r="DQ114" s="2">
        <v>195277</v>
      </c>
      <c r="DR114" s="3">
        <v>1</v>
      </c>
      <c r="DS114" s="2">
        <f t="shared" si="160"/>
        <v>53325.964999999997</v>
      </c>
      <c r="DT114" s="3">
        <v>0.5</v>
      </c>
      <c r="DU114" s="2">
        <f t="shared" si="145"/>
        <v>0</v>
      </c>
      <c r="DW114" s="2"/>
      <c r="DY114" s="2"/>
      <c r="EA114" s="2"/>
      <c r="EC114" s="2">
        <f t="shared" si="161"/>
        <v>106651.93</v>
      </c>
      <c r="ED114" s="3">
        <v>1</v>
      </c>
      <c r="EE114" s="2">
        <f t="shared" si="142"/>
        <v>0</v>
      </c>
      <c r="EG114" s="2">
        <f t="shared" si="143"/>
        <v>0</v>
      </c>
      <c r="EI114" s="2">
        <f t="shared" si="162"/>
        <v>106651.93</v>
      </c>
      <c r="EJ114" s="3">
        <v>1</v>
      </c>
      <c r="EK114" s="2">
        <f t="shared" si="163"/>
        <v>0</v>
      </c>
      <c r="EM114" s="2">
        <f t="shared" si="164"/>
        <v>0</v>
      </c>
      <c r="EO114" s="2">
        <f t="shared" si="165"/>
        <v>106651.93</v>
      </c>
      <c r="EP114" s="3">
        <v>1</v>
      </c>
      <c r="EQ114" s="2">
        <f t="shared" si="166"/>
        <v>106651.93</v>
      </c>
      <c r="ER114" s="3">
        <v>1</v>
      </c>
      <c r="ES114" s="2"/>
      <c r="EU114" s="2">
        <f t="shared" si="167"/>
        <v>213303.86</v>
      </c>
      <c r="EV114" s="3">
        <v>2</v>
      </c>
      <c r="EW114" s="2">
        <f t="shared" si="168"/>
        <v>213303.86</v>
      </c>
      <c r="EX114" s="3">
        <v>2</v>
      </c>
      <c r="EY114" s="2">
        <f t="shared" si="169"/>
        <v>213303.86</v>
      </c>
      <c r="EZ114" s="3">
        <v>2</v>
      </c>
      <c r="FA114" s="2">
        <f t="shared" si="170"/>
        <v>213303.86</v>
      </c>
      <c r="FB114" s="3">
        <v>2</v>
      </c>
      <c r="FC114" s="2">
        <f t="shared" si="171"/>
        <v>213303.86</v>
      </c>
      <c r="FD114" s="3">
        <v>2</v>
      </c>
      <c r="FE114" s="2">
        <f t="shared" si="172"/>
        <v>0</v>
      </c>
      <c r="FG114" s="2">
        <f t="shared" si="173"/>
        <v>106651.93</v>
      </c>
      <c r="FH114" s="3">
        <v>1</v>
      </c>
      <c r="FI114" s="2">
        <f t="shared" si="174"/>
        <v>0</v>
      </c>
      <c r="FK114" s="2">
        <f t="shared" si="175"/>
        <v>0</v>
      </c>
      <c r="FM114" s="2">
        <f t="shared" si="176"/>
        <v>0</v>
      </c>
      <c r="FO114" s="2">
        <f t="shared" si="177"/>
        <v>0</v>
      </c>
      <c r="FQ114" s="2">
        <f t="shared" si="178"/>
        <v>0</v>
      </c>
      <c r="FS114" s="2">
        <f t="shared" si="179"/>
        <v>0</v>
      </c>
      <c r="FU114" s="2">
        <f t="shared" si="180"/>
        <v>213303.86</v>
      </c>
      <c r="FV114" s="3">
        <v>2</v>
      </c>
      <c r="FW114" s="2">
        <f>FX114*$B$123</f>
        <v>213303.86</v>
      </c>
      <c r="FX114" s="3">
        <v>2</v>
      </c>
      <c r="FY114" s="2">
        <f t="shared" si="182"/>
        <v>0</v>
      </c>
      <c r="GA114" s="2">
        <f t="shared" si="183"/>
        <v>106651.93</v>
      </c>
      <c r="GB114" s="3">
        <v>1</v>
      </c>
      <c r="GC114" s="2">
        <f t="shared" si="184"/>
        <v>319955.78999999998</v>
      </c>
      <c r="GD114" s="3">
        <v>3</v>
      </c>
      <c r="GE114" s="2">
        <f t="shared" si="185"/>
        <v>0</v>
      </c>
      <c r="GG114" s="2">
        <f t="shared" si="186"/>
        <v>106651.93</v>
      </c>
      <c r="GH114" s="3">
        <v>1</v>
      </c>
      <c r="GI114" s="2">
        <f t="shared" si="187"/>
        <v>0</v>
      </c>
      <c r="GK114" s="2">
        <f t="shared" si="188"/>
        <v>0</v>
      </c>
      <c r="GM114" s="2">
        <f t="shared" si="189"/>
        <v>319955.78999999998</v>
      </c>
      <c r="GN114" s="3">
        <v>3</v>
      </c>
      <c r="GO114" s="2">
        <f t="shared" si="190"/>
        <v>0</v>
      </c>
      <c r="GQ114" s="2">
        <f t="shared" si="191"/>
        <v>0</v>
      </c>
      <c r="GS114" s="2">
        <f t="shared" si="192"/>
        <v>106651.93</v>
      </c>
      <c r="GT114" s="3">
        <v>1</v>
      </c>
      <c r="GU114" s="2">
        <f t="shared" si="193"/>
        <v>0</v>
      </c>
      <c r="GW114" s="2">
        <f t="shared" si="194"/>
        <v>0</v>
      </c>
      <c r="GY114" s="2">
        <f t="shared" si="195"/>
        <v>319955.78999999998</v>
      </c>
      <c r="GZ114" s="3">
        <v>3</v>
      </c>
      <c r="HA114" s="2">
        <f t="shared" si="196"/>
        <v>0</v>
      </c>
      <c r="HC114" s="2">
        <f t="shared" si="197"/>
        <v>319955.78999999998</v>
      </c>
      <c r="HD114" s="3">
        <v>3</v>
      </c>
      <c r="HE114" s="2">
        <f t="shared" si="198"/>
        <v>0</v>
      </c>
      <c r="HG114" s="2">
        <f t="shared" si="199"/>
        <v>0</v>
      </c>
      <c r="HI114" s="2">
        <f t="shared" si="200"/>
        <v>106651.93</v>
      </c>
      <c r="HJ114" s="3">
        <v>1</v>
      </c>
      <c r="HK114" s="2">
        <f t="shared" si="201"/>
        <v>0</v>
      </c>
      <c r="HM114" s="2">
        <f t="shared" si="202"/>
        <v>0</v>
      </c>
      <c r="HO114" s="2">
        <f t="shared" si="203"/>
        <v>0</v>
      </c>
      <c r="HQ114" s="2">
        <f t="shared" si="204"/>
        <v>0</v>
      </c>
      <c r="HS114" s="2">
        <f t="shared" si="205"/>
        <v>0</v>
      </c>
      <c r="HU114" s="2">
        <f t="shared" si="206"/>
        <v>0</v>
      </c>
      <c r="HW114" s="2">
        <f t="shared" si="207"/>
        <v>106651.93</v>
      </c>
      <c r="HX114" s="3">
        <v>1</v>
      </c>
      <c r="HY114" s="2">
        <f t="shared" si="208"/>
        <v>0</v>
      </c>
      <c r="IA114" s="2"/>
      <c r="IC114" s="2"/>
      <c r="IE114" s="2">
        <f t="shared" si="209"/>
        <v>0</v>
      </c>
      <c r="IG114" s="2">
        <f t="shared" si="210"/>
        <v>0</v>
      </c>
      <c r="II114" s="2">
        <f t="shared" si="211"/>
        <v>0</v>
      </c>
      <c r="IK114" s="2">
        <f t="shared" si="212"/>
        <v>0</v>
      </c>
      <c r="IM114" s="2">
        <f t="shared" si="213"/>
        <v>0</v>
      </c>
      <c r="IO114" s="2">
        <f t="shared" si="214"/>
        <v>0</v>
      </c>
      <c r="IQ114" s="2">
        <f t="shared" si="215"/>
        <v>0</v>
      </c>
      <c r="IS114" s="2">
        <f t="shared" si="216"/>
        <v>0</v>
      </c>
      <c r="IU114" s="2">
        <f t="shared" si="217"/>
        <v>0</v>
      </c>
      <c r="IW114" s="2">
        <f t="shared" si="218"/>
        <v>106651.93</v>
      </c>
      <c r="IX114" s="3">
        <v>1</v>
      </c>
      <c r="IY114" s="2">
        <v>70306</v>
      </c>
      <c r="IZ114" s="3">
        <v>2</v>
      </c>
      <c r="JA114" s="2"/>
      <c r="JC114" s="2">
        <v>54400</v>
      </c>
      <c r="JD114" s="3">
        <v>0</v>
      </c>
      <c r="JE114" s="2">
        <v>10200</v>
      </c>
      <c r="JF114" s="3">
        <v>0</v>
      </c>
      <c r="JG114" s="2">
        <v>54400</v>
      </c>
      <c r="JH114" s="3">
        <v>0</v>
      </c>
      <c r="JI114" s="2"/>
      <c r="JK114" s="2"/>
      <c r="JM114" s="2"/>
      <c r="JO114" s="2"/>
      <c r="JQ114" s="2">
        <v>50000.084999999999</v>
      </c>
      <c r="JR114" s="3">
        <v>0</v>
      </c>
      <c r="JS114" s="2"/>
      <c r="JU114" s="2"/>
      <c r="JW114" s="2"/>
      <c r="JY114" s="2">
        <v>5274.2</v>
      </c>
      <c r="JZ114" s="3">
        <v>0</v>
      </c>
      <c r="KA114" s="2"/>
      <c r="KC114" s="2">
        <v>15632</v>
      </c>
      <c r="KD114" s="3">
        <v>0</v>
      </c>
      <c r="KE114" s="2">
        <v>10000</v>
      </c>
      <c r="KF114" s="3">
        <v>0</v>
      </c>
      <c r="KG114" s="2"/>
      <c r="KI114" s="2">
        <v>3000</v>
      </c>
      <c r="KJ114" s="3">
        <v>0</v>
      </c>
      <c r="KK114" s="2">
        <v>151273.14000000001</v>
      </c>
      <c r="KL114" s="3">
        <v>0</v>
      </c>
      <c r="KM114" s="2"/>
      <c r="KO114" s="2"/>
      <c r="KQ114" s="2"/>
      <c r="KS114" s="2"/>
      <c r="KU114" s="2">
        <v>11500</v>
      </c>
      <c r="KV114" s="3">
        <v>0</v>
      </c>
      <c r="KW114" s="2">
        <v>500</v>
      </c>
      <c r="KX114" s="3">
        <v>0</v>
      </c>
      <c r="KY114" s="2"/>
      <c r="LA114" s="2"/>
      <c r="LC114" s="2">
        <v>7320</v>
      </c>
      <c r="LD114" s="3">
        <v>0</v>
      </c>
      <c r="LE114" s="2"/>
      <c r="LG114" s="2"/>
      <c r="LI114" s="2"/>
      <c r="LK114" s="2"/>
      <c r="LM114" s="2"/>
      <c r="LO114" s="2"/>
      <c r="LQ114" s="2"/>
      <c r="LS114" s="2">
        <v>10355</v>
      </c>
      <c r="LT114" s="3">
        <v>0</v>
      </c>
      <c r="LU114" s="2"/>
      <c r="LW114" s="2"/>
      <c r="LY114" s="2"/>
      <c r="MA114" s="2"/>
      <c r="MC114" s="2"/>
      <c r="ME114" s="2"/>
      <c r="MG114" s="2">
        <v>500</v>
      </c>
      <c r="MH114" s="3">
        <v>0</v>
      </c>
      <c r="MI114" s="2"/>
      <c r="MK114" s="2">
        <v>5000</v>
      </c>
      <c r="ML114" s="3">
        <v>0</v>
      </c>
      <c r="MM114" s="2"/>
      <c r="MO114" s="2"/>
      <c r="MQ114" s="2"/>
      <c r="MS114" s="2">
        <v>2638.75</v>
      </c>
      <c r="MT114" s="3">
        <v>0</v>
      </c>
      <c r="MU114" s="2"/>
      <c r="MW114" s="2"/>
      <c r="MY114" s="2"/>
      <c r="NA114" s="2"/>
      <c r="NC114" s="2">
        <v>6140909.4783299994</v>
      </c>
      <c r="ND114" s="3">
        <v>60.5</v>
      </c>
      <c r="NG114" s="2">
        <f t="shared" si="146"/>
        <v>5913102.2833299981</v>
      </c>
      <c r="NH114" s="2">
        <f t="shared" si="147"/>
        <v>1200633.3349999997</v>
      </c>
      <c r="NI114" s="2">
        <f t="shared" si="148"/>
        <v>213303.86</v>
      </c>
      <c r="NJ114" s="2">
        <f t="shared" si="149"/>
        <v>5761829.1433299985</v>
      </c>
      <c r="NK114" s="2">
        <f t="shared" si="150"/>
        <v>1093981.4049999998</v>
      </c>
      <c r="NL114" s="2">
        <f t="shared" si="151"/>
        <v>213303.86</v>
      </c>
      <c r="NM114" s="2">
        <f>VLOOKUP($B114,'[6]sped-ELL'!$B$3:$AB$118,26,FALSE)</f>
        <v>1211062.5900000001</v>
      </c>
      <c r="NN114" s="2">
        <f>VLOOKUP($B114,'[6]sped-ELL'!$B$3:$AB$118,27,FALSE)</f>
        <v>227665</v>
      </c>
      <c r="NO114" s="52">
        <f t="shared" si="152"/>
        <v>117081.18500000029</v>
      </c>
      <c r="NP114" s="52">
        <f t="shared" si="153"/>
        <v>14361.140000000014</v>
      </c>
      <c r="NQ114" s="2"/>
      <c r="NS114" s="2"/>
      <c r="NU114" s="2"/>
      <c r="NW114" s="2"/>
      <c r="NY114" s="2"/>
      <c r="OA114" s="2"/>
      <c r="OC114" s="2"/>
      <c r="OE114" s="2"/>
      <c r="OG114" s="2"/>
      <c r="OI114" s="2"/>
      <c r="OK114" s="2"/>
      <c r="OM114" s="2"/>
      <c r="OO114" s="2"/>
      <c r="OQ114" s="2"/>
      <c r="OS114" s="2"/>
      <c r="OU114" s="2"/>
      <c r="OW114" s="2"/>
      <c r="OY114" s="2"/>
      <c r="PA114" s="2"/>
      <c r="PC114" s="2"/>
      <c r="PE114" s="2"/>
      <c r="PG114" s="2"/>
      <c r="PI114" s="2"/>
      <c r="PK114" s="2"/>
      <c r="PM114" s="2"/>
      <c r="PO114" s="2"/>
      <c r="PQ114" s="2"/>
      <c r="PS114" s="2"/>
      <c r="PU114" s="2"/>
    </row>
    <row r="115" spans="1:437" x14ac:dyDescent="0.25">
      <c r="A115" t="s">
        <v>298</v>
      </c>
      <c r="B115" s="35">
        <v>335</v>
      </c>
      <c r="C115" s="2"/>
      <c r="E115" s="2"/>
      <c r="G115" s="2"/>
      <c r="I115" s="2"/>
      <c r="K115" s="2"/>
      <c r="M115" s="2"/>
      <c r="O115" s="2"/>
      <c r="Q115" s="2"/>
      <c r="S115" s="2"/>
      <c r="U115" s="2"/>
      <c r="W115" s="2">
        <v>74976</v>
      </c>
      <c r="X115" s="3">
        <v>2</v>
      </c>
      <c r="Y115" s="2"/>
      <c r="AA115" s="2"/>
      <c r="AC115" s="2"/>
      <c r="AE115" s="2"/>
      <c r="AG115" s="2"/>
      <c r="AI115" s="2"/>
      <c r="AK115" s="2"/>
      <c r="AM115" s="2"/>
      <c r="AO115" s="2"/>
      <c r="AQ115" s="2"/>
      <c r="AS115" s="2"/>
      <c r="AU115" s="2"/>
      <c r="AW115" s="2">
        <v>55015</v>
      </c>
      <c r="AX115" s="3">
        <v>1</v>
      </c>
      <c r="AY115" s="2"/>
      <c r="BA115" s="2"/>
      <c r="BC115" s="2">
        <v>50639</v>
      </c>
      <c r="BD115" s="3">
        <v>1</v>
      </c>
      <c r="BE115" s="2"/>
      <c r="BG115" s="2"/>
      <c r="BI115" s="2"/>
      <c r="BK115" s="2"/>
      <c r="BM115" s="2"/>
      <c r="BO115" s="2"/>
      <c r="BQ115" s="2"/>
      <c r="BS115" s="2"/>
      <c r="BU115" s="2"/>
      <c r="BW115" s="2">
        <v>117087</v>
      </c>
      <c r="BX115" s="3">
        <v>1</v>
      </c>
      <c r="BY115" s="2"/>
      <c r="CA115" s="2"/>
      <c r="CC115" s="2">
        <v>78183</v>
      </c>
      <c r="CD115" s="3">
        <v>1</v>
      </c>
      <c r="CE115" s="2">
        <v>15058.74</v>
      </c>
      <c r="CF115" s="3">
        <v>0</v>
      </c>
      <c r="CG115" s="2">
        <v>50595</v>
      </c>
      <c r="CH115" s="3">
        <v>1</v>
      </c>
      <c r="CI115" s="2">
        <v>120388</v>
      </c>
      <c r="CJ115" s="3">
        <v>2</v>
      </c>
      <c r="CK115" s="2">
        <v>117742</v>
      </c>
      <c r="CL115" s="3">
        <v>1</v>
      </c>
      <c r="CM115" s="2"/>
      <c r="CO115" s="2"/>
      <c r="CQ115" s="2"/>
      <c r="CS115" s="2"/>
      <c r="CU115" s="2">
        <f t="shared" si="154"/>
        <v>0</v>
      </c>
      <c r="CW115" s="2">
        <f t="shared" si="144"/>
        <v>0</v>
      </c>
      <c r="CY115" s="2">
        <f t="shared" si="155"/>
        <v>0</v>
      </c>
      <c r="DA115" s="2">
        <f t="shared" si="156"/>
        <v>106651.93</v>
      </c>
      <c r="DB115" s="3">
        <v>1</v>
      </c>
      <c r="DC115" s="2">
        <f t="shared" si="157"/>
        <v>106651.93</v>
      </c>
      <c r="DD115" s="3">
        <v>1</v>
      </c>
      <c r="DE115" s="2">
        <f t="shared" si="158"/>
        <v>0</v>
      </c>
      <c r="DG115" s="2">
        <f t="shared" si="159"/>
        <v>0</v>
      </c>
      <c r="DI115" s="2"/>
      <c r="DK115" s="2"/>
      <c r="DM115" s="2"/>
      <c r="DO115" s="2">
        <v>116130</v>
      </c>
      <c r="DP115" s="3">
        <v>1</v>
      </c>
      <c r="DQ115" s="2">
        <v>195277</v>
      </c>
      <c r="DR115" s="3">
        <v>1</v>
      </c>
      <c r="DS115" s="2">
        <f t="shared" si="160"/>
        <v>106651.93</v>
      </c>
      <c r="DT115" s="3">
        <v>1</v>
      </c>
      <c r="DU115" s="2">
        <f t="shared" si="145"/>
        <v>0</v>
      </c>
      <c r="DW115" s="2"/>
      <c r="DY115" s="2"/>
      <c r="EA115" s="2"/>
      <c r="EC115" s="2">
        <f t="shared" si="161"/>
        <v>106651.93</v>
      </c>
      <c r="ED115" s="3">
        <v>1</v>
      </c>
      <c r="EE115" s="2">
        <f t="shared" si="142"/>
        <v>0</v>
      </c>
      <c r="EG115" s="2">
        <f t="shared" si="143"/>
        <v>0</v>
      </c>
      <c r="EI115" s="2">
        <f t="shared" si="162"/>
        <v>0</v>
      </c>
      <c r="EK115" s="2">
        <f t="shared" si="163"/>
        <v>0</v>
      </c>
      <c r="EM115" s="2">
        <f t="shared" si="164"/>
        <v>106651.93</v>
      </c>
      <c r="EN115" s="3">
        <v>1</v>
      </c>
      <c r="EO115" s="2">
        <f t="shared" si="165"/>
        <v>319955.78999999998</v>
      </c>
      <c r="EP115" s="3">
        <v>3</v>
      </c>
      <c r="EQ115" s="2">
        <f t="shared" si="166"/>
        <v>0</v>
      </c>
      <c r="ES115" s="2"/>
      <c r="EU115" s="2">
        <f t="shared" si="167"/>
        <v>213303.86</v>
      </c>
      <c r="EV115" s="3">
        <v>2</v>
      </c>
      <c r="EW115" s="2">
        <f t="shared" si="168"/>
        <v>213303.86</v>
      </c>
      <c r="EX115" s="3">
        <v>2</v>
      </c>
      <c r="EY115" s="2">
        <f t="shared" si="169"/>
        <v>213303.86</v>
      </c>
      <c r="EZ115" s="3">
        <v>2</v>
      </c>
      <c r="FA115" s="2">
        <f t="shared" si="170"/>
        <v>106651.93</v>
      </c>
      <c r="FB115" s="3">
        <v>1</v>
      </c>
      <c r="FC115" s="2">
        <f t="shared" si="171"/>
        <v>106651.93</v>
      </c>
      <c r="FD115" s="3">
        <v>1</v>
      </c>
      <c r="FE115" s="2">
        <f t="shared" si="172"/>
        <v>213303.86</v>
      </c>
      <c r="FF115" s="3">
        <v>2</v>
      </c>
      <c r="FG115" s="2">
        <f t="shared" si="173"/>
        <v>106651.93</v>
      </c>
      <c r="FH115" s="3">
        <v>1</v>
      </c>
      <c r="FI115" s="2">
        <f t="shared" si="174"/>
        <v>0</v>
      </c>
      <c r="FK115" s="2">
        <f t="shared" si="175"/>
        <v>0</v>
      </c>
      <c r="FM115" s="2">
        <f t="shared" si="176"/>
        <v>0</v>
      </c>
      <c r="FO115" s="2">
        <f t="shared" si="177"/>
        <v>106651.93</v>
      </c>
      <c r="FP115" s="3">
        <v>1</v>
      </c>
      <c r="FQ115" s="2">
        <f t="shared" si="178"/>
        <v>106651.93</v>
      </c>
      <c r="FR115" s="3">
        <v>1</v>
      </c>
      <c r="FS115" s="2">
        <f t="shared" si="179"/>
        <v>0</v>
      </c>
      <c r="FU115" s="2">
        <f t="shared" si="180"/>
        <v>106651.93</v>
      </c>
      <c r="FV115" s="3">
        <v>1</v>
      </c>
      <c r="FW115" s="2">
        <f t="shared" si="181"/>
        <v>106651.93</v>
      </c>
      <c r="FX115" s="3">
        <v>1</v>
      </c>
      <c r="FY115" s="2">
        <f t="shared" si="182"/>
        <v>106651.93</v>
      </c>
      <c r="FZ115" s="3">
        <v>1</v>
      </c>
      <c r="GA115" s="2">
        <f t="shared" si="183"/>
        <v>106651.93</v>
      </c>
      <c r="GB115" s="3">
        <v>1</v>
      </c>
      <c r="GC115" s="2">
        <f t="shared" si="184"/>
        <v>853215.44</v>
      </c>
      <c r="GD115" s="3">
        <v>8</v>
      </c>
      <c r="GE115" s="2">
        <f t="shared" si="185"/>
        <v>0</v>
      </c>
      <c r="GG115" s="2">
        <f t="shared" si="186"/>
        <v>0</v>
      </c>
      <c r="GI115" s="2">
        <f t="shared" si="187"/>
        <v>0</v>
      </c>
      <c r="GK115" s="2">
        <f t="shared" si="188"/>
        <v>0</v>
      </c>
      <c r="GM115" s="2">
        <f t="shared" si="189"/>
        <v>213303.86</v>
      </c>
      <c r="GN115" s="3">
        <v>2</v>
      </c>
      <c r="GO115" s="2">
        <f t="shared" si="190"/>
        <v>213303.86</v>
      </c>
      <c r="GP115" s="3">
        <v>2</v>
      </c>
      <c r="GQ115" s="2">
        <f t="shared" si="191"/>
        <v>0</v>
      </c>
      <c r="GS115" s="2">
        <f t="shared" si="192"/>
        <v>106651.93</v>
      </c>
      <c r="GT115" s="3">
        <v>1</v>
      </c>
      <c r="GU115" s="2">
        <f t="shared" si="193"/>
        <v>0</v>
      </c>
      <c r="GW115" s="2">
        <f t="shared" si="194"/>
        <v>0</v>
      </c>
      <c r="GY115" s="2">
        <f t="shared" si="195"/>
        <v>213303.86</v>
      </c>
      <c r="GZ115" s="3">
        <v>2</v>
      </c>
      <c r="HA115" s="2">
        <f t="shared" si="196"/>
        <v>106651.93</v>
      </c>
      <c r="HB115" s="3">
        <v>1</v>
      </c>
      <c r="HC115" s="2">
        <f t="shared" si="197"/>
        <v>213303.86</v>
      </c>
      <c r="HD115" s="3">
        <v>2</v>
      </c>
      <c r="HE115" s="2">
        <f t="shared" si="198"/>
        <v>106651.93</v>
      </c>
      <c r="HF115" s="3">
        <v>1</v>
      </c>
      <c r="HG115" s="2">
        <f t="shared" si="199"/>
        <v>0</v>
      </c>
      <c r="HI115" s="2">
        <f t="shared" si="200"/>
        <v>0</v>
      </c>
      <c r="HK115" s="2">
        <f t="shared" si="201"/>
        <v>0</v>
      </c>
      <c r="HM115" s="2">
        <f t="shared" si="202"/>
        <v>0</v>
      </c>
      <c r="HO115" s="2">
        <f t="shared" si="203"/>
        <v>106651.93</v>
      </c>
      <c r="HP115" s="3">
        <v>1</v>
      </c>
      <c r="HQ115" s="2">
        <f t="shared" si="204"/>
        <v>0</v>
      </c>
      <c r="HS115" s="2">
        <f t="shared" si="205"/>
        <v>0</v>
      </c>
      <c r="HU115" s="2">
        <f t="shared" si="206"/>
        <v>106651.93</v>
      </c>
      <c r="HV115" s="3">
        <v>1</v>
      </c>
      <c r="HW115" s="2">
        <f t="shared" si="207"/>
        <v>0</v>
      </c>
      <c r="HY115" s="2">
        <f t="shared" si="208"/>
        <v>0</v>
      </c>
      <c r="IA115" s="2"/>
      <c r="IC115" s="2"/>
      <c r="IE115" s="2">
        <f t="shared" si="209"/>
        <v>106651.93</v>
      </c>
      <c r="IF115" s="3">
        <v>1</v>
      </c>
      <c r="IG115" s="2">
        <f t="shared" si="210"/>
        <v>0</v>
      </c>
      <c r="II115" s="2">
        <f t="shared" si="211"/>
        <v>0</v>
      </c>
      <c r="IK115" s="2">
        <f t="shared" si="212"/>
        <v>0</v>
      </c>
      <c r="IM115" s="2">
        <f t="shared" si="213"/>
        <v>0</v>
      </c>
      <c r="IO115" s="2">
        <f t="shared" si="214"/>
        <v>0</v>
      </c>
      <c r="IQ115" s="2">
        <f t="shared" si="215"/>
        <v>0</v>
      </c>
      <c r="IS115" s="2">
        <f t="shared" si="216"/>
        <v>0</v>
      </c>
      <c r="IU115" s="2">
        <f t="shared" si="217"/>
        <v>0</v>
      </c>
      <c r="IW115" s="2">
        <f t="shared" si="218"/>
        <v>0</v>
      </c>
      <c r="IY115" s="2">
        <v>281224</v>
      </c>
      <c r="IZ115" s="3">
        <v>8</v>
      </c>
      <c r="JA115" s="2"/>
      <c r="JC115" s="2">
        <v>27200</v>
      </c>
      <c r="JD115" s="3">
        <v>0</v>
      </c>
      <c r="JE115" s="2">
        <v>10200</v>
      </c>
      <c r="JF115" s="3">
        <v>0</v>
      </c>
      <c r="JG115" s="2">
        <v>27200</v>
      </c>
      <c r="JH115" s="3">
        <v>0</v>
      </c>
      <c r="JI115" s="2"/>
      <c r="JK115" s="2"/>
      <c r="JM115" s="2"/>
      <c r="JO115" s="2"/>
      <c r="JQ115" s="2">
        <v>59321.824999999997</v>
      </c>
      <c r="JR115" s="3">
        <v>0</v>
      </c>
      <c r="JS115" s="2"/>
      <c r="JU115" s="2"/>
      <c r="JW115" s="2">
        <v>3000</v>
      </c>
      <c r="JX115" s="3">
        <v>0</v>
      </c>
      <c r="JY115" s="2">
        <v>5255.12</v>
      </c>
      <c r="JZ115" s="3">
        <v>0</v>
      </c>
      <c r="KA115" s="2"/>
      <c r="KC115" s="2">
        <v>10000</v>
      </c>
      <c r="KD115" s="3">
        <v>0</v>
      </c>
      <c r="KE115" s="2"/>
      <c r="KG115" s="2"/>
      <c r="KI115" s="2"/>
      <c r="KK115" s="2">
        <v>184030.85</v>
      </c>
      <c r="KL115" s="3">
        <v>0</v>
      </c>
      <c r="KM115" s="2"/>
      <c r="KO115" s="2"/>
      <c r="KQ115" s="2"/>
      <c r="KS115" s="2"/>
      <c r="KU115" s="2"/>
      <c r="KW115" s="2">
        <v>250</v>
      </c>
      <c r="KX115" s="3">
        <v>0</v>
      </c>
      <c r="KY115" s="2">
        <v>24895</v>
      </c>
      <c r="KZ115" s="3">
        <v>0</v>
      </c>
      <c r="LA115" s="2">
        <v>5670</v>
      </c>
      <c r="LB115" s="3">
        <v>0</v>
      </c>
      <c r="LC115" s="2">
        <v>6420</v>
      </c>
      <c r="LD115" s="3">
        <v>0</v>
      </c>
      <c r="LE115" s="2"/>
      <c r="LG115" s="2"/>
      <c r="LI115" s="2"/>
      <c r="LK115" s="2"/>
      <c r="LM115" s="2"/>
      <c r="LO115" s="2"/>
      <c r="LQ115" s="2"/>
      <c r="LS115" s="2">
        <v>9000</v>
      </c>
      <c r="LT115" s="3">
        <v>0</v>
      </c>
      <c r="LU115" s="2"/>
      <c r="LW115" s="2"/>
      <c r="LY115" s="2"/>
      <c r="MA115" s="2"/>
      <c r="MC115" s="2"/>
      <c r="ME115" s="2"/>
      <c r="MG115" s="2"/>
      <c r="MI115" s="2"/>
      <c r="MK115" s="2">
        <v>4000</v>
      </c>
      <c r="ML115" s="3">
        <v>0</v>
      </c>
      <c r="MM115" s="2"/>
      <c r="MO115" s="2"/>
      <c r="MQ115" s="2"/>
      <c r="MS115" s="2">
        <v>2314.27</v>
      </c>
      <c r="MT115" s="3">
        <v>0</v>
      </c>
      <c r="MU115" s="2"/>
      <c r="MW115" s="2"/>
      <c r="MY115" s="2"/>
      <c r="NA115" s="2"/>
      <c r="NC115" s="2">
        <v>6941814.8049999997</v>
      </c>
      <c r="ND115" s="3">
        <v>67</v>
      </c>
      <c r="NE115" s="2">
        <v>106651.93</v>
      </c>
      <c r="NF115" s="3">
        <v>1</v>
      </c>
      <c r="NG115" s="2">
        <f t="shared" si="146"/>
        <v>6770364.4449999994</v>
      </c>
      <c r="NH115" s="2">
        <f t="shared" si="147"/>
        <v>1740205.0199999998</v>
      </c>
      <c r="NI115" s="2">
        <f t="shared" si="148"/>
        <v>106651.93</v>
      </c>
      <c r="NJ115" s="2">
        <f t="shared" si="149"/>
        <v>6586333.5949999997</v>
      </c>
      <c r="NK115" s="2">
        <f t="shared" si="150"/>
        <v>1623118.0199999998</v>
      </c>
      <c r="NL115" s="2">
        <f t="shared" si="151"/>
        <v>106651.93</v>
      </c>
      <c r="NM115" s="2">
        <f>VLOOKUP($B115,'[6]sped-ELL'!$B$3:$AB$118,26,FALSE)</f>
        <v>1449035.63</v>
      </c>
      <c r="NN115" s="2">
        <f>VLOOKUP($B115,'[6]sped-ELL'!$B$3:$AB$118,27,FALSE)</f>
        <v>227665</v>
      </c>
      <c r="NO115" s="52">
        <f t="shared" si="152"/>
        <v>-174082.3899999999</v>
      </c>
      <c r="NP115" s="52">
        <f t="shared" si="153"/>
        <v>121013.07</v>
      </c>
      <c r="NQ115" s="2"/>
      <c r="NS115" s="2"/>
      <c r="NU115" s="2"/>
      <c r="NW115" s="2"/>
      <c r="NY115" s="2"/>
      <c r="OA115" s="2"/>
      <c r="OC115" s="2"/>
      <c r="OE115" s="2"/>
      <c r="OG115" s="2"/>
      <c r="OI115" s="2"/>
      <c r="OK115" s="2"/>
      <c r="OM115" s="2"/>
      <c r="OO115" s="2"/>
      <c r="OQ115" s="2"/>
      <c r="OS115" s="2"/>
      <c r="OU115" s="2"/>
      <c r="OW115" s="2"/>
      <c r="OY115" s="2"/>
      <c r="PA115" s="2"/>
      <c r="PC115" s="2"/>
      <c r="PE115" s="2"/>
      <c r="PG115" s="2"/>
      <c r="PI115" s="2"/>
      <c r="PK115" s="2"/>
      <c r="PM115" s="2"/>
      <c r="PO115" s="2"/>
      <c r="PQ115" s="2"/>
      <c r="PS115" s="2"/>
      <c r="PU115" s="2"/>
    </row>
    <row r="116" spans="1:437" x14ac:dyDescent="0.25">
      <c r="A116" t="s">
        <v>299</v>
      </c>
      <c r="B116" s="35">
        <v>338</v>
      </c>
      <c r="C116" s="2">
        <v>62529</v>
      </c>
      <c r="D116" s="3">
        <v>1</v>
      </c>
      <c r="E116" s="2"/>
      <c r="G116" s="2"/>
      <c r="I116" s="2"/>
      <c r="K116" s="2">
        <v>149952</v>
      </c>
      <c r="L116" s="3">
        <v>4</v>
      </c>
      <c r="M116" s="2"/>
      <c r="O116" s="2"/>
      <c r="Q116" s="2"/>
      <c r="S116" s="2">
        <v>74976</v>
      </c>
      <c r="T116" s="3">
        <v>2</v>
      </c>
      <c r="U116" s="2"/>
      <c r="W116" s="2">
        <v>374880</v>
      </c>
      <c r="X116" s="3">
        <v>10</v>
      </c>
      <c r="Y116" s="2"/>
      <c r="AA116" s="2"/>
      <c r="AC116" s="2"/>
      <c r="AE116" s="2"/>
      <c r="AG116" s="2"/>
      <c r="AI116" s="2"/>
      <c r="AK116" s="2">
        <v>156529</v>
      </c>
      <c r="AL116" s="3">
        <v>1</v>
      </c>
      <c r="AM116" s="2"/>
      <c r="AO116" s="2"/>
      <c r="AQ116" s="2"/>
      <c r="AS116" s="2"/>
      <c r="AU116" s="2">
        <v>69509</v>
      </c>
      <c r="AV116" s="3">
        <v>1</v>
      </c>
      <c r="AW116" s="2"/>
      <c r="AY116" s="2"/>
      <c r="BA116" s="2">
        <v>90879</v>
      </c>
      <c r="BB116" s="3">
        <v>1</v>
      </c>
      <c r="BC116" s="2"/>
      <c r="BE116" s="2"/>
      <c r="BG116" s="2"/>
      <c r="BI116" s="2"/>
      <c r="BK116" s="2"/>
      <c r="BM116" s="2"/>
      <c r="BO116" s="2"/>
      <c r="BQ116" s="2"/>
      <c r="BS116" s="2"/>
      <c r="BU116" s="2"/>
      <c r="BW116" s="2"/>
      <c r="BY116" s="2"/>
      <c r="CA116" s="2"/>
      <c r="CC116" s="2">
        <v>78183</v>
      </c>
      <c r="CD116" s="3">
        <v>1</v>
      </c>
      <c r="CE116" s="2">
        <v>13394.21</v>
      </c>
      <c r="CF116" s="3">
        <v>0</v>
      </c>
      <c r="CG116" s="2">
        <v>50595</v>
      </c>
      <c r="CH116" s="3">
        <v>1</v>
      </c>
      <c r="CI116" s="2">
        <v>120388</v>
      </c>
      <c r="CJ116" s="3">
        <v>2</v>
      </c>
      <c r="CK116" s="2"/>
      <c r="CM116" s="2"/>
      <c r="CO116" s="2"/>
      <c r="CQ116" s="2"/>
      <c r="CS116" s="2"/>
      <c r="CU116" s="2">
        <f t="shared" si="154"/>
        <v>0</v>
      </c>
      <c r="CW116" s="2">
        <f t="shared" si="144"/>
        <v>0</v>
      </c>
      <c r="CY116" s="2">
        <f t="shared" si="155"/>
        <v>0</v>
      </c>
      <c r="DA116" s="2">
        <f t="shared" si="156"/>
        <v>106651.93</v>
      </c>
      <c r="DB116" s="3">
        <v>1</v>
      </c>
      <c r="DC116" s="2">
        <f t="shared" si="157"/>
        <v>106651.93</v>
      </c>
      <c r="DD116" s="3">
        <v>1</v>
      </c>
      <c r="DE116" s="2">
        <f t="shared" si="158"/>
        <v>0</v>
      </c>
      <c r="DG116" s="2">
        <f t="shared" si="159"/>
        <v>0</v>
      </c>
      <c r="DI116" s="2"/>
      <c r="DK116" s="2"/>
      <c r="DM116" s="2"/>
      <c r="DO116" s="2"/>
      <c r="DQ116" s="2">
        <v>195277</v>
      </c>
      <c r="DR116" s="3">
        <v>1</v>
      </c>
      <c r="DS116" s="2">
        <f t="shared" si="160"/>
        <v>106651.93</v>
      </c>
      <c r="DT116" s="3">
        <v>1</v>
      </c>
      <c r="DU116" s="2">
        <f t="shared" si="145"/>
        <v>0</v>
      </c>
      <c r="DW116" s="2"/>
      <c r="DY116" s="2">
        <v>56854</v>
      </c>
      <c r="DZ116" s="3">
        <v>1</v>
      </c>
      <c r="EA116" s="2">
        <v>104158</v>
      </c>
      <c r="EB116" s="3">
        <v>1</v>
      </c>
      <c r="EC116" s="2">
        <f t="shared" si="161"/>
        <v>106651.93</v>
      </c>
      <c r="ED116" s="3">
        <v>1</v>
      </c>
      <c r="EE116" s="2">
        <f t="shared" si="142"/>
        <v>0</v>
      </c>
      <c r="EG116" s="2">
        <f t="shared" si="143"/>
        <v>0</v>
      </c>
      <c r="EI116" s="2">
        <f t="shared" si="162"/>
        <v>106651.93</v>
      </c>
      <c r="EJ116" s="3">
        <v>1</v>
      </c>
      <c r="EK116" s="2">
        <f t="shared" si="163"/>
        <v>0</v>
      </c>
      <c r="EM116" s="2">
        <f t="shared" si="164"/>
        <v>0</v>
      </c>
      <c r="EO116" s="2">
        <f t="shared" si="165"/>
        <v>213303.86</v>
      </c>
      <c r="EP116" s="3">
        <v>2</v>
      </c>
      <c r="EQ116" s="2">
        <f t="shared" si="166"/>
        <v>0</v>
      </c>
      <c r="ES116" s="2"/>
      <c r="EU116" s="2">
        <f t="shared" si="167"/>
        <v>213303.86</v>
      </c>
      <c r="EV116" s="3">
        <v>2</v>
      </c>
      <c r="EW116" s="2">
        <f t="shared" si="168"/>
        <v>213303.86</v>
      </c>
      <c r="EX116" s="3">
        <v>2</v>
      </c>
      <c r="EY116" s="2">
        <f t="shared" si="169"/>
        <v>213303.86</v>
      </c>
      <c r="EZ116" s="3">
        <v>2</v>
      </c>
      <c r="FA116" s="2">
        <f t="shared" si="170"/>
        <v>213303.86</v>
      </c>
      <c r="FB116" s="3">
        <v>2</v>
      </c>
      <c r="FC116" s="2">
        <f t="shared" si="171"/>
        <v>213303.86</v>
      </c>
      <c r="FD116" s="3">
        <v>2</v>
      </c>
      <c r="FE116" s="2">
        <f t="shared" si="172"/>
        <v>0</v>
      </c>
      <c r="FG116" s="2">
        <f t="shared" si="173"/>
        <v>0</v>
      </c>
      <c r="FI116" s="2">
        <f t="shared" si="174"/>
        <v>0</v>
      </c>
      <c r="FK116" s="2">
        <f t="shared" si="175"/>
        <v>0</v>
      </c>
      <c r="FM116" s="2">
        <f t="shared" si="176"/>
        <v>0</v>
      </c>
      <c r="FO116" s="2">
        <f t="shared" si="177"/>
        <v>213303.86</v>
      </c>
      <c r="FP116" s="3">
        <v>2</v>
      </c>
      <c r="FQ116" s="2">
        <f t="shared" si="178"/>
        <v>0</v>
      </c>
      <c r="FS116" s="2">
        <f t="shared" si="179"/>
        <v>106651.93</v>
      </c>
      <c r="FT116" s="3">
        <v>1</v>
      </c>
      <c r="FU116" s="2">
        <f t="shared" si="180"/>
        <v>213303.86</v>
      </c>
      <c r="FV116" s="3">
        <v>2</v>
      </c>
      <c r="FW116" s="2">
        <f t="shared" si="181"/>
        <v>426607.72</v>
      </c>
      <c r="FX116" s="3">
        <v>4</v>
      </c>
      <c r="FY116" s="2">
        <f t="shared" si="182"/>
        <v>0</v>
      </c>
      <c r="GA116" s="2">
        <f t="shared" si="183"/>
        <v>106651.93</v>
      </c>
      <c r="GB116" s="3">
        <v>1</v>
      </c>
      <c r="GC116" s="2">
        <f t="shared" si="184"/>
        <v>426607.72</v>
      </c>
      <c r="GD116" s="3">
        <v>4</v>
      </c>
      <c r="GE116" s="2">
        <f t="shared" si="185"/>
        <v>0</v>
      </c>
      <c r="GG116" s="2">
        <f t="shared" si="186"/>
        <v>106651.93</v>
      </c>
      <c r="GH116" s="3">
        <v>1</v>
      </c>
      <c r="GI116" s="2">
        <f t="shared" si="187"/>
        <v>0</v>
      </c>
      <c r="GK116" s="2">
        <f t="shared" si="188"/>
        <v>0</v>
      </c>
      <c r="GM116" s="2">
        <f t="shared" si="189"/>
        <v>213303.86</v>
      </c>
      <c r="GN116" s="3">
        <v>2</v>
      </c>
      <c r="GO116" s="2">
        <f t="shared" si="190"/>
        <v>0</v>
      </c>
      <c r="GQ116" s="2">
        <f t="shared" si="191"/>
        <v>0</v>
      </c>
      <c r="GS116" s="2">
        <f t="shared" si="192"/>
        <v>106651.93</v>
      </c>
      <c r="GT116" s="3">
        <v>1</v>
      </c>
      <c r="GU116" s="2">
        <f t="shared" si="193"/>
        <v>0</v>
      </c>
      <c r="GW116" s="2">
        <f t="shared" si="194"/>
        <v>0</v>
      </c>
      <c r="GY116" s="2">
        <f t="shared" si="195"/>
        <v>213303.86</v>
      </c>
      <c r="GZ116" s="3">
        <v>2</v>
      </c>
      <c r="HA116" s="2">
        <f t="shared" si="196"/>
        <v>0</v>
      </c>
      <c r="HC116" s="2">
        <f t="shared" si="197"/>
        <v>213303.86</v>
      </c>
      <c r="HD116" s="3">
        <v>2</v>
      </c>
      <c r="HE116" s="2">
        <f t="shared" si="198"/>
        <v>106651.93</v>
      </c>
      <c r="HF116" s="3">
        <v>1</v>
      </c>
      <c r="HG116" s="2">
        <f t="shared" si="199"/>
        <v>106651.93</v>
      </c>
      <c r="HH116" s="3">
        <v>1</v>
      </c>
      <c r="HI116" s="2">
        <f t="shared" si="200"/>
        <v>106651.93</v>
      </c>
      <c r="HJ116" s="3">
        <v>1</v>
      </c>
      <c r="HK116" s="2">
        <f t="shared" si="201"/>
        <v>0</v>
      </c>
      <c r="HM116" s="2">
        <f t="shared" si="202"/>
        <v>0</v>
      </c>
      <c r="HO116" s="2">
        <f t="shared" si="203"/>
        <v>106651.93</v>
      </c>
      <c r="HP116" s="3">
        <v>1</v>
      </c>
      <c r="HQ116" s="2">
        <f t="shared" si="204"/>
        <v>0</v>
      </c>
      <c r="HS116" s="2">
        <f t="shared" si="205"/>
        <v>0</v>
      </c>
      <c r="HU116" s="2">
        <f t="shared" si="206"/>
        <v>0</v>
      </c>
      <c r="HW116" s="2">
        <f t="shared" si="207"/>
        <v>0</v>
      </c>
      <c r="HY116" s="2">
        <f t="shared" si="208"/>
        <v>106651.93</v>
      </c>
      <c r="HZ116" s="3">
        <v>1</v>
      </c>
      <c r="IA116" s="2"/>
      <c r="IC116" s="2"/>
      <c r="IE116" s="2">
        <f t="shared" si="209"/>
        <v>106651.93</v>
      </c>
      <c r="IF116" s="3">
        <v>1</v>
      </c>
      <c r="IG116" s="2">
        <f t="shared" si="210"/>
        <v>0</v>
      </c>
      <c r="II116" s="2">
        <f t="shared" si="211"/>
        <v>0</v>
      </c>
      <c r="IK116" s="2">
        <f t="shared" si="212"/>
        <v>0</v>
      </c>
      <c r="IM116" s="2">
        <f t="shared" si="213"/>
        <v>0</v>
      </c>
      <c r="IO116" s="2">
        <f t="shared" si="214"/>
        <v>0</v>
      </c>
      <c r="IQ116" s="2">
        <f t="shared" si="215"/>
        <v>0</v>
      </c>
      <c r="IS116" s="2">
        <f t="shared" si="216"/>
        <v>0</v>
      </c>
      <c r="IU116" s="2">
        <f t="shared" si="217"/>
        <v>0</v>
      </c>
      <c r="IW116" s="2">
        <f t="shared" si="218"/>
        <v>106651.93</v>
      </c>
      <c r="IX116" s="3">
        <v>1</v>
      </c>
      <c r="IY116" s="2"/>
      <c r="JA116" s="2"/>
      <c r="JC116" s="2">
        <v>40800</v>
      </c>
      <c r="JD116" s="3">
        <v>0</v>
      </c>
      <c r="JE116" s="2">
        <v>10200</v>
      </c>
      <c r="JF116" s="3">
        <v>0</v>
      </c>
      <c r="JG116" s="2">
        <v>40800</v>
      </c>
      <c r="JH116" s="3">
        <v>0</v>
      </c>
      <c r="JI116" s="2"/>
      <c r="JK116" s="2">
        <v>685</v>
      </c>
      <c r="JL116" s="3">
        <v>0</v>
      </c>
      <c r="JM116" s="2"/>
      <c r="JO116" s="2"/>
      <c r="JQ116" s="2">
        <v>148605.85999999999</v>
      </c>
      <c r="JR116" s="3">
        <v>0</v>
      </c>
      <c r="JS116" s="2">
        <v>3500</v>
      </c>
      <c r="JT116" s="3">
        <v>0</v>
      </c>
      <c r="JU116" s="2"/>
      <c r="JW116" s="2">
        <v>15912</v>
      </c>
      <c r="JX116" s="3">
        <v>0</v>
      </c>
      <c r="JY116" s="2">
        <v>10921.98</v>
      </c>
      <c r="JZ116" s="3">
        <v>0</v>
      </c>
      <c r="KA116" s="2"/>
      <c r="KC116" s="2">
        <v>7000</v>
      </c>
      <c r="KD116" s="3">
        <v>0</v>
      </c>
      <c r="KE116" s="2">
        <v>10092</v>
      </c>
      <c r="KF116" s="3">
        <v>0</v>
      </c>
      <c r="KG116" s="2"/>
      <c r="KI116" s="2">
        <v>5000</v>
      </c>
      <c r="KJ116" s="3">
        <v>0</v>
      </c>
      <c r="KK116" s="2">
        <v>143150.71</v>
      </c>
      <c r="KL116" s="3">
        <v>0</v>
      </c>
      <c r="KM116" s="2"/>
      <c r="KO116" s="2"/>
      <c r="KQ116" s="2"/>
      <c r="KS116" s="2">
        <v>15000</v>
      </c>
      <c r="KT116" s="3">
        <v>0</v>
      </c>
      <c r="KU116" s="2">
        <v>10000</v>
      </c>
      <c r="KV116" s="3">
        <v>0</v>
      </c>
      <c r="KW116" s="2">
        <v>692</v>
      </c>
      <c r="KX116" s="3">
        <v>0</v>
      </c>
      <c r="KY116" s="2">
        <v>50000</v>
      </c>
      <c r="KZ116" s="3">
        <v>0</v>
      </c>
      <c r="LA116" s="2">
        <v>5600</v>
      </c>
      <c r="LB116" s="3">
        <v>0</v>
      </c>
      <c r="LC116" s="2">
        <v>6140</v>
      </c>
      <c r="LD116" s="3">
        <v>0</v>
      </c>
      <c r="LE116" s="2"/>
      <c r="LG116" s="2"/>
      <c r="LI116" s="2"/>
      <c r="LK116" s="2"/>
      <c r="LM116" s="2"/>
      <c r="LO116" s="2"/>
      <c r="LQ116" s="2"/>
      <c r="LS116" s="2"/>
      <c r="LU116" s="2"/>
      <c r="LW116" s="2"/>
      <c r="LY116" s="2"/>
      <c r="MA116" s="2"/>
      <c r="MC116" s="2"/>
      <c r="ME116" s="2"/>
      <c r="MG116" s="2">
        <v>3000</v>
      </c>
      <c r="MH116" s="3">
        <v>0</v>
      </c>
      <c r="MI116" s="2">
        <v>7000</v>
      </c>
      <c r="MJ116" s="3">
        <v>0</v>
      </c>
      <c r="MK116" s="2">
        <v>35000</v>
      </c>
      <c r="ML116" s="3">
        <v>0</v>
      </c>
      <c r="MM116" s="2"/>
      <c r="MO116" s="2">
        <v>4000</v>
      </c>
      <c r="MP116" s="3">
        <v>0</v>
      </c>
      <c r="MQ116" s="2"/>
      <c r="MS116" s="2">
        <v>1555.19</v>
      </c>
      <c r="MT116" s="3">
        <v>0</v>
      </c>
      <c r="MU116" s="2"/>
      <c r="MW116" s="2"/>
      <c r="MY116" s="2"/>
      <c r="NA116" s="2"/>
      <c r="NC116" s="2">
        <v>7350931.9500000002</v>
      </c>
      <c r="ND116" s="3">
        <v>73</v>
      </c>
      <c r="NG116" s="2">
        <f t="shared" si="146"/>
        <v>7078746.7299999977</v>
      </c>
      <c r="NH116" s="2">
        <f t="shared" si="147"/>
        <v>1975343.9499999997</v>
      </c>
      <c r="NI116" s="2">
        <f t="shared" si="148"/>
        <v>426607.72</v>
      </c>
      <c r="NJ116" s="2">
        <f t="shared" si="149"/>
        <v>6935596.0199999977</v>
      </c>
      <c r="NK116" s="2">
        <f t="shared" si="150"/>
        <v>1761355.0899999999</v>
      </c>
      <c r="NL116" s="2">
        <f t="shared" si="151"/>
        <v>426607.72</v>
      </c>
      <c r="NM116" s="2">
        <f>VLOOKUP($B116,'[6]sped-ELL'!$B$3:$AB$118,26,FALSE)</f>
        <v>1623797.61</v>
      </c>
      <c r="NN116" s="2">
        <f>VLOOKUP($B116,'[6]sped-ELL'!$B$3:$AB$118,27,FALSE)</f>
        <v>569162</v>
      </c>
      <c r="NO116" s="52">
        <f t="shared" si="152"/>
        <v>-137557.47999999975</v>
      </c>
      <c r="NP116" s="52">
        <f t="shared" si="153"/>
        <v>142554.28000000003</v>
      </c>
      <c r="NQ116" s="2"/>
      <c r="NS116" s="2"/>
      <c r="NU116" s="2"/>
      <c r="NW116" s="2"/>
      <c r="NY116" s="2"/>
      <c r="OA116" s="2"/>
      <c r="OC116" s="2"/>
      <c r="OE116" s="2"/>
      <c r="OG116" s="2"/>
      <c r="OI116" s="2"/>
      <c r="OK116" s="2"/>
      <c r="OM116" s="2"/>
      <c r="OO116" s="2"/>
      <c r="OQ116" s="2"/>
      <c r="OS116" s="2"/>
      <c r="OU116" s="2"/>
      <c r="OW116" s="2"/>
      <c r="OY116" s="2"/>
      <c r="PA116" s="2"/>
      <c r="PC116" s="2"/>
      <c r="PE116" s="2"/>
      <c r="PG116" s="2"/>
      <c r="PI116" s="2"/>
      <c r="PK116" s="2"/>
      <c r="PM116" s="2"/>
      <c r="PO116" s="2"/>
      <c r="PQ116" s="2"/>
      <c r="PS116" s="2"/>
      <c r="PU116" s="2"/>
    </row>
    <row r="117" spans="1:437" x14ac:dyDescent="0.25">
      <c r="A117" t="s">
        <v>300</v>
      </c>
      <c r="B117" s="35">
        <v>463</v>
      </c>
      <c r="C117" s="2">
        <v>125058</v>
      </c>
      <c r="D117" s="3">
        <v>2</v>
      </c>
      <c r="E117" s="2">
        <v>520790</v>
      </c>
      <c r="F117" s="3">
        <v>5</v>
      </c>
      <c r="G117" s="2">
        <v>203628</v>
      </c>
      <c r="H117" s="3">
        <v>3</v>
      </c>
      <c r="I117" s="2"/>
      <c r="K117" s="2"/>
      <c r="M117" s="2"/>
      <c r="O117" s="2"/>
      <c r="Q117" s="2"/>
      <c r="S117" s="2"/>
      <c r="U117" s="2">
        <v>52931</v>
      </c>
      <c r="V117" s="3">
        <v>1</v>
      </c>
      <c r="W117" s="2">
        <v>299904</v>
      </c>
      <c r="X117" s="3">
        <v>8</v>
      </c>
      <c r="Y117" s="2">
        <v>66291</v>
      </c>
      <c r="Z117" s="3">
        <v>1</v>
      </c>
      <c r="AA117" s="2">
        <v>156529</v>
      </c>
      <c r="AB117" s="3">
        <v>1</v>
      </c>
      <c r="AC117" s="2"/>
      <c r="AE117" s="2"/>
      <c r="AG117" s="2">
        <v>156529</v>
      </c>
      <c r="AH117" s="3">
        <v>1</v>
      </c>
      <c r="AI117" s="2"/>
      <c r="AK117" s="2">
        <v>313058</v>
      </c>
      <c r="AL117" s="3">
        <v>2</v>
      </c>
      <c r="AM117" s="2">
        <v>156529</v>
      </c>
      <c r="AN117" s="3">
        <v>1</v>
      </c>
      <c r="AO117" s="2">
        <v>156529</v>
      </c>
      <c r="AP117" s="3">
        <v>1</v>
      </c>
      <c r="AQ117" s="2"/>
      <c r="AS117" s="2"/>
      <c r="AU117" s="2">
        <v>278036</v>
      </c>
      <c r="AV117" s="3">
        <v>4</v>
      </c>
      <c r="AW117" s="2">
        <v>55015</v>
      </c>
      <c r="AX117" s="3">
        <v>1</v>
      </c>
      <c r="AY117" s="2"/>
      <c r="BA117" s="2"/>
      <c r="BC117" s="2">
        <v>101278</v>
      </c>
      <c r="BD117" s="3">
        <v>2</v>
      </c>
      <c r="BE117" s="2">
        <v>117087</v>
      </c>
      <c r="BF117" s="3">
        <v>1</v>
      </c>
      <c r="BG117" s="2">
        <v>117087</v>
      </c>
      <c r="BH117" s="3">
        <v>1</v>
      </c>
      <c r="BI117" s="2">
        <v>88344</v>
      </c>
      <c r="BJ117" s="3">
        <v>1.5</v>
      </c>
      <c r="BK117" s="2"/>
      <c r="BM117" s="2">
        <v>135160</v>
      </c>
      <c r="BN117" s="3">
        <v>2</v>
      </c>
      <c r="BO117" s="2"/>
      <c r="BQ117" s="2">
        <v>117087</v>
      </c>
      <c r="BR117" s="3">
        <v>1</v>
      </c>
      <c r="BS117" s="2"/>
      <c r="BU117" s="2">
        <v>117087</v>
      </c>
      <c r="BV117" s="3">
        <v>1</v>
      </c>
      <c r="BW117" s="2">
        <v>117087</v>
      </c>
      <c r="BX117" s="3">
        <v>1</v>
      </c>
      <c r="BY117" s="2">
        <v>99681</v>
      </c>
      <c r="BZ117" s="3">
        <v>1</v>
      </c>
      <c r="CA117" s="2"/>
      <c r="CC117" s="2">
        <v>156366</v>
      </c>
      <c r="CD117" s="3">
        <v>2</v>
      </c>
      <c r="CE117" s="2">
        <v>33968.519999999997</v>
      </c>
      <c r="CF117" s="3">
        <v>0</v>
      </c>
      <c r="CG117" s="2">
        <v>607140</v>
      </c>
      <c r="CH117" s="3">
        <v>12</v>
      </c>
      <c r="CI117" s="2">
        <v>180582</v>
      </c>
      <c r="CJ117" s="3">
        <v>3</v>
      </c>
      <c r="CK117" s="2"/>
      <c r="CM117" s="2"/>
      <c r="CO117" s="2">
        <v>144306</v>
      </c>
      <c r="CP117" s="3">
        <v>1</v>
      </c>
      <c r="CQ117" s="2"/>
      <c r="CS117" s="2">
        <v>144306</v>
      </c>
      <c r="CT117" s="3">
        <v>1</v>
      </c>
      <c r="CU117" s="2">
        <f t="shared" si="154"/>
        <v>0</v>
      </c>
      <c r="CW117" s="2">
        <f t="shared" si="144"/>
        <v>121330.93</v>
      </c>
      <c r="CX117" s="3">
        <v>1</v>
      </c>
      <c r="CY117" s="2">
        <f t="shared" si="155"/>
        <v>0</v>
      </c>
      <c r="DA117" s="2">
        <f t="shared" si="156"/>
        <v>0</v>
      </c>
      <c r="DC117" s="2">
        <f t="shared" si="157"/>
        <v>0</v>
      </c>
      <c r="DE117" s="2">
        <f t="shared" si="158"/>
        <v>0</v>
      </c>
      <c r="DG117" s="2">
        <f t="shared" si="159"/>
        <v>0</v>
      </c>
      <c r="DI117" s="2"/>
      <c r="DK117" s="2"/>
      <c r="DM117" s="2"/>
      <c r="DO117" s="2"/>
      <c r="DQ117" s="2">
        <v>195277</v>
      </c>
      <c r="DR117" s="3">
        <v>1</v>
      </c>
      <c r="DS117" s="2">
        <f t="shared" si="160"/>
        <v>213303.86</v>
      </c>
      <c r="DT117" s="3">
        <v>2</v>
      </c>
      <c r="DU117" s="2">
        <f t="shared" si="145"/>
        <v>0</v>
      </c>
      <c r="DW117" s="2"/>
      <c r="DY117" s="2"/>
      <c r="EA117" s="2">
        <v>104158</v>
      </c>
      <c r="EB117" s="3">
        <v>1</v>
      </c>
      <c r="EC117" s="2">
        <f t="shared" si="161"/>
        <v>0</v>
      </c>
      <c r="EE117" s="2">
        <f t="shared" si="142"/>
        <v>849316.51</v>
      </c>
      <c r="EF117" s="3">
        <v>7</v>
      </c>
      <c r="EG117" s="2">
        <f t="shared" si="143"/>
        <v>0</v>
      </c>
      <c r="EI117" s="2">
        <f t="shared" si="162"/>
        <v>0</v>
      </c>
      <c r="EK117" s="2">
        <f t="shared" si="163"/>
        <v>0</v>
      </c>
      <c r="EM117" s="2">
        <f t="shared" si="164"/>
        <v>106651.93</v>
      </c>
      <c r="EN117" s="3">
        <v>1</v>
      </c>
      <c r="EO117" s="2">
        <f t="shared" si="165"/>
        <v>533259.64999999991</v>
      </c>
      <c r="EP117" s="3">
        <v>5</v>
      </c>
      <c r="EQ117" s="2">
        <f t="shared" si="166"/>
        <v>0</v>
      </c>
      <c r="ES117" s="2"/>
      <c r="EU117" s="2">
        <f t="shared" si="167"/>
        <v>0</v>
      </c>
      <c r="EW117" s="2">
        <f t="shared" si="168"/>
        <v>0</v>
      </c>
      <c r="EY117" s="2">
        <f t="shared" si="169"/>
        <v>0</v>
      </c>
      <c r="FA117" s="2">
        <f t="shared" si="170"/>
        <v>0</v>
      </c>
      <c r="FC117" s="2">
        <f t="shared" si="171"/>
        <v>0</v>
      </c>
      <c r="FE117" s="2">
        <f t="shared" si="172"/>
        <v>0</v>
      </c>
      <c r="FG117" s="2">
        <f t="shared" si="173"/>
        <v>426607.72</v>
      </c>
      <c r="FH117" s="3">
        <v>4</v>
      </c>
      <c r="FI117" s="2">
        <f t="shared" si="174"/>
        <v>0</v>
      </c>
      <c r="FK117" s="2">
        <f t="shared" si="175"/>
        <v>959867.36999999988</v>
      </c>
      <c r="FL117" s="3">
        <v>9</v>
      </c>
      <c r="FM117" s="2">
        <f t="shared" si="176"/>
        <v>0</v>
      </c>
      <c r="FO117" s="2">
        <f t="shared" si="177"/>
        <v>213303.86</v>
      </c>
      <c r="FP117" s="3">
        <v>2</v>
      </c>
      <c r="FQ117" s="2">
        <f t="shared" si="178"/>
        <v>0</v>
      </c>
      <c r="FS117" s="2">
        <f t="shared" si="179"/>
        <v>0</v>
      </c>
      <c r="FU117" s="2">
        <f t="shared" si="180"/>
        <v>0</v>
      </c>
      <c r="FW117" s="2">
        <f>FX117*$B$123</f>
        <v>746563.51</v>
      </c>
      <c r="FX117" s="3">
        <v>7</v>
      </c>
      <c r="FY117" s="2">
        <f t="shared" si="182"/>
        <v>1599778.95</v>
      </c>
      <c r="FZ117" s="3">
        <v>15</v>
      </c>
      <c r="GA117" s="2">
        <f t="shared" si="183"/>
        <v>639911.57999999996</v>
      </c>
      <c r="GB117" s="3">
        <v>6</v>
      </c>
      <c r="GC117" s="2">
        <f t="shared" si="184"/>
        <v>2026386.67</v>
      </c>
      <c r="GD117" s="3">
        <v>19</v>
      </c>
      <c r="GE117" s="2">
        <f t="shared" si="185"/>
        <v>0</v>
      </c>
      <c r="GG117" s="2">
        <f t="shared" si="186"/>
        <v>106651.93</v>
      </c>
      <c r="GH117" s="3">
        <v>1</v>
      </c>
      <c r="GI117" s="2">
        <f t="shared" si="187"/>
        <v>0</v>
      </c>
      <c r="GK117" s="2">
        <f t="shared" si="188"/>
        <v>213303.86</v>
      </c>
      <c r="GL117" s="3">
        <v>2</v>
      </c>
      <c r="GM117" s="2">
        <f t="shared" si="189"/>
        <v>0</v>
      </c>
      <c r="GO117" s="2">
        <f t="shared" si="190"/>
        <v>1386475.0899999999</v>
      </c>
      <c r="GP117" s="3">
        <v>13</v>
      </c>
      <c r="GQ117" s="2">
        <f t="shared" si="191"/>
        <v>0</v>
      </c>
      <c r="GS117" s="2">
        <f t="shared" si="192"/>
        <v>319955.78999999998</v>
      </c>
      <c r="GT117" s="3">
        <v>3</v>
      </c>
      <c r="GU117" s="2">
        <f t="shared" si="193"/>
        <v>106651.93</v>
      </c>
      <c r="GV117" s="3">
        <v>1</v>
      </c>
      <c r="GW117" s="2">
        <f t="shared" si="194"/>
        <v>106651.93</v>
      </c>
      <c r="GX117" s="3">
        <v>1</v>
      </c>
      <c r="GY117" s="2">
        <f t="shared" si="195"/>
        <v>0</v>
      </c>
      <c r="HA117" s="2">
        <f t="shared" si="196"/>
        <v>0</v>
      </c>
      <c r="HC117" s="2">
        <f t="shared" si="197"/>
        <v>0</v>
      </c>
      <c r="HE117" s="2">
        <f t="shared" si="198"/>
        <v>0</v>
      </c>
      <c r="HG117" s="2">
        <f t="shared" si="199"/>
        <v>0</v>
      </c>
      <c r="HI117" s="2">
        <f t="shared" si="200"/>
        <v>0</v>
      </c>
      <c r="HK117" s="2">
        <f t="shared" si="201"/>
        <v>533259.64999999991</v>
      </c>
      <c r="HL117" s="3">
        <v>5</v>
      </c>
      <c r="HM117" s="2">
        <f t="shared" si="202"/>
        <v>319955.78999999998</v>
      </c>
      <c r="HN117" s="3">
        <v>3</v>
      </c>
      <c r="HO117" s="2">
        <f t="shared" si="203"/>
        <v>426607.72</v>
      </c>
      <c r="HP117" s="3">
        <v>4</v>
      </c>
      <c r="HQ117" s="2">
        <f t="shared" si="204"/>
        <v>319955.78999999998</v>
      </c>
      <c r="HR117" s="3">
        <v>3</v>
      </c>
      <c r="HS117" s="2">
        <f t="shared" si="205"/>
        <v>106651.93</v>
      </c>
      <c r="HT117" s="3">
        <v>1</v>
      </c>
      <c r="HU117" s="2">
        <f t="shared" si="206"/>
        <v>1599778.95</v>
      </c>
      <c r="HV117" s="3">
        <v>15</v>
      </c>
      <c r="HW117" s="2">
        <f t="shared" si="207"/>
        <v>106651.93</v>
      </c>
      <c r="HX117" s="3">
        <v>1</v>
      </c>
      <c r="HY117" s="2">
        <f t="shared" si="208"/>
        <v>0</v>
      </c>
      <c r="IA117" s="2"/>
      <c r="IC117" s="2"/>
      <c r="IE117" s="2">
        <f t="shared" si="209"/>
        <v>959867.36999999988</v>
      </c>
      <c r="IF117" s="3">
        <v>9</v>
      </c>
      <c r="IG117" s="2">
        <f t="shared" si="210"/>
        <v>0</v>
      </c>
      <c r="II117" s="2">
        <f t="shared" si="211"/>
        <v>106651.93</v>
      </c>
      <c r="IJ117" s="3">
        <v>1</v>
      </c>
      <c r="IK117" s="2">
        <f t="shared" si="212"/>
        <v>0</v>
      </c>
      <c r="IM117" s="2">
        <f t="shared" si="213"/>
        <v>0</v>
      </c>
      <c r="IO117" s="2">
        <f t="shared" si="214"/>
        <v>106651.93</v>
      </c>
      <c r="IP117" s="3">
        <v>1</v>
      </c>
      <c r="IQ117" s="2">
        <f t="shared" si="215"/>
        <v>0</v>
      </c>
      <c r="IS117" s="2">
        <f t="shared" si="216"/>
        <v>0</v>
      </c>
      <c r="IU117" s="2">
        <f t="shared" si="217"/>
        <v>0</v>
      </c>
      <c r="IW117" s="2">
        <f t="shared" si="218"/>
        <v>0</v>
      </c>
      <c r="IY117" s="2"/>
      <c r="JA117" s="2"/>
      <c r="JC117" s="2"/>
      <c r="JE117" s="2"/>
      <c r="JG117" s="2"/>
      <c r="JI117" s="2"/>
      <c r="JK117" s="2"/>
      <c r="JM117" s="2"/>
      <c r="JO117" s="2"/>
      <c r="JQ117" s="2">
        <v>117596.125</v>
      </c>
      <c r="JR117" s="3">
        <v>0</v>
      </c>
      <c r="JS117" s="2"/>
      <c r="JU117" s="2"/>
      <c r="JW117" s="2"/>
      <c r="JY117" s="2">
        <v>31242</v>
      </c>
      <c r="JZ117" s="3">
        <v>0</v>
      </c>
      <c r="KA117" s="2"/>
      <c r="KC117" s="2">
        <v>160742</v>
      </c>
      <c r="KD117" s="3">
        <v>0</v>
      </c>
      <c r="KE117" s="2"/>
      <c r="KG117" s="2"/>
      <c r="KI117" s="2"/>
      <c r="KK117" s="2">
        <v>210982.97</v>
      </c>
      <c r="KL117" s="3">
        <v>0</v>
      </c>
      <c r="KM117" s="2">
        <v>213621</v>
      </c>
      <c r="KN117" s="3">
        <v>0</v>
      </c>
      <c r="KO117" s="2">
        <v>85000</v>
      </c>
      <c r="KP117" s="3">
        <v>0</v>
      </c>
      <c r="KQ117" s="2"/>
      <c r="KS117" s="2"/>
      <c r="KU117" s="2">
        <v>14121</v>
      </c>
      <c r="KV117" s="3">
        <v>0</v>
      </c>
      <c r="KW117" s="2"/>
      <c r="KY117" s="2">
        <v>2000</v>
      </c>
      <c r="KZ117" s="3">
        <v>0</v>
      </c>
      <c r="LA117" s="2"/>
      <c r="LC117" s="2">
        <v>40200</v>
      </c>
      <c r="LD117" s="3">
        <v>0</v>
      </c>
      <c r="LE117" s="2"/>
      <c r="LG117" s="2"/>
      <c r="LI117" s="2"/>
      <c r="LK117" s="2"/>
      <c r="LM117" s="2"/>
      <c r="LO117" s="2"/>
      <c r="LQ117" s="2"/>
      <c r="LS117" s="2">
        <v>10000</v>
      </c>
      <c r="LT117" s="3">
        <v>0</v>
      </c>
      <c r="LU117" s="2"/>
      <c r="LW117" s="2">
        <v>3932</v>
      </c>
      <c r="LX117" s="3">
        <v>0</v>
      </c>
      <c r="LY117" s="2"/>
      <c r="MA117" s="2"/>
      <c r="MC117" s="2"/>
      <c r="ME117" s="2"/>
      <c r="MG117" s="2"/>
      <c r="MI117" s="2">
        <v>1300</v>
      </c>
      <c r="MJ117" s="3">
        <v>0</v>
      </c>
      <c r="MK117" s="2">
        <v>9652</v>
      </c>
      <c r="ML117" s="3">
        <v>0</v>
      </c>
      <c r="MM117" s="2"/>
      <c r="MO117" s="2"/>
      <c r="MQ117" s="2"/>
      <c r="MS117" s="2"/>
      <c r="MU117" s="2">
        <v>50250</v>
      </c>
      <c r="MV117" s="3">
        <v>0</v>
      </c>
      <c r="MW117" s="2"/>
      <c r="MY117" s="2"/>
      <c r="NA117" s="2"/>
      <c r="NC117" s="2">
        <v>22169697.614999998</v>
      </c>
      <c r="ND117" s="3">
        <v>205.5</v>
      </c>
      <c r="NE117" s="2">
        <v>106651.93</v>
      </c>
      <c r="NF117" s="3">
        <v>1</v>
      </c>
      <c r="NG117" s="2">
        <f t="shared" si="146"/>
        <v>21436125.604999989</v>
      </c>
      <c r="NH117" s="2">
        <f t="shared" si="147"/>
        <v>4001954.7600000002</v>
      </c>
      <c r="NI117" s="2">
        <f t="shared" si="148"/>
        <v>867894.44</v>
      </c>
      <c r="NJ117" s="2">
        <f t="shared" si="149"/>
        <v>21011521.63499999</v>
      </c>
      <c r="NK117" s="2">
        <f t="shared" si="150"/>
        <v>3884867.7600000002</v>
      </c>
      <c r="NL117" s="2">
        <f t="shared" si="151"/>
        <v>746563.51</v>
      </c>
      <c r="NM117" s="2">
        <f>VLOOKUP($B117,'[6]sped-ELL'!$B$3:$AB$118,26,FALSE)</f>
        <v>4028121.8299999996</v>
      </c>
      <c r="NN117" s="2">
        <f>VLOOKUP($B117,'[6]sped-ELL'!$B$3:$AB$118,27,FALSE)</f>
        <v>910660</v>
      </c>
      <c r="NO117" s="52">
        <f t="shared" si="152"/>
        <v>143254.06999999937</v>
      </c>
      <c r="NP117" s="52">
        <f t="shared" si="153"/>
        <v>164096.49</v>
      </c>
      <c r="NQ117" s="2"/>
      <c r="NS117" s="2"/>
      <c r="NU117" s="2"/>
      <c r="NW117" s="2"/>
      <c r="NY117" s="2"/>
      <c r="OA117" s="2"/>
      <c r="OC117" s="2"/>
      <c r="OE117" s="2"/>
      <c r="OG117" s="2"/>
      <c r="OI117" s="2"/>
      <c r="OK117" s="2"/>
      <c r="OM117" s="2"/>
      <c r="OO117" s="2"/>
      <c r="OQ117" s="2"/>
      <c r="OS117" s="2"/>
      <c r="OU117" s="2"/>
      <c r="OW117" s="2"/>
      <c r="OY117" s="2"/>
      <c r="PA117" s="2"/>
      <c r="PC117" s="2"/>
      <c r="PE117" s="2"/>
      <c r="PG117" s="2"/>
      <c r="PI117" s="2"/>
      <c r="PK117" s="2"/>
      <c r="PM117" s="2"/>
      <c r="PO117" s="2"/>
      <c r="PQ117" s="2"/>
      <c r="PS117" s="2"/>
      <c r="PU117" s="2"/>
    </row>
    <row r="118" spans="1:437" x14ac:dyDescent="0.25">
      <c r="A118" t="s">
        <v>301</v>
      </c>
      <c r="B118" s="35">
        <v>464</v>
      </c>
      <c r="C118" s="2"/>
      <c r="E118" s="2"/>
      <c r="G118" s="2"/>
      <c r="I118" s="2"/>
      <c r="K118" s="2"/>
      <c r="M118" s="2"/>
      <c r="O118" s="2"/>
      <c r="Q118" s="2"/>
      <c r="S118" s="2"/>
      <c r="U118" s="2"/>
      <c r="W118" s="2">
        <v>224928</v>
      </c>
      <c r="X118" s="3">
        <v>6</v>
      </c>
      <c r="Y118" s="2"/>
      <c r="AA118" s="2"/>
      <c r="AC118" s="2"/>
      <c r="AE118" s="2"/>
      <c r="AG118" s="2"/>
      <c r="AI118" s="2">
        <v>156529</v>
      </c>
      <c r="AJ118" s="3">
        <v>1</v>
      </c>
      <c r="AK118" s="2">
        <v>156529</v>
      </c>
      <c r="AL118" s="3">
        <v>1</v>
      </c>
      <c r="AM118" s="2"/>
      <c r="AO118" s="2"/>
      <c r="AQ118" s="2"/>
      <c r="AS118" s="2"/>
      <c r="AU118" s="2">
        <v>69509</v>
      </c>
      <c r="AV118" s="3">
        <v>1</v>
      </c>
      <c r="AW118" s="2">
        <v>165045</v>
      </c>
      <c r="AX118" s="3">
        <v>3</v>
      </c>
      <c r="AY118" s="2">
        <v>55015</v>
      </c>
      <c r="AZ118" s="3">
        <v>1</v>
      </c>
      <c r="BA118" s="2">
        <v>90879</v>
      </c>
      <c r="BB118" s="3">
        <v>1</v>
      </c>
      <c r="BC118" s="2">
        <v>151917</v>
      </c>
      <c r="BD118" s="3">
        <v>3</v>
      </c>
      <c r="BE118" s="2">
        <v>117087</v>
      </c>
      <c r="BF118" s="3">
        <v>1</v>
      </c>
      <c r="BG118" s="2"/>
      <c r="BI118" s="2"/>
      <c r="BK118" s="2"/>
      <c r="BM118" s="2">
        <v>67580</v>
      </c>
      <c r="BN118" s="3">
        <v>1</v>
      </c>
      <c r="BO118" s="2"/>
      <c r="BQ118" s="2">
        <v>234174</v>
      </c>
      <c r="BR118" s="3">
        <v>2</v>
      </c>
      <c r="BS118" s="2"/>
      <c r="BU118" s="2"/>
      <c r="BW118" s="2"/>
      <c r="BY118" s="2"/>
      <c r="CA118" s="2"/>
      <c r="CC118" s="2">
        <v>78183</v>
      </c>
      <c r="CD118" s="3">
        <v>1</v>
      </c>
      <c r="CE118" s="2">
        <v>13169.96</v>
      </c>
      <c r="CF118" s="3">
        <v>0</v>
      </c>
      <c r="CG118" s="2">
        <v>202380</v>
      </c>
      <c r="CH118" s="3">
        <v>4</v>
      </c>
      <c r="CI118" s="2">
        <v>120388</v>
      </c>
      <c r="CJ118" s="3">
        <v>2</v>
      </c>
      <c r="CK118" s="2">
        <v>235484</v>
      </c>
      <c r="CL118" s="3">
        <v>2</v>
      </c>
      <c r="CM118" s="2"/>
      <c r="CO118" s="2">
        <v>432918</v>
      </c>
      <c r="CP118" s="3">
        <v>3</v>
      </c>
      <c r="CQ118" s="2"/>
      <c r="CS118" s="2"/>
      <c r="CU118" s="2">
        <f t="shared" si="154"/>
        <v>0</v>
      </c>
      <c r="CW118" s="2">
        <f t="shared" si="144"/>
        <v>0</v>
      </c>
      <c r="CY118" s="2">
        <f t="shared" si="155"/>
        <v>0</v>
      </c>
      <c r="DA118" s="2">
        <f t="shared" si="156"/>
        <v>106651.93</v>
      </c>
      <c r="DB118" s="3">
        <v>1</v>
      </c>
      <c r="DC118" s="2">
        <f t="shared" si="157"/>
        <v>106651.93</v>
      </c>
      <c r="DD118" s="3">
        <v>1</v>
      </c>
      <c r="DE118" s="2">
        <f t="shared" si="158"/>
        <v>0</v>
      </c>
      <c r="DG118" s="2">
        <f t="shared" si="159"/>
        <v>19391.260019391259</v>
      </c>
      <c r="DH118" s="3">
        <v>0.18181818199999999</v>
      </c>
      <c r="DI118" s="2"/>
      <c r="DK118" s="2"/>
      <c r="DM118" s="2">
        <v>116130</v>
      </c>
      <c r="DN118" s="3">
        <v>1</v>
      </c>
      <c r="DO118" s="2">
        <v>116130</v>
      </c>
      <c r="DP118" s="3">
        <v>1</v>
      </c>
      <c r="DQ118" s="2">
        <v>195277</v>
      </c>
      <c r="DR118" s="3">
        <v>1</v>
      </c>
      <c r="DS118" s="2">
        <f t="shared" si="160"/>
        <v>159977.89499999999</v>
      </c>
      <c r="DT118" s="3">
        <v>1.5</v>
      </c>
      <c r="DU118" s="2">
        <f t="shared" si="145"/>
        <v>0</v>
      </c>
      <c r="DW118" s="2"/>
      <c r="DY118" s="2">
        <v>56854</v>
      </c>
      <c r="DZ118" s="3">
        <v>1</v>
      </c>
      <c r="EA118" s="2"/>
      <c r="EC118" s="2">
        <f t="shared" si="161"/>
        <v>0</v>
      </c>
      <c r="EE118" s="2">
        <f t="shared" si="142"/>
        <v>485323.72</v>
      </c>
      <c r="EF118" s="3">
        <v>4</v>
      </c>
      <c r="EG118" s="2">
        <f t="shared" si="143"/>
        <v>0</v>
      </c>
      <c r="EI118" s="2">
        <f t="shared" si="162"/>
        <v>106651.93</v>
      </c>
      <c r="EJ118" s="3">
        <v>1</v>
      </c>
      <c r="EK118" s="2">
        <f t="shared" si="163"/>
        <v>0</v>
      </c>
      <c r="EM118" s="2">
        <f t="shared" si="164"/>
        <v>0</v>
      </c>
      <c r="EO118" s="2">
        <f t="shared" si="165"/>
        <v>426607.72</v>
      </c>
      <c r="EP118" s="3">
        <v>4</v>
      </c>
      <c r="EQ118" s="2">
        <f t="shared" si="166"/>
        <v>106651.93</v>
      </c>
      <c r="ER118" s="3">
        <v>1</v>
      </c>
      <c r="ES118" s="2"/>
      <c r="EU118" s="2">
        <f t="shared" si="167"/>
        <v>0</v>
      </c>
      <c r="EW118" s="2">
        <f t="shared" si="168"/>
        <v>0</v>
      </c>
      <c r="EY118" s="2">
        <f t="shared" si="169"/>
        <v>0</v>
      </c>
      <c r="FA118" s="2">
        <f t="shared" si="170"/>
        <v>0</v>
      </c>
      <c r="FC118" s="2">
        <f t="shared" si="171"/>
        <v>0</v>
      </c>
      <c r="FE118" s="2">
        <f t="shared" si="172"/>
        <v>0</v>
      </c>
      <c r="FG118" s="2">
        <f t="shared" si="173"/>
        <v>106651.93</v>
      </c>
      <c r="FH118" s="3">
        <v>1</v>
      </c>
      <c r="FI118" s="2">
        <f t="shared" si="174"/>
        <v>106651.93</v>
      </c>
      <c r="FJ118" s="3">
        <v>1</v>
      </c>
      <c r="FK118" s="2">
        <f t="shared" si="175"/>
        <v>533259.64999999991</v>
      </c>
      <c r="FL118" s="3">
        <v>5</v>
      </c>
      <c r="FM118" s="2">
        <f t="shared" si="176"/>
        <v>0</v>
      </c>
      <c r="FO118" s="2">
        <f t="shared" si="177"/>
        <v>106651.93</v>
      </c>
      <c r="FP118" s="3">
        <v>1</v>
      </c>
      <c r="FQ118" s="2">
        <f t="shared" si="178"/>
        <v>0</v>
      </c>
      <c r="FS118" s="2">
        <f t="shared" si="179"/>
        <v>0</v>
      </c>
      <c r="FU118" s="2">
        <f t="shared" si="180"/>
        <v>0</v>
      </c>
      <c r="FW118" s="2">
        <f>FX118*$B$123</f>
        <v>0</v>
      </c>
      <c r="FY118" s="2">
        <f t="shared" si="182"/>
        <v>533259.64999999991</v>
      </c>
      <c r="FZ118" s="3">
        <v>5</v>
      </c>
      <c r="GA118" s="2">
        <f t="shared" si="183"/>
        <v>213303.86</v>
      </c>
      <c r="GB118" s="3">
        <v>2</v>
      </c>
      <c r="GC118" s="2">
        <f t="shared" si="184"/>
        <v>853215.44</v>
      </c>
      <c r="GD118" s="3">
        <v>8</v>
      </c>
      <c r="GE118" s="2">
        <f t="shared" si="185"/>
        <v>0</v>
      </c>
      <c r="GG118" s="2">
        <f t="shared" si="186"/>
        <v>213303.86</v>
      </c>
      <c r="GH118" s="3">
        <v>2</v>
      </c>
      <c r="GI118" s="2">
        <f t="shared" si="187"/>
        <v>0</v>
      </c>
      <c r="GK118" s="2">
        <f t="shared" si="188"/>
        <v>213303.86</v>
      </c>
      <c r="GL118" s="3">
        <v>2</v>
      </c>
      <c r="GM118" s="2">
        <f t="shared" si="189"/>
        <v>0</v>
      </c>
      <c r="GO118" s="2">
        <f t="shared" si="190"/>
        <v>533259.64999999991</v>
      </c>
      <c r="GP118" s="3">
        <v>5</v>
      </c>
      <c r="GQ118" s="2">
        <f t="shared" si="191"/>
        <v>0</v>
      </c>
      <c r="GS118" s="2">
        <f t="shared" si="192"/>
        <v>106651.93</v>
      </c>
      <c r="GT118" s="3">
        <v>1</v>
      </c>
      <c r="GU118" s="2">
        <f t="shared" si="193"/>
        <v>0</v>
      </c>
      <c r="GW118" s="2">
        <f t="shared" si="194"/>
        <v>0</v>
      </c>
      <c r="GY118" s="2">
        <f t="shared" si="195"/>
        <v>0</v>
      </c>
      <c r="HA118" s="2">
        <f t="shared" si="196"/>
        <v>0</v>
      </c>
      <c r="HC118" s="2">
        <f t="shared" si="197"/>
        <v>0</v>
      </c>
      <c r="HE118" s="2">
        <f t="shared" si="198"/>
        <v>0</v>
      </c>
      <c r="HG118" s="2">
        <f t="shared" si="199"/>
        <v>0</v>
      </c>
      <c r="HI118" s="2">
        <f t="shared" si="200"/>
        <v>0</v>
      </c>
      <c r="HK118" s="2">
        <f t="shared" si="201"/>
        <v>106651.93</v>
      </c>
      <c r="HL118" s="3">
        <v>1</v>
      </c>
      <c r="HM118" s="2">
        <f t="shared" si="202"/>
        <v>0</v>
      </c>
      <c r="HO118" s="2">
        <f t="shared" si="203"/>
        <v>319955.78999999998</v>
      </c>
      <c r="HP118" s="3">
        <v>3</v>
      </c>
      <c r="HQ118" s="2">
        <f t="shared" si="204"/>
        <v>0</v>
      </c>
      <c r="HS118" s="2">
        <f t="shared" si="205"/>
        <v>0</v>
      </c>
      <c r="HU118" s="2">
        <f t="shared" si="206"/>
        <v>426607.72</v>
      </c>
      <c r="HV118" s="3">
        <v>4</v>
      </c>
      <c r="HW118" s="2">
        <f t="shared" si="207"/>
        <v>106651.93</v>
      </c>
      <c r="HX118" s="3">
        <v>1</v>
      </c>
      <c r="HY118" s="2">
        <f t="shared" si="208"/>
        <v>0</v>
      </c>
      <c r="IA118" s="2"/>
      <c r="IC118" s="2"/>
      <c r="IE118" s="2">
        <f t="shared" si="209"/>
        <v>213303.86</v>
      </c>
      <c r="IF118" s="3">
        <v>2</v>
      </c>
      <c r="IG118" s="2">
        <f t="shared" si="210"/>
        <v>106651.93</v>
      </c>
      <c r="IH118" s="3">
        <v>1</v>
      </c>
      <c r="II118" s="2">
        <f t="shared" si="211"/>
        <v>0</v>
      </c>
      <c r="IK118" s="2">
        <f t="shared" si="212"/>
        <v>0</v>
      </c>
      <c r="IM118" s="2">
        <f t="shared" si="213"/>
        <v>0</v>
      </c>
      <c r="IO118" s="2">
        <f t="shared" si="214"/>
        <v>106651.93</v>
      </c>
      <c r="IP118" s="3">
        <v>1</v>
      </c>
      <c r="IQ118" s="2">
        <f t="shared" si="215"/>
        <v>106651.93</v>
      </c>
      <c r="IR118" s="3">
        <v>1</v>
      </c>
      <c r="IS118" s="2">
        <f t="shared" si="216"/>
        <v>106651.93</v>
      </c>
      <c r="IT118" s="3">
        <v>1</v>
      </c>
      <c r="IU118" s="2">
        <f t="shared" si="217"/>
        <v>106651.93</v>
      </c>
      <c r="IV118" s="3">
        <v>1</v>
      </c>
      <c r="IW118" s="2">
        <f t="shared" si="218"/>
        <v>0</v>
      </c>
      <c r="IY118" s="2"/>
      <c r="JA118" s="2"/>
      <c r="JC118" s="2"/>
      <c r="JE118" s="2"/>
      <c r="JG118" s="2"/>
      <c r="JI118" s="2"/>
      <c r="JK118" s="2"/>
      <c r="JM118" s="2"/>
      <c r="JO118" s="2"/>
      <c r="JQ118" s="2">
        <v>81988.514999999999</v>
      </c>
      <c r="JR118" s="3">
        <v>0</v>
      </c>
      <c r="JS118" s="2"/>
      <c r="JU118" s="2">
        <v>5000</v>
      </c>
      <c r="JV118" s="3">
        <v>0</v>
      </c>
      <c r="JW118" s="2"/>
      <c r="JY118" s="2">
        <v>7624.04</v>
      </c>
      <c r="JZ118" s="3">
        <v>0</v>
      </c>
      <c r="KA118" s="2"/>
      <c r="KC118" s="2">
        <v>49100</v>
      </c>
      <c r="KD118" s="3">
        <v>0</v>
      </c>
      <c r="KE118" s="2">
        <v>5700</v>
      </c>
      <c r="KF118" s="3">
        <v>0</v>
      </c>
      <c r="KG118" s="2"/>
      <c r="KI118" s="2">
        <v>33000</v>
      </c>
      <c r="KJ118" s="3">
        <v>0</v>
      </c>
      <c r="KK118" s="2">
        <v>228622.26</v>
      </c>
      <c r="KL118" s="3">
        <v>0</v>
      </c>
      <c r="KM118" s="2">
        <v>56285</v>
      </c>
      <c r="KN118" s="3">
        <v>0</v>
      </c>
      <c r="KO118" s="2">
        <v>60000</v>
      </c>
      <c r="KP118" s="3">
        <v>0</v>
      </c>
      <c r="KQ118" s="2"/>
      <c r="KS118" s="2">
        <v>5000</v>
      </c>
      <c r="KT118" s="3">
        <v>0</v>
      </c>
      <c r="KU118" s="2"/>
      <c r="KW118" s="2"/>
      <c r="KY118" s="2">
        <v>10352</v>
      </c>
      <c r="KZ118" s="3">
        <v>0</v>
      </c>
      <c r="LA118" s="2"/>
      <c r="LC118" s="2">
        <v>9740</v>
      </c>
      <c r="LD118" s="3">
        <v>0</v>
      </c>
      <c r="LE118" s="2"/>
      <c r="LG118" s="2"/>
      <c r="LI118" s="2"/>
      <c r="LK118" s="2">
        <v>600</v>
      </c>
      <c r="LL118" s="3">
        <v>0</v>
      </c>
      <c r="LM118" s="2"/>
      <c r="LO118" s="2"/>
      <c r="LQ118" s="2">
        <v>26216</v>
      </c>
      <c r="LR118" s="3">
        <v>0</v>
      </c>
      <c r="LS118" s="2">
        <v>12739</v>
      </c>
      <c r="LT118" s="3">
        <v>0</v>
      </c>
      <c r="LU118" s="2"/>
      <c r="LW118" s="2">
        <v>16762</v>
      </c>
      <c r="LX118" s="3">
        <v>0</v>
      </c>
      <c r="LY118" s="2">
        <v>6000</v>
      </c>
      <c r="LZ118" s="3">
        <v>0</v>
      </c>
      <c r="MA118" s="2">
        <v>113945.66</v>
      </c>
      <c r="MB118" s="3">
        <v>0</v>
      </c>
      <c r="MC118" s="2"/>
      <c r="ME118" s="2"/>
      <c r="MG118" s="2">
        <v>3000</v>
      </c>
      <c r="MH118" s="3">
        <v>0</v>
      </c>
      <c r="MI118" s="2">
        <v>17050</v>
      </c>
      <c r="MJ118" s="3">
        <v>0</v>
      </c>
      <c r="MK118" s="2">
        <v>21128</v>
      </c>
      <c r="ML118" s="3">
        <v>0</v>
      </c>
      <c r="MM118" s="2">
        <v>6000</v>
      </c>
      <c r="MN118" s="3">
        <v>0</v>
      </c>
      <c r="MO118" s="2"/>
      <c r="MQ118" s="2">
        <v>2500</v>
      </c>
      <c r="MR118" s="3">
        <v>0</v>
      </c>
      <c r="MS118" s="2">
        <v>3511.08</v>
      </c>
      <c r="MT118" s="3">
        <v>0</v>
      </c>
      <c r="MU118" s="2"/>
      <c r="MW118" s="2"/>
      <c r="MY118" s="2"/>
      <c r="NA118" s="2">
        <v>30000</v>
      </c>
      <c r="NB118" s="3">
        <v>0</v>
      </c>
      <c r="NC118" s="2">
        <v>10982715.105929559</v>
      </c>
      <c r="ND118" s="3">
        <v>99.681818182000001</v>
      </c>
      <c r="NG118" s="2">
        <f t="shared" si="146"/>
        <v>10611822.400019389</v>
      </c>
      <c r="NH118" s="2">
        <f t="shared" si="147"/>
        <v>2534178.7050000001</v>
      </c>
      <c r="NI118" s="2">
        <f t="shared" si="148"/>
        <v>19391.260019391259</v>
      </c>
      <c r="NJ118" s="2">
        <f t="shared" si="149"/>
        <v>10326915.140019389</v>
      </c>
      <c r="NK118" s="2">
        <f t="shared" si="150"/>
        <v>2418048.7050000001</v>
      </c>
      <c r="NL118" s="2">
        <f t="shared" si="151"/>
        <v>19391.260019391259</v>
      </c>
      <c r="NM118" s="2">
        <f>VLOOKUP($B118,'[6]sped-ELL'!$B$3:$AB$118,26,FALSE)</f>
        <v>2880986.71</v>
      </c>
      <c r="NN118" s="2">
        <f>VLOOKUP($B118,'[6]sped-ELL'!$B$3:$AB$118,27,FALSE)</f>
        <v>113832</v>
      </c>
      <c r="NO118" s="52">
        <f t="shared" si="152"/>
        <v>462938.00499999989</v>
      </c>
      <c r="NP118" s="52">
        <f t="shared" si="153"/>
        <v>94440.739980608749</v>
      </c>
      <c r="NQ118" s="2"/>
      <c r="NS118" s="2"/>
      <c r="NU118" s="2"/>
      <c r="NW118" s="2"/>
      <c r="NY118" s="2"/>
      <c r="OA118" s="2"/>
      <c r="OC118" s="2"/>
      <c r="OE118" s="2"/>
      <c r="OG118" s="2"/>
      <c r="OI118" s="2"/>
      <c r="OK118" s="2"/>
      <c r="OM118" s="2"/>
      <c r="OO118" s="2"/>
      <c r="OQ118" s="2"/>
      <c r="OS118" s="2"/>
      <c r="OU118" s="2"/>
      <c r="OW118" s="2"/>
      <c r="OY118" s="2"/>
      <c r="PA118" s="2"/>
      <c r="PC118" s="2"/>
      <c r="PE118" s="2"/>
      <c r="PG118" s="2"/>
      <c r="PI118" s="2"/>
      <c r="PK118" s="2"/>
      <c r="PM118" s="2"/>
      <c r="PO118" s="2"/>
      <c r="PQ118" s="2"/>
      <c r="PS118" s="2"/>
      <c r="PU118" s="2"/>
    </row>
    <row r="119" spans="1:437" x14ac:dyDescent="0.25">
      <c r="A119" t="s">
        <v>302</v>
      </c>
      <c r="C119" s="2">
        <v>375174</v>
      </c>
      <c r="D119" s="3">
        <v>6</v>
      </c>
      <c r="E119" s="2">
        <v>3541372</v>
      </c>
      <c r="F119" s="3">
        <v>34</v>
      </c>
      <c r="G119" s="2">
        <v>5022824</v>
      </c>
      <c r="H119" s="3">
        <v>74</v>
      </c>
      <c r="I119" s="2">
        <v>433664</v>
      </c>
      <c r="J119" s="3">
        <v>7</v>
      </c>
      <c r="K119" s="2">
        <v>14095488</v>
      </c>
      <c r="L119" s="3">
        <v>376</v>
      </c>
      <c r="M119" s="2">
        <v>862224</v>
      </c>
      <c r="N119" s="3">
        <v>23</v>
      </c>
      <c r="O119" s="2">
        <v>3298944</v>
      </c>
      <c r="P119" s="3">
        <v>88</v>
      </c>
      <c r="Q119" s="2">
        <v>1663906</v>
      </c>
      <c r="R119" s="3">
        <v>38</v>
      </c>
      <c r="S119" s="2">
        <v>6485424</v>
      </c>
      <c r="T119" s="3">
        <v>173</v>
      </c>
      <c r="U119" s="2">
        <v>476379</v>
      </c>
      <c r="V119" s="3">
        <v>9</v>
      </c>
      <c r="W119" s="2">
        <v>16719648</v>
      </c>
      <c r="X119" s="3">
        <v>446</v>
      </c>
      <c r="Y119" s="2">
        <v>2320185</v>
      </c>
      <c r="Z119" s="3">
        <v>35</v>
      </c>
      <c r="AA119" s="2">
        <v>4226283</v>
      </c>
      <c r="AB119" s="3">
        <v>27</v>
      </c>
      <c r="AC119" s="2">
        <v>3287109</v>
      </c>
      <c r="AD119" s="3">
        <v>21</v>
      </c>
      <c r="AE119" s="2">
        <v>313058</v>
      </c>
      <c r="AF119" s="3">
        <v>2</v>
      </c>
      <c r="AG119" s="2">
        <v>4382812</v>
      </c>
      <c r="AH119" s="3">
        <v>28</v>
      </c>
      <c r="AI119" s="2">
        <v>1408761</v>
      </c>
      <c r="AJ119" s="3">
        <v>9</v>
      </c>
      <c r="AK119" s="2">
        <v>12835378</v>
      </c>
      <c r="AL119" s="3">
        <v>82</v>
      </c>
      <c r="AM119" s="2">
        <v>469587</v>
      </c>
      <c r="AN119" s="3">
        <v>3</v>
      </c>
      <c r="AO119" s="2">
        <v>469587</v>
      </c>
      <c r="AP119" s="3">
        <v>3</v>
      </c>
      <c r="AQ119" s="2">
        <v>469587</v>
      </c>
      <c r="AR119" s="3">
        <v>3</v>
      </c>
      <c r="AS119" s="2">
        <v>144306</v>
      </c>
      <c r="AT119" s="3">
        <v>1</v>
      </c>
      <c r="AU119" s="2">
        <v>3753486</v>
      </c>
      <c r="AV119" s="3">
        <v>54</v>
      </c>
      <c r="AW119" s="2">
        <v>5611530</v>
      </c>
      <c r="AX119" s="3">
        <v>102</v>
      </c>
      <c r="AY119" s="2">
        <v>2035555</v>
      </c>
      <c r="AZ119" s="3">
        <v>37</v>
      </c>
      <c r="BA119" s="2">
        <v>3089886</v>
      </c>
      <c r="BB119" s="3">
        <v>34</v>
      </c>
      <c r="BC119" s="2">
        <v>2380033</v>
      </c>
      <c r="BD119" s="3">
        <v>47</v>
      </c>
      <c r="BE119" s="2">
        <v>1112326.5</v>
      </c>
      <c r="BF119" s="3">
        <v>9.5</v>
      </c>
      <c r="BG119" s="2">
        <v>1053783</v>
      </c>
      <c r="BH119" s="3">
        <v>9</v>
      </c>
      <c r="BI119" s="2">
        <v>1442952</v>
      </c>
      <c r="BJ119" s="3">
        <v>24.5</v>
      </c>
      <c r="BK119" s="2">
        <v>117087</v>
      </c>
      <c r="BL119" s="3">
        <v>1</v>
      </c>
      <c r="BM119" s="2">
        <v>2703200</v>
      </c>
      <c r="BN119" s="3">
        <v>40</v>
      </c>
      <c r="BO119" s="2">
        <v>351261</v>
      </c>
      <c r="BP119" s="3">
        <v>3</v>
      </c>
      <c r="BQ119" s="2">
        <v>585435</v>
      </c>
      <c r="BR119" s="3">
        <v>5</v>
      </c>
      <c r="BS119" s="2">
        <v>353376</v>
      </c>
      <c r="BT119" s="3">
        <v>6</v>
      </c>
      <c r="BU119" s="2">
        <v>2224653</v>
      </c>
      <c r="BV119" s="3">
        <v>19</v>
      </c>
      <c r="BW119" s="2">
        <v>3512610</v>
      </c>
      <c r="BX119" s="3">
        <v>30</v>
      </c>
      <c r="BY119" s="2">
        <v>2192982</v>
      </c>
      <c r="BZ119" s="3">
        <v>24</v>
      </c>
      <c r="CA119" s="2">
        <v>702522</v>
      </c>
      <c r="CB119" s="3">
        <v>6</v>
      </c>
      <c r="CC119" s="2">
        <v>9381960</v>
      </c>
      <c r="CD119" s="3">
        <v>120</v>
      </c>
      <c r="CE119" s="2">
        <v>1815217.9650323002</v>
      </c>
      <c r="CF119" s="3">
        <v>0</v>
      </c>
      <c r="CG119" s="2">
        <v>11029710</v>
      </c>
      <c r="CH119" s="3">
        <v>218</v>
      </c>
      <c r="CI119" s="2">
        <v>11135890</v>
      </c>
      <c r="CJ119" s="3">
        <v>185</v>
      </c>
      <c r="CK119" s="2">
        <v>4356454</v>
      </c>
      <c r="CL119" s="3">
        <v>37</v>
      </c>
      <c r="CM119" s="2">
        <v>144306</v>
      </c>
      <c r="CN119" s="3">
        <v>1</v>
      </c>
      <c r="CO119" s="2">
        <v>2741814</v>
      </c>
      <c r="CP119" s="3">
        <v>19</v>
      </c>
      <c r="CQ119" s="2">
        <v>577224</v>
      </c>
      <c r="CR119" s="3">
        <v>4</v>
      </c>
      <c r="CS119" s="2">
        <v>5627934</v>
      </c>
      <c r="CT119" s="3">
        <v>39</v>
      </c>
      <c r="CU119" s="2">
        <v>3602208</v>
      </c>
      <c r="CV119" s="3">
        <v>32</v>
      </c>
      <c r="CW119" s="2">
        <v>1845096</v>
      </c>
      <c r="CX119" s="3">
        <v>14.5</v>
      </c>
      <c r="CY119" s="2">
        <v>225138</v>
      </c>
      <c r="CZ119" s="3">
        <v>2</v>
      </c>
      <c r="DA119" s="2">
        <v>9658420.1999999993</v>
      </c>
      <c r="DB119" s="3">
        <v>85.8</v>
      </c>
      <c r="DC119" s="2">
        <v>6979278</v>
      </c>
      <c r="DD119" s="3">
        <v>62</v>
      </c>
      <c r="DE119" s="2">
        <v>2363949</v>
      </c>
      <c r="DF119" s="3">
        <v>21</v>
      </c>
      <c r="DG119" s="2">
        <v>828610.174901939</v>
      </c>
      <c r="DH119" s="3">
        <v>7.3609090860000022</v>
      </c>
      <c r="DI119" s="2">
        <v>125502</v>
      </c>
      <c r="DJ119" s="3">
        <v>1</v>
      </c>
      <c r="DK119" s="2">
        <v>125502</v>
      </c>
      <c r="DL119" s="3">
        <v>1</v>
      </c>
      <c r="DM119" s="2">
        <v>696780</v>
      </c>
      <c r="DN119" s="3">
        <v>6</v>
      </c>
      <c r="DO119" s="2">
        <v>4180680</v>
      </c>
      <c r="DP119" s="3">
        <v>36</v>
      </c>
      <c r="DQ119" s="2">
        <v>21850050.09</v>
      </c>
      <c r="DR119" s="3">
        <v>112</v>
      </c>
      <c r="DS119" s="2">
        <v>12720297</v>
      </c>
      <c r="DT119" s="3">
        <v>113</v>
      </c>
      <c r="DU119" s="2">
        <v>504220</v>
      </c>
      <c r="DV119" s="3">
        <v>4</v>
      </c>
      <c r="DW119" s="2">
        <v>69396</v>
      </c>
      <c r="DX119" s="3">
        <v>1</v>
      </c>
      <c r="DY119" s="2">
        <v>1904609</v>
      </c>
      <c r="DZ119" s="3">
        <v>33.5</v>
      </c>
      <c r="EA119" s="2">
        <v>1770686</v>
      </c>
      <c r="EB119" s="3">
        <v>17</v>
      </c>
      <c r="EC119" s="2">
        <v>3996199.5</v>
      </c>
      <c r="ED119" s="3">
        <v>35.5</v>
      </c>
      <c r="EE119" s="2">
        <v>7316760</v>
      </c>
      <c r="EF119" s="3">
        <v>57.5</v>
      </c>
      <c r="EG119" s="2">
        <v>126055</v>
      </c>
      <c r="EH119" s="3">
        <v>1</v>
      </c>
      <c r="EI119" s="2">
        <v>9343227</v>
      </c>
      <c r="EJ119" s="3">
        <v>83</v>
      </c>
      <c r="EK119" s="2">
        <v>1238154</v>
      </c>
      <c r="EL119" s="3">
        <v>11</v>
      </c>
      <c r="EM119" s="2">
        <v>2701656</v>
      </c>
      <c r="EN119" s="3">
        <v>24</v>
      </c>
      <c r="EO119" s="2">
        <v>25722016.5</v>
      </c>
      <c r="EP119" s="3">
        <v>228.5</v>
      </c>
      <c r="EQ119" s="2">
        <v>3489639</v>
      </c>
      <c r="ER119" s="3">
        <v>31</v>
      </c>
      <c r="ES119" s="2">
        <v>102527</v>
      </c>
      <c r="ET119" s="3">
        <v>1</v>
      </c>
      <c r="EU119" s="2">
        <v>23752059</v>
      </c>
      <c r="EV119" s="3">
        <v>211</v>
      </c>
      <c r="EW119" s="2">
        <v>22851507</v>
      </c>
      <c r="EX119" s="3">
        <v>203</v>
      </c>
      <c r="EY119" s="2">
        <v>22176093</v>
      </c>
      <c r="EZ119" s="3">
        <v>197</v>
      </c>
      <c r="FA119" s="2">
        <v>21388110</v>
      </c>
      <c r="FB119" s="3">
        <v>190</v>
      </c>
      <c r="FC119" s="2">
        <v>20262420</v>
      </c>
      <c r="FD119" s="3">
        <v>180</v>
      </c>
      <c r="FE119" s="2">
        <v>2476518</v>
      </c>
      <c r="FF119" s="3">
        <v>22</v>
      </c>
      <c r="FG119" s="2">
        <v>13451995.5</v>
      </c>
      <c r="FH119" s="3">
        <v>119.5</v>
      </c>
      <c r="FI119" s="2">
        <v>3602208</v>
      </c>
      <c r="FJ119" s="3">
        <v>32</v>
      </c>
      <c r="FK119" s="2">
        <v>6754140</v>
      </c>
      <c r="FL119" s="3">
        <v>60</v>
      </c>
      <c r="FM119" s="2">
        <v>787983</v>
      </c>
      <c r="FN119" s="3">
        <v>7</v>
      </c>
      <c r="FO119" s="2">
        <v>10356348</v>
      </c>
      <c r="FP119" s="3">
        <v>92</v>
      </c>
      <c r="FQ119" s="2">
        <v>900552</v>
      </c>
      <c r="FR119" s="3">
        <v>8</v>
      </c>
      <c r="FS119" s="2">
        <v>3377070</v>
      </c>
      <c r="FT119" s="3">
        <v>30</v>
      </c>
      <c r="FU119" s="2">
        <v>5178174</v>
      </c>
      <c r="FV119" s="3">
        <v>46</v>
      </c>
      <c r="FW119" s="2">
        <v>42007976.5</v>
      </c>
      <c r="FX119" s="3">
        <v>380.5</v>
      </c>
      <c r="FY119" s="2">
        <v>19249299</v>
      </c>
      <c r="FZ119" s="3">
        <v>171</v>
      </c>
      <c r="GA119" s="2">
        <v>20937834</v>
      </c>
      <c r="GB119" s="3">
        <v>186</v>
      </c>
      <c r="GC119" s="2">
        <v>65909149.5</v>
      </c>
      <c r="GD119" s="3">
        <v>585.5</v>
      </c>
      <c r="GE119" s="2">
        <v>675414</v>
      </c>
      <c r="GF119" s="3">
        <v>6</v>
      </c>
      <c r="GG119" s="2">
        <v>6416433</v>
      </c>
      <c r="GH119" s="3">
        <v>57</v>
      </c>
      <c r="GI119" s="2">
        <v>225138</v>
      </c>
      <c r="GJ119" s="3">
        <v>2</v>
      </c>
      <c r="GK119" s="2">
        <v>2251380</v>
      </c>
      <c r="GL119" s="3">
        <v>20</v>
      </c>
      <c r="GM119" s="2">
        <v>23639490</v>
      </c>
      <c r="GN119" s="3">
        <v>210</v>
      </c>
      <c r="GO119" s="2">
        <v>20374989</v>
      </c>
      <c r="GP119" s="3">
        <v>181</v>
      </c>
      <c r="GQ119" s="2">
        <v>562845</v>
      </c>
      <c r="GR119" s="3">
        <v>5</v>
      </c>
      <c r="GS119" s="2">
        <v>13001719.5</v>
      </c>
      <c r="GT119" s="3">
        <v>115.5</v>
      </c>
      <c r="GU119" s="2">
        <v>337707</v>
      </c>
      <c r="GV119" s="3">
        <v>3</v>
      </c>
      <c r="GW119" s="2">
        <v>2926794</v>
      </c>
      <c r="GX119" s="3">
        <v>26</v>
      </c>
      <c r="GY119" s="2">
        <v>15534522</v>
      </c>
      <c r="GZ119" s="3">
        <v>138</v>
      </c>
      <c r="HA119" s="2">
        <v>8330106</v>
      </c>
      <c r="HB119" s="3">
        <v>74</v>
      </c>
      <c r="HC119" s="2">
        <v>18573885</v>
      </c>
      <c r="HD119" s="3">
        <v>165</v>
      </c>
      <c r="HE119" s="2">
        <v>3996199.5</v>
      </c>
      <c r="HF119" s="3">
        <v>35.5</v>
      </c>
      <c r="HG119" s="2">
        <v>3039363</v>
      </c>
      <c r="HH119" s="3">
        <v>27</v>
      </c>
      <c r="HI119" s="2">
        <v>900552</v>
      </c>
      <c r="HJ119" s="3">
        <v>8</v>
      </c>
      <c r="HK119" s="2">
        <v>3039363</v>
      </c>
      <c r="HL119" s="3">
        <v>27</v>
      </c>
      <c r="HM119" s="2">
        <v>1857388.5</v>
      </c>
      <c r="HN119" s="3">
        <v>16.5</v>
      </c>
      <c r="HO119" s="2">
        <v>12157452</v>
      </c>
      <c r="HP119" s="3">
        <v>108</v>
      </c>
      <c r="HQ119" s="2">
        <v>1575966</v>
      </c>
      <c r="HR119" s="3">
        <v>14</v>
      </c>
      <c r="HS119" s="2">
        <v>562845</v>
      </c>
      <c r="HT119" s="3">
        <v>5</v>
      </c>
      <c r="HU119" s="2">
        <v>17898471</v>
      </c>
      <c r="HV119" s="3">
        <v>159</v>
      </c>
      <c r="HW119" s="2">
        <v>4840467</v>
      </c>
      <c r="HX119" s="3">
        <v>43</v>
      </c>
      <c r="HY119" s="2">
        <v>2363949</v>
      </c>
      <c r="HZ119" s="3">
        <v>21</v>
      </c>
      <c r="IA119" s="2">
        <v>498882</v>
      </c>
      <c r="IB119" s="3">
        <v>6</v>
      </c>
      <c r="IC119" s="2">
        <v>332588</v>
      </c>
      <c r="ID119" s="3">
        <v>4</v>
      </c>
      <c r="IE119" s="2">
        <v>15005447.699999999</v>
      </c>
      <c r="IF119" s="3">
        <v>133.30000000000001</v>
      </c>
      <c r="IG119" s="2">
        <v>675414</v>
      </c>
      <c r="IH119" s="3">
        <v>6</v>
      </c>
      <c r="II119" s="2">
        <v>225138</v>
      </c>
      <c r="IJ119" s="3">
        <v>2</v>
      </c>
      <c r="IK119" s="2">
        <v>731698.5</v>
      </c>
      <c r="IL119" s="3">
        <v>6.5</v>
      </c>
      <c r="IM119" s="2">
        <v>393991.5</v>
      </c>
      <c r="IN119" s="3">
        <v>3.5</v>
      </c>
      <c r="IO119" s="2">
        <v>4165053</v>
      </c>
      <c r="IP119" s="3">
        <v>37</v>
      </c>
      <c r="IQ119" s="2">
        <v>4615329</v>
      </c>
      <c r="IR119" s="3">
        <v>41</v>
      </c>
      <c r="IS119" s="2">
        <v>1913673</v>
      </c>
      <c r="IT119" s="3">
        <v>17</v>
      </c>
      <c r="IU119" s="2">
        <v>1463397</v>
      </c>
      <c r="IV119" s="3">
        <v>13</v>
      </c>
      <c r="IW119" s="2">
        <v>2701656</v>
      </c>
      <c r="IX119" s="3">
        <v>24</v>
      </c>
      <c r="IY119" s="2">
        <v>2460710</v>
      </c>
      <c r="IZ119" s="3">
        <v>70</v>
      </c>
      <c r="JA119" s="2">
        <v>757890</v>
      </c>
      <c r="JB119" s="3">
        <v>7.5</v>
      </c>
      <c r="JC119" s="2">
        <v>2366400</v>
      </c>
      <c r="JD119" s="3">
        <v>0</v>
      </c>
      <c r="JE119" s="2">
        <v>530400</v>
      </c>
      <c r="JF119" s="3">
        <v>0</v>
      </c>
      <c r="JG119" s="2">
        <v>2318800</v>
      </c>
      <c r="JH119" s="3">
        <v>0</v>
      </c>
      <c r="JI119" s="2">
        <v>47936</v>
      </c>
      <c r="JJ119" s="3">
        <v>0</v>
      </c>
      <c r="JK119" s="2">
        <v>20405</v>
      </c>
      <c r="JL119" s="3">
        <v>0</v>
      </c>
      <c r="JM119" s="2">
        <v>276632.8</v>
      </c>
      <c r="JN119" s="3">
        <v>0</v>
      </c>
      <c r="JO119" s="2">
        <v>221744</v>
      </c>
      <c r="JP119" s="3">
        <v>0</v>
      </c>
      <c r="JQ119" s="2">
        <v>4096758.9099999988</v>
      </c>
      <c r="JR119" s="3">
        <v>0</v>
      </c>
      <c r="JS119" s="2">
        <v>21646</v>
      </c>
      <c r="JT119" s="3">
        <v>0</v>
      </c>
      <c r="JU119" s="2">
        <v>66888.5</v>
      </c>
      <c r="JV119" s="3">
        <v>0</v>
      </c>
      <c r="JW119" s="2">
        <v>2390162</v>
      </c>
      <c r="JX119" s="3">
        <v>0</v>
      </c>
      <c r="JY119" s="2">
        <v>1261989.3799999999</v>
      </c>
      <c r="JZ119" s="3">
        <v>0</v>
      </c>
      <c r="KA119" s="2">
        <v>7443</v>
      </c>
      <c r="KB119" s="3">
        <v>0</v>
      </c>
      <c r="KC119" s="2">
        <v>2316207.7999999998</v>
      </c>
      <c r="KD119" s="3">
        <v>0</v>
      </c>
      <c r="KE119" s="2">
        <v>726972</v>
      </c>
      <c r="KF119" s="3">
        <v>0</v>
      </c>
      <c r="KG119" s="2">
        <v>28725</v>
      </c>
      <c r="KH119" s="3">
        <v>0</v>
      </c>
      <c r="KI119" s="2">
        <v>300864</v>
      </c>
      <c r="KJ119" s="3">
        <v>0</v>
      </c>
      <c r="KK119" s="2">
        <v>18622971.65000001</v>
      </c>
      <c r="KL119" s="3">
        <v>0</v>
      </c>
      <c r="KM119" s="2">
        <v>5727712</v>
      </c>
      <c r="KN119" s="3">
        <v>0</v>
      </c>
      <c r="KO119" s="2">
        <v>1010000</v>
      </c>
      <c r="KP119" s="3">
        <v>0</v>
      </c>
      <c r="KQ119" s="2">
        <v>47836</v>
      </c>
      <c r="KR119" s="3">
        <v>0</v>
      </c>
      <c r="KS119" s="2">
        <v>236691</v>
      </c>
      <c r="KT119" s="3">
        <v>0</v>
      </c>
      <c r="KU119" s="2">
        <v>593913</v>
      </c>
      <c r="KV119" s="3">
        <v>0</v>
      </c>
      <c r="KW119" s="2">
        <v>35290</v>
      </c>
      <c r="KX119" s="3">
        <v>0</v>
      </c>
      <c r="KY119" s="2">
        <v>1318552.5</v>
      </c>
      <c r="KZ119" s="3">
        <v>0</v>
      </c>
      <c r="LA119" s="2">
        <v>197920</v>
      </c>
      <c r="LB119" s="3">
        <v>0</v>
      </c>
      <c r="LC119" s="2">
        <v>1027240</v>
      </c>
      <c r="LD119" s="3">
        <v>0</v>
      </c>
      <c r="LE119" s="2">
        <v>120402</v>
      </c>
      <c r="LF119" s="3">
        <v>0</v>
      </c>
      <c r="LG119" s="2">
        <v>28950</v>
      </c>
      <c r="LH119" s="3">
        <v>0</v>
      </c>
      <c r="LI119" s="2">
        <v>162882</v>
      </c>
      <c r="LJ119" s="3">
        <v>0</v>
      </c>
      <c r="LK119" s="2">
        <v>22875</v>
      </c>
      <c r="LL119" s="3">
        <v>0</v>
      </c>
      <c r="LM119" s="2">
        <v>25508</v>
      </c>
      <c r="LN119" s="3">
        <v>0</v>
      </c>
      <c r="LO119" s="2">
        <v>25000</v>
      </c>
      <c r="LP119" s="3">
        <v>0</v>
      </c>
      <c r="LQ119" s="2">
        <v>159214</v>
      </c>
      <c r="LR119" s="3">
        <v>0</v>
      </c>
      <c r="LS119" s="2">
        <v>511648</v>
      </c>
      <c r="LT119" s="3">
        <v>0</v>
      </c>
      <c r="LU119" s="2">
        <v>155491</v>
      </c>
      <c r="LV119" s="3">
        <v>0</v>
      </c>
      <c r="LW119" s="2">
        <v>95795</v>
      </c>
      <c r="LX119" s="3">
        <v>0</v>
      </c>
      <c r="LY119" s="2">
        <v>94633</v>
      </c>
      <c r="LZ119" s="3">
        <v>0</v>
      </c>
      <c r="MA119" s="2">
        <v>640311.30000000005</v>
      </c>
      <c r="MB119" s="3">
        <v>0</v>
      </c>
      <c r="MC119" s="2">
        <v>15000</v>
      </c>
      <c r="MD119" s="3">
        <v>0</v>
      </c>
      <c r="ME119" s="2">
        <v>25400</v>
      </c>
      <c r="MF119" s="3">
        <v>0</v>
      </c>
      <c r="MG119" s="2">
        <v>77658</v>
      </c>
      <c r="MH119" s="3">
        <v>0</v>
      </c>
      <c r="MI119" s="2">
        <v>635169</v>
      </c>
      <c r="MJ119" s="3">
        <v>0</v>
      </c>
      <c r="MK119" s="2">
        <v>813278</v>
      </c>
      <c r="ML119" s="3">
        <v>0</v>
      </c>
      <c r="MM119" s="2">
        <v>138269</v>
      </c>
      <c r="MN119" s="3">
        <v>0</v>
      </c>
      <c r="MO119" s="2">
        <v>7141021</v>
      </c>
      <c r="MP119" s="3">
        <v>0</v>
      </c>
      <c r="MQ119" s="2">
        <v>32500</v>
      </c>
      <c r="MR119" s="3">
        <v>0</v>
      </c>
      <c r="MS119" s="2">
        <v>237852.72999999998</v>
      </c>
      <c r="MT119" s="3">
        <v>0</v>
      </c>
      <c r="MU119" s="2">
        <v>393450</v>
      </c>
      <c r="MV119" s="3">
        <v>0</v>
      </c>
      <c r="MW119" s="2">
        <v>832710</v>
      </c>
      <c r="MX119" s="3">
        <v>0</v>
      </c>
      <c r="MY119" s="2">
        <v>6009</v>
      </c>
      <c r="MZ119" s="3">
        <v>0</v>
      </c>
      <c r="NA119" s="2">
        <v>320000</v>
      </c>
      <c r="NB119" s="3">
        <v>0</v>
      </c>
      <c r="NC119" s="2">
        <f>SUM(NC3:NC118)</f>
        <v>851814386.10993433</v>
      </c>
      <c r="ND119" s="3">
        <v>8141.4609090860013</v>
      </c>
      <c r="NE119" s="2">
        <f t="shared" ref="NE119:NJ119" si="219">SUM(NE3:NE118)</f>
        <v>3146232.3200000008</v>
      </c>
      <c r="NF119" s="59">
        <f t="shared" si="219"/>
        <v>29.5</v>
      </c>
      <c r="NG119" s="2">
        <f t="shared" si="219"/>
        <v>824522650.88860869</v>
      </c>
      <c r="NH119" s="2">
        <f t="shared" si="219"/>
        <v>169484110.93000004</v>
      </c>
      <c r="NI119" s="2">
        <f t="shared" si="219"/>
        <v>47400498.77057641</v>
      </c>
      <c r="NJ119" s="2">
        <f t="shared" si="219"/>
        <v>800124031.23860836</v>
      </c>
      <c r="NK119" s="2">
        <f t="shared" ref="NK119" si="220">SUM(NK3:NK118)</f>
        <v>158789372.50000006</v>
      </c>
      <c r="NL119" s="2">
        <f t="shared" ref="NL119" si="221">SUM(NL3:NL118)</f>
        <v>42228338.52557642</v>
      </c>
      <c r="NM119" s="2">
        <f t="shared" ref="NM119" si="222">SUM(NM3:NM118)</f>
        <v>164675881.97099996</v>
      </c>
      <c r="NN119" s="2">
        <f t="shared" ref="NN119" si="223">SUM(NN3:NN118)</f>
        <v>47475470.179399967</v>
      </c>
      <c r="NO119" s="2"/>
      <c r="NQ119" s="2"/>
      <c r="NS119" s="2"/>
      <c r="NU119" s="2"/>
      <c r="NW119" s="2"/>
      <c r="NY119" s="2"/>
      <c r="OA119" s="2"/>
      <c r="OC119" s="2"/>
      <c r="OE119" s="2"/>
      <c r="OG119" s="2"/>
      <c r="OI119" s="2"/>
      <c r="OK119" s="2"/>
      <c r="OM119" s="2"/>
      <c r="OO119" s="2"/>
      <c r="OQ119" s="2"/>
      <c r="OS119" s="2"/>
      <c r="OU119" s="2"/>
      <c r="OW119" s="2"/>
      <c r="OY119" s="2"/>
      <c r="PA119" s="2"/>
      <c r="PC119" s="2"/>
      <c r="PE119" s="2"/>
      <c r="PG119" s="2"/>
      <c r="PI119" s="2"/>
      <c r="PK119" s="2"/>
      <c r="PM119" s="2"/>
      <c r="PO119" s="2"/>
      <c r="PQ119" s="2"/>
      <c r="PS119" s="2"/>
      <c r="PU119" s="2"/>
    </row>
    <row r="120" spans="1:437" x14ac:dyDescent="0.25">
      <c r="C120" s="2"/>
      <c r="E120" s="2"/>
      <c r="G120" s="2"/>
      <c r="I120" s="2"/>
      <c r="K120" s="2"/>
      <c r="M120" s="2"/>
      <c r="O120" s="2"/>
      <c r="Q120" s="2"/>
      <c r="S120" s="2"/>
      <c r="U120" s="2"/>
      <c r="W120" s="2"/>
      <c r="Y120" s="2"/>
      <c r="AA120" s="2"/>
      <c r="AC120" s="2"/>
      <c r="AE120" s="2"/>
      <c r="AG120" s="2"/>
      <c r="AI120" s="2"/>
      <c r="AK120" s="2"/>
      <c r="AM120" s="2"/>
      <c r="AO120" s="2"/>
      <c r="AQ120" s="2"/>
      <c r="AS120" s="2"/>
      <c r="AU120" s="2"/>
      <c r="AW120" s="2"/>
      <c r="AY120" s="2"/>
      <c r="BA120" s="2"/>
      <c r="BC120" s="2"/>
      <c r="BE120" s="2"/>
      <c r="BG120" s="2"/>
      <c r="BI120" s="2"/>
      <c r="BK120" s="2"/>
      <c r="BM120" s="2"/>
      <c r="BO120" s="2"/>
      <c r="BQ120" s="2"/>
      <c r="BS120" s="2"/>
      <c r="BU120" s="2"/>
      <c r="BW120" s="2"/>
      <c r="BY120" s="2"/>
      <c r="CA120" s="2"/>
      <c r="CC120" s="2"/>
      <c r="CE120" s="2"/>
      <c r="CG120" s="2"/>
      <c r="CI120" s="2"/>
      <c r="CK120" s="2"/>
      <c r="CM120" s="2"/>
      <c r="CO120" s="2"/>
      <c r="CQ120" s="2"/>
      <c r="CS120" s="2"/>
      <c r="CU120" s="2"/>
      <c r="CW120" s="2"/>
      <c r="CY120" s="2"/>
      <c r="DA120" s="2"/>
      <c r="DC120" s="2"/>
      <c r="DE120" s="2"/>
      <c r="DG120" s="2"/>
      <c r="DI120" s="2"/>
      <c r="DK120" s="2"/>
      <c r="DM120" s="2"/>
      <c r="DO120" s="2"/>
      <c r="DQ120" s="2"/>
      <c r="DS120" s="2"/>
      <c r="DU120" s="2"/>
      <c r="DW120" s="2"/>
      <c r="DY120" s="2"/>
      <c r="EA120" s="2"/>
      <c r="EC120" s="2"/>
      <c r="EE120" s="2"/>
      <c r="EG120" s="2"/>
      <c r="EI120" s="2"/>
      <c r="EK120" s="2"/>
      <c r="EM120" s="2"/>
      <c r="EO120" s="2"/>
      <c r="EQ120" s="2"/>
      <c r="ES120" s="2"/>
      <c r="EU120" s="2"/>
      <c r="EW120" s="2"/>
      <c r="EY120" s="2"/>
      <c r="FA120" s="2"/>
      <c r="FC120" s="2"/>
      <c r="FE120" s="2"/>
      <c r="FG120" s="2"/>
      <c r="FI120" s="2"/>
      <c r="FK120" s="2"/>
      <c r="FM120" s="2"/>
      <c r="FO120" s="2"/>
      <c r="FQ120" s="2"/>
      <c r="FS120" s="2"/>
      <c r="FU120" s="2"/>
      <c r="FW120" s="2"/>
      <c r="FY120" s="2"/>
      <c r="GA120" s="2"/>
      <c r="GC120" s="2"/>
      <c r="GE120" s="2"/>
      <c r="GG120" s="2"/>
      <c r="GI120" s="2"/>
      <c r="GK120" s="2"/>
      <c r="GM120" s="2"/>
      <c r="GO120" s="2"/>
      <c r="GQ120" s="2"/>
      <c r="GS120" s="2"/>
      <c r="GU120" s="2"/>
      <c r="GW120" s="2"/>
      <c r="GY120" s="2"/>
      <c r="HA120" s="2"/>
      <c r="HC120" s="2"/>
      <c r="HE120" s="2"/>
      <c r="HG120" s="2"/>
      <c r="HI120" s="2"/>
      <c r="HK120" s="2"/>
      <c r="HM120" s="2"/>
      <c r="HO120" s="2"/>
      <c r="HQ120" s="2"/>
      <c r="HS120" s="2"/>
      <c r="HU120" s="2"/>
      <c r="HW120" s="2"/>
      <c r="HY120" s="2"/>
      <c r="IA120" s="2"/>
      <c r="IC120" s="2"/>
      <c r="IE120" s="2"/>
      <c r="IG120" s="2"/>
      <c r="II120" s="2"/>
      <c r="IK120" s="2"/>
      <c r="IM120" s="2"/>
      <c r="IO120" s="2"/>
      <c r="IQ120" s="2"/>
      <c r="IS120" s="2"/>
      <c r="IU120" s="2"/>
      <c r="IW120" s="2"/>
      <c r="IY120" s="2"/>
      <c r="JA120" s="2"/>
      <c r="JC120" s="2"/>
      <c r="JE120" s="2"/>
      <c r="JG120" s="2"/>
      <c r="JI120" s="2"/>
      <c r="JK120" s="2"/>
      <c r="JM120" s="2"/>
      <c r="JO120" s="2"/>
      <c r="JQ120" s="2"/>
      <c r="JS120" s="2"/>
      <c r="JU120" s="2"/>
      <c r="JW120" s="2"/>
      <c r="JY120" s="2"/>
      <c r="KA120" s="2"/>
      <c r="KC120" s="2"/>
      <c r="KE120" s="2"/>
      <c r="KG120" s="2"/>
      <c r="KI120" s="2"/>
      <c r="KK120" s="2"/>
      <c r="KM120" s="2"/>
      <c r="KO120" s="2"/>
      <c r="KQ120" s="2"/>
      <c r="KS120" s="2"/>
      <c r="KU120" s="2"/>
      <c r="KW120" s="2"/>
      <c r="KY120" s="2"/>
      <c r="LA120" s="2"/>
      <c r="LC120" s="2"/>
      <c r="LE120" s="2"/>
      <c r="LG120" s="2"/>
      <c r="LI120" s="2"/>
      <c r="LK120" s="2"/>
      <c r="LM120" s="2"/>
      <c r="LO120" s="2"/>
      <c r="LQ120" s="2"/>
      <c r="LS120" s="2"/>
      <c r="LU120" s="2"/>
      <c r="LW120" s="2"/>
      <c r="LY120" s="2"/>
      <c r="MA120" s="2"/>
      <c r="MC120" s="2"/>
      <c r="ME120" s="2"/>
      <c r="MG120" s="2"/>
      <c r="MI120" s="2"/>
      <c r="MK120" s="2"/>
      <c r="MM120" s="2"/>
      <c r="MO120" s="2"/>
      <c r="MQ120" s="2"/>
      <c r="MS120" s="2"/>
      <c r="MU120" s="2"/>
      <c r="MW120" s="2"/>
      <c r="MY120" s="2"/>
      <c r="NA120" s="2"/>
      <c r="NC120" s="2"/>
      <c r="NG120" s="2"/>
      <c r="NI120" s="2"/>
      <c r="NK120" s="2"/>
      <c r="NL120" s="2"/>
      <c r="NM120" s="2"/>
      <c r="NO120" s="2"/>
      <c r="NQ120" s="2"/>
      <c r="NS120" s="2"/>
      <c r="NU120" s="2"/>
      <c r="NW120" s="2"/>
      <c r="NY120" s="2"/>
      <c r="OA120" s="2"/>
      <c r="OC120" s="2"/>
      <c r="OE120" s="2"/>
      <c r="OG120" s="2"/>
      <c r="OI120" s="2"/>
      <c r="OK120" s="2"/>
      <c r="OM120" s="2"/>
      <c r="OO120" s="2"/>
      <c r="OQ120" s="2"/>
      <c r="OS120" s="2"/>
      <c r="OU120" s="2"/>
      <c r="OW120" s="2"/>
      <c r="OY120" s="2"/>
      <c r="PA120" s="2"/>
      <c r="PC120" s="2"/>
      <c r="PE120" s="2"/>
      <c r="PG120" s="2"/>
      <c r="PI120" s="2"/>
      <c r="PK120" s="2"/>
      <c r="PM120" s="2"/>
      <c r="PO120" s="2"/>
      <c r="PQ120" s="2"/>
      <c r="PS120" s="2"/>
      <c r="PU120" s="2"/>
    </row>
    <row r="121" spans="1:437" x14ac:dyDescent="0.25">
      <c r="A121" t="s">
        <v>305</v>
      </c>
      <c r="B121" s="35">
        <v>112569</v>
      </c>
      <c r="C121" s="2">
        <v>375174</v>
      </c>
      <c r="D121" s="3">
        <v>6</v>
      </c>
      <c r="E121" s="2">
        <v>3541372</v>
      </c>
      <c r="F121" s="3">
        <v>34</v>
      </c>
      <c r="G121" s="2">
        <v>5022824</v>
      </c>
      <c r="H121" s="3">
        <v>74</v>
      </c>
      <c r="I121" s="2">
        <v>433664</v>
      </c>
      <c r="J121" s="3">
        <v>7</v>
      </c>
      <c r="K121" s="2">
        <v>14095488</v>
      </c>
      <c r="L121" s="3">
        <v>376</v>
      </c>
      <c r="M121" s="2">
        <v>862224</v>
      </c>
      <c r="N121" s="3">
        <v>23</v>
      </c>
      <c r="O121" s="2">
        <v>3298944</v>
      </c>
      <c r="P121" s="3">
        <v>88</v>
      </c>
      <c r="Q121" s="2">
        <v>1663906</v>
      </c>
      <c r="R121" s="3">
        <v>38</v>
      </c>
      <c r="S121" s="2">
        <v>6485424</v>
      </c>
      <c r="T121" s="3">
        <v>173</v>
      </c>
      <c r="U121" s="2">
        <v>476379</v>
      </c>
      <c r="V121" s="3">
        <v>9</v>
      </c>
      <c r="W121" s="2">
        <v>16719648</v>
      </c>
      <c r="X121" s="3">
        <v>446</v>
      </c>
      <c r="Y121" s="2">
        <v>2320185</v>
      </c>
      <c r="Z121" s="3">
        <v>35</v>
      </c>
      <c r="AA121" s="2">
        <v>4226283</v>
      </c>
      <c r="AB121" s="3">
        <v>27</v>
      </c>
      <c r="AC121" s="2">
        <v>3287109</v>
      </c>
      <c r="AD121" s="3">
        <v>21</v>
      </c>
      <c r="AE121" s="2">
        <v>313058</v>
      </c>
      <c r="AF121" s="3">
        <v>2</v>
      </c>
      <c r="AG121" s="2">
        <v>4382812</v>
      </c>
      <c r="AH121" s="3">
        <v>28</v>
      </c>
      <c r="AI121" s="2">
        <v>1408761</v>
      </c>
      <c r="AJ121" s="3">
        <v>9</v>
      </c>
      <c r="AK121" s="2">
        <v>12835378</v>
      </c>
      <c r="AL121" s="3">
        <v>82</v>
      </c>
      <c r="AM121" s="2">
        <v>469587</v>
      </c>
      <c r="AN121" s="3">
        <v>3</v>
      </c>
      <c r="AO121" s="2">
        <v>469587</v>
      </c>
      <c r="AP121" s="3">
        <v>3</v>
      </c>
      <c r="AQ121" s="2">
        <v>469587</v>
      </c>
      <c r="AR121" s="3">
        <v>3</v>
      </c>
      <c r="AS121" s="2">
        <v>144306</v>
      </c>
      <c r="AT121" s="3">
        <v>1</v>
      </c>
      <c r="AU121" s="2">
        <v>3753486</v>
      </c>
      <c r="AV121" s="3">
        <v>54</v>
      </c>
      <c r="AW121" s="2">
        <v>5611530</v>
      </c>
      <c r="AX121" s="3">
        <v>102</v>
      </c>
      <c r="AY121" s="2">
        <v>2035555</v>
      </c>
      <c r="AZ121" s="3">
        <v>37</v>
      </c>
      <c r="BA121" s="2">
        <v>3089886</v>
      </c>
      <c r="BB121" s="3">
        <v>34</v>
      </c>
      <c r="BC121" s="2">
        <v>2380033</v>
      </c>
      <c r="BD121" s="3">
        <v>47</v>
      </c>
      <c r="BE121" s="2">
        <v>1112326.5</v>
      </c>
      <c r="BF121" s="3">
        <v>9.5</v>
      </c>
      <c r="BG121" s="2">
        <v>1053783</v>
      </c>
      <c r="BH121" s="3">
        <v>9</v>
      </c>
      <c r="BI121" s="2">
        <v>1442952</v>
      </c>
      <c r="BJ121" s="3">
        <v>24.5</v>
      </c>
      <c r="BK121" s="2">
        <v>117087</v>
      </c>
      <c r="BL121" s="3">
        <v>1</v>
      </c>
      <c r="BM121" s="2">
        <v>2703200</v>
      </c>
      <c r="BN121" s="3">
        <v>40</v>
      </c>
      <c r="BO121" s="2">
        <v>351261</v>
      </c>
      <c r="BP121" s="3">
        <v>3</v>
      </c>
      <c r="BQ121" s="2">
        <v>585435</v>
      </c>
      <c r="BR121" s="3">
        <v>5</v>
      </c>
      <c r="BS121" s="2">
        <v>353376</v>
      </c>
      <c r="BT121" s="3">
        <v>6</v>
      </c>
      <c r="BU121" s="2">
        <v>2224653</v>
      </c>
      <c r="BV121" s="3">
        <v>19</v>
      </c>
      <c r="BW121" s="2">
        <v>3512610</v>
      </c>
      <c r="BX121" s="3">
        <v>30</v>
      </c>
      <c r="BY121" s="2">
        <v>2192982</v>
      </c>
      <c r="BZ121" s="3">
        <v>24</v>
      </c>
      <c r="CA121" s="2">
        <v>702522</v>
      </c>
      <c r="CB121" s="3">
        <v>6</v>
      </c>
      <c r="CC121" s="2">
        <v>9381960</v>
      </c>
      <c r="CD121" s="3">
        <v>120</v>
      </c>
      <c r="CE121" s="2">
        <v>1815217.9650323002</v>
      </c>
      <c r="CF121" s="3">
        <v>0</v>
      </c>
      <c r="CG121" s="2">
        <v>11029710</v>
      </c>
      <c r="CH121" s="3">
        <v>218</v>
      </c>
      <c r="CI121" s="2">
        <v>11135890</v>
      </c>
      <c r="CJ121" s="3">
        <v>185</v>
      </c>
      <c r="CK121" s="2">
        <v>4356454</v>
      </c>
      <c r="CL121" s="3">
        <v>37</v>
      </c>
      <c r="CM121" s="2">
        <v>144306</v>
      </c>
      <c r="CN121" s="3">
        <v>1</v>
      </c>
      <c r="CO121" s="2">
        <v>2741814</v>
      </c>
      <c r="CP121" s="3">
        <v>19</v>
      </c>
      <c r="CQ121" s="2">
        <v>577224</v>
      </c>
      <c r="CR121" s="3">
        <v>4</v>
      </c>
      <c r="CS121" s="2">
        <v>5627934</v>
      </c>
      <c r="CT121" s="3">
        <v>39</v>
      </c>
      <c r="CU121" s="2">
        <v>3602208</v>
      </c>
      <c r="CV121" s="3">
        <v>32</v>
      </c>
      <c r="CW121" s="2">
        <v>1845096</v>
      </c>
      <c r="CX121" s="3">
        <v>14.5</v>
      </c>
      <c r="CY121" s="2">
        <v>225138</v>
      </c>
      <c r="CZ121" s="3">
        <v>2</v>
      </c>
      <c r="DA121" s="2">
        <v>9658420.1999999993</v>
      </c>
      <c r="DB121" s="3">
        <v>85.8</v>
      </c>
      <c r="DC121" s="2">
        <v>6979278</v>
      </c>
      <c r="DD121" s="3">
        <v>62</v>
      </c>
      <c r="DE121" s="2">
        <v>2363949</v>
      </c>
      <c r="DF121" s="3">
        <v>21</v>
      </c>
      <c r="DG121" s="2">
        <v>828610.174901939</v>
      </c>
      <c r="DH121" s="3">
        <v>7.3609090860000022</v>
      </c>
      <c r="DI121" s="2">
        <v>125502</v>
      </c>
      <c r="DJ121" s="3">
        <v>1</v>
      </c>
      <c r="DK121" s="2">
        <v>125502</v>
      </c>
      <c r="DL121" s="3">
        <v>1</v>
      </c>
      <c r="DM121" s="2">
        <v>696780</v>
      </c>
      <c r="DN121" s="3">
        <v>6</v>
      </c>
      <c r="DO121" s="2">
        <v>4180680</v>
      </c>
      <c r="DP121" s="3">
        <v>36</v>
      </c>
      <c r="DQ121" s="2">
        <v>21850050.09</v>
      </c>
      <c r="DR121" s="3">
        <v>112</v>
      </c>
      <c r="DS121" s="2">
        <v>12720297</v>
      </c>
      <c r="DT121" s="3">
        <v>113</v>
      </c>
      <c r="DU121" s="2">
        <v>504220</v>
      </c>
      <c r="DV121" s="3">
        <v>4</v>
      </c>
      <c r="DW121" s="2">
        <v>69396</v>
      </c>
      <c r="DX121" s="3">
        <v>1</v>
      </c>
      <c r="DY121" s="2">
        <v>1904609</v>
      </c>
      <c r="DZ121" s="3">
        <v>33.5</v>
      </c>
      <c r="EA121" s="2">
        <v>1770686</v>
      </c>
      <c r="EB121" s="3">
        <v>17</v>
      </c>
      <c r="EC121" s="2">
        <v>3996199.5</v>
      </c>
      <c r="ED121" s="3">
        <v>35.5</v>
      </c>
      <c r="EE121" s="2">
        <v>7316760</v>
      </c>
      <c r="EF121" s="3">
        <v>57.5</v>
      </c>
      <c r="EG121" s="2">
        <v>126055</v>
      </c>
      <c r="EH121" s="3">
        <v>1</v>
      </c>
      <c r="EI121" s="2">
        <v>9343227</v>
      </c>
      <c r="EJ121" s="3">
        <v>83</v>
      </c>
      <c r="EK121" s="2">
        <v>1238154</v>
      </c>
      <c r="EL121" s="3">
        <v>11</v>
      </c>
      <c r="EM121" s="2">
        <v>2701656</v>
      </c>
      <c r="EN121" s="3">
        <v>24</v>
      </c>
      <c r="EO121" s="2">
        <v>25722016.5</v>
      </c>
      <c r="EP121" s="3">
        <v>228.5</v>
      </c>
      <c r="EQ121" s="2">
        <v>3489639</v>
      </c>
      <c r="ER121" s="3">
        <v>31</v>
      </c>
      <c r="ES121" s="2">
        <v>102527</v>
      </c>
      <c r="ET121" s="3">
        <v>1</v>
      </c>
      <c r="EU121" s="2">
        <v>23752059</v>
      </c>
      <c r="EV121" s="3">
        <v>211</v>
      </c>
      <c r="EW121" s="2">
        <v>22851507</v>
      </c>
      <c r="EX121" s="3">
        <v>203</v>
      </c>
      <c r="EY121" s="2">
        <v>22176093</v>
      </c>
      <c r="EZ121" s="3">
        <v>197</v>
      </c>
      <c r="FA121" s="2">
        <v>21388110</v>
      </c>
      <c r="FB121" s="3">
        <v>190</v>
      </c>
      <c r="FC121" s="2">
        <v>20262420</v>
      </c>
      <c r="FD121" s="3">
        <v>180</v>
      </c>
      <c r="FE121" s="2">
        <v>2476518</v>
      </c>
      <c r="FF121" s="3">
        <v>22</v>
      </c>
      <c r="FG121" s="2">
        <v>13451995.5</v>
      </c>
      <c r="FH121" s="3">
        <v>119.5</v>
      </c>
      <c r="FI121" s="2">
        <v>3602208</v>
      </c>
      <c r="FJ121" s="3">
        <v>32</v>
      </c>
      <c r="FK121" s="2">
        <v>6754140</v>
      </c>
      <c r="FL121" s="3">
        <v>60</v>
      </c>
      <c r="FM121" s="2">
        <v>787983</v>
      </c>
      <c r="FN121" s="3">
        <v>7</v>
      </c>
      <c r="FO121" s="2">
        <v>10356348</v>
      </c>
      <c r="FP121" s="3">
        <v>92</v>
      </c>
      <c r="FQ121" s="2">
        <v>900552</v>
      </c>
      <c r="FR121" s="3">
        <v>8</v>
      </c>
      <c r="FS121" s="2">
        <v>3377070</v>
      </c>
      <c r="FT121" s="3">
        <v>30</v>
      </c>
      <c r="FU121" s="2">
        <v>5178174</v>
      </c>
      <c r="FV121" s="3">
        <v>46</v>
      </c>
      <c r="FW121" s="2">
        <v>42007976.5</v>
      </c>
      <c r="FX121" s="3">
        <v>380.5</v>
      </c>
      <c r="FY121" s="2">
        <v>19249299</v>
      </c>
      <c r="FZ121" s="3">
        <v>171</v>
      </c>
      <c r="GA121" s="2">
        <v>20937834</v>
      </c>
      <c r="GB121" s="3">
        <v>186</v>
      </c>
      <c r="GC121" s="2">
        <v>65909149.5</v>
      </c>
      <c r="GD121" s="3">
        <v>585.5</v>
      </c>
      <c r="GE121" s="2">
        <v>675414</v>
      </c>
      <c r="GF121" s="3">
        <v>6</v>
      </c>
      <c r="GG121" s="2">
        <v>6416433</v>
      </c>
      <c r="GH121" s="3">
        <v>57</v>
      </c>
      <c r="GI121" s="2">
        <v>225138</v>
      </c>
      <c r="GJ121" s="3">
        <v>2</v>
      </c>
      <c r="GK121" s="2">
        <v>2251380</v>
      </c>
      <c r="GL121" s="3">
        <v>20</v>
      </c>
      <c r="GM121" s="2">
        <v>23639490</v>
      </c>
      <c r="GN121" s="3">
        <v>210</v>
      </c>
      <c r="GO121" s="2">
        <v>20374989</v>
      </c>
      <c r="GP121" s="3">
        <v>181</v>
      </c>
      <c r="GQ121" s="2">
        <v>562845</v>
      </c>
      <c r="GR121" s="3">
        <v>5</v>
      </c>
      <c r="GS121" s="2">
        <v>13001719.5</v>
      </c>
      <c r="GT121" s="3">
        <v>115.5</v>
      </c>
      <c r="GU121" s="2">
        <v>337707</v>
      </c>
      <c r="GV121" s="3">
        <v>3</v>
      </c>
      <c r="GW121" s="2">
        <v>2926794</v>
      </c>
      <c r="GX121" s="3">
        <v>26</v>
      </c>
      <c r="GY121" s="2">
        <v>15534522</v>
      </c>
      <c r="GZ121" s="3">
        <v>138</v>
      </c>
      <c r="HA121" s="2">
        <v>8330106</v>
      </c>
      <c r="HB121" s="3">
        <v>74</v>
      </c>
      <c r="HC121" s="2">
        <v>18573885</v>
      </c>
      <c r="HD121" s="3">
        <v>165</v>
      </c>
      <c r="HE121" s="2">
        <v>3996199.5</v>
      </c>
      <c r="HF121" s="3">
        <v>35.5</v>
      </c>
      <c r="HG121" s="2">
        <v>3039363</v>
      </c>
      <c r="HH121" s="3">
        <v>27</v>
      </c>
      <c r="HI121" s="2">
        <v>900552</v>
      </c>
      <c r="HJ121" s="3">
        <v>8</v>
      </c>
      <c r="HK121" s="2">
        <v>3039363</v>
      </c>
      <c r="HL121" s="3">
        <v>27</v>
      </c>
      <c r="HM121" s="2">
        <v>1857388.5</v>
      </c>
      <c r="HN121" s="3">
        <v>16.5</v>
      </c>
      <c r="HO121" s="2">
        <v>12157452</v>
      </c>
      <c r="HP121" s="3">
        <v>108</v>
      </c>
      <c r="HQ121" s="2">
        <v>1575966</v>
      </c>
      <c r="HR121" s="3">
        <v>14</v>
      </c>
      <c r="HS121" s="2">
        <v>562845</v>
      </c>
      <c r="HT121" s="3">
        <v>5</v>
      </c>
      <c r="HU121" s="2">
        <v>17898471</v>
      </c>
      <c r="HV121" s="3">
        <v>159</v>
      </c>
      <c r="HW121" s="2">
        <v>4840467</v>
      </c>
      <c r="HX121" s="3">
        <v>43</v>
      </c>
      <c r="HY121" s="2">
        <v>2363949</v>
      </c>
      <c r="HZ121" s="3">
        <v>21</v>
      </c>
      <c r="IA121" s="2">
        <v>498882</v>
      </c>
      <c r="IB121" s="3">
        <v>6</v>
      </c>
      <c r="IC121" s="2">
        <v>332588</v>
      </c>
      <c r="ID121" s="3">
        <v>4</v>
      </c>
      <c r="IE121" s="2">
        <v>15005447.699999999</v>
      </c>
      <c r="IF121" s="3">
        <v>133.30000000000001</v>
      </c>
      <c r="IG121" s="2">
        <v>675414</v>
      </c>
      <c r="IH121" s="3">
        <v>6</v>
      </c>
      <c r="II121" s="2">
        <v>225138</v>
      </c>
      <c r="IJ121" s="3">
        <v>2</v>
      </c>
      <c r="IK121" s="2">
        <v>731698.5</v>
      </c>
      <c r="IL121" s="3">
        <v>6.5</v>
      </c>
      <c r="IM121" s="2">
        <v>393991.5</v>
      </c>
      <c r="IN121" s="3">
        <v>3.5</v>
      </c>
      <c r="IO121" s="2">
        <v>4165053</v>
      </c>
      <c r="IP121" s="3">
        <v>37</v>
      </c>
      <c r="IQ121" s="2">
        <v>4615329</v>
      </c>
      <c r="IR121" s="3">
        <v>41</v>
      </c>
      <c r="IS121" s="2">
        <v>1913673</v>
      </c>
      <c r="IT121" s="3">
        <v>17</v>
      </c>
      <c r="IU121" s="2">
        <v>1463397</v>
      </c>
      <c r="IV121" s="3">
        <v>13</v>
      </c>
      <c r="IW121" s="2">
        <v>2701656</v>
      </c>
      <c r="IX121" s="3">
        <v>24</v>
      </c>
      <c r="IY121" s="2">
        <v>2460710</v>
      </c>
      <c r="IZ121" s="3">
        <v>70</v>
      </c>
      <c r="JA121" s="2">
        <v>757890</v>
      </c>
      <c r="JB121" s="3">
        <v>7.5</v>
      </c>
      <c r="JC121" s="2">
        <v>2366400</v>
      </c>
      <c r="JD121" s="3">
        <v>0</v>
      </c>
      <c r="JE121" s="2">
        <v>530400</v>
      </c>
      <c r="JF121" s="3">
        <v>0</v>
      </c>
      <c r="JG121" s="2">
        <v>2318800</v>
      </c>
      <c r="JH121" s="3">
        <v>0</v>
      </c>
      <c r="JI121" s="2">
        <v>47936</v>
      </c>
      <c r="JJ121" s="3">
        <v>0</v>
      </c>
      <c r="JK121" s="2">
        <v>20405</v>
      </c>
      <c r="JL121" s="3">
        <v>0</v>
      </c>
      <c r="JM121" s="2">
        <v>276632.8</v>
      </c>
      <c r="JN121" s="3">
        <v>0</v>
      </c>
      <c r="JO121" s="2">
        <v>221744</v>
      </c>
      <c r="JP121" s="3">
        <v>0</v>
      </c>
      <c r="JQ121" s="2">
        <v>4096758.9099999988</v>
      </c>
      <c r="JR121" s="3">
        <v>0</v>
      </c>
      <c r="JS121" s="2">
        <v>21646</v>
      </c>
      <c r="JT121" s="3">
        <v>0</v>
      </c>
      <c r="JU121" s="2">
        <v>66888.5</v>
      </c>
      <c r="JV121" s="3">
        <v>0</v>
      </c>
      <c r="JW121" s="2">
        <v>2390162</v>
      </c>
      <c r="JX121" s="3">
        <v>0</v>
      </c>
      <c r="JY121" s="2">
        <v>1261989.3799999999</v>
      </c>
      <c r="JZ121" s="3">
        <v>0</v>
      </c>
      <c r="KA121" s="2">
        <v>7443</v>
      </c>
      <c r="KB121" s="3">
        <v>0</v>
      </c>
      <c r="KC121" s="2">
        <v>2316207.7999999998</v>
      </c>
      <c r="KD121" s="3">
        <v>0</v>
      </c>
      <c r="KE121" s="2">
        <v>726972</v>
      </c>
      <c r="KF121" s="3">
        <v>0</v>
      </c>
      <c r="KG121" s="2">
        <v>28725</v>
      </c>
      <c r="KH121" s="3">
        <v>0</v>
      </c>
      <c r="KI121" s="2">
        <v>300864</v>
      </c>
      <c r="KJ121" s="3">
        <v>0</v>
      </c>
      <c r="KK121" s="2">
        <v>18622971.65000001</v>
      </c>
      <c r="KL121" s="3">
        <v>0</v>
      </c>
      <c r="KM121" s="2">
        <v>5727712</v>
      </c>
      <c r="KN121" s="3">
        <v>0</v>
      </c>
      <c r="KO121" s="2">
        <v>1010000</v>
      </c>
      <c r="KP121" s="3">
        <v>0</v>
      </c>
      <c r="KQ121" s="2">
        <v>47836</v>
      </c>
      <c r="KR121" s="3">
        <v>0</v>
      </c>
      <c r="KS121" s="2">
        <v>236691</v>
      </c>
      <c r="KT121" s="3">
        <v>0</v>
      </c>
      <c r="KU121" s="2">
        <v>593913</v>
      </c>
      <c r="KV121" s="3">
        <v>0</v>
      </c>
      <c r="KW121" s="2">
        <v>35290</v>
      </c>
      <c r="KX121" s="3">
        <v>0</v>
      </c>
      <c r="KY121" s="2">
        <v>1318552.5</v>
      </c>
      <c r="KZ121" s="3">
        <v>0</v>
      </c>
      <c r="LA121" s="2">
        <v>197920</v>
      </c>
      <c r="LB121" s="3">
        <v>0</v>
      </c>
      <c r="LC121" s="2">
        <v>1027240</v>
      </c>
      <c r="LD121" s="3">
        <v>0</v>
      </c>
      <c r="LE121" s="2">
        <v>120402</v>
      </c>
      <c r="LF121" s="3">
        <v>0</v>
      </c>
      <c r="LG121" s="2">
        <v>28950</v>
      </c>
      <c r="LH121" s="3">
        <v>0</v>
      </c>
      <c r="LI121" s="2">
        <v>162882</v>
      </c>
      <c r="LJ121" s="3">
        <v>0</v>
      </c>
      <c r="LK121" s="2">
        <v>22875</v>
      </c>
      <c r="LL121" s="3">
        <v>0</v>
      </c>
      <c r="LM121" s="2">
        <v>25508</v>
      </c>
      <c r="LN121" s="3">
        <v>0</v>
      </c>
      <c r="LO121" s="2">
        <v>25000</v>
      </c>
      <c r="LP121" s="3">
        <v>0</v>
      </c>
      <c r="LQ121" s="2">
        <v>159214</v>
      </c>
      <c r="LR121" s="3">
        <v>0</v>
      </c>
      <c r="LS121" s="2">
        <v>511648</v>
      </c>
      <c r="LT121" s="3">
        <v>0</v>
      </c>
      <c r="LU121" s="2">
        <v>155491</v>
      </c>
      <c r="LV121" s="3">
        <v>0</v>
      </c>
      <c r="LW121" s="2">
        <v>95795</v>
      </c>
      <c r="LX121" s="3">
        <v>0</v>
      </c>
      <c r="LY121" s="2">
        <v>94633</v>
      </c>
      <c r="LZ121" s="3">
        <v>0</v>
      </c>
      <c r="MA121" s="2">
        <v>640311.30000000005</v>
      </c>
      <c r="MB121" s="3">
        <v>0</v>
      </c>
      <c r="MC121" s="2">
        <v>15000</v>
      </c>
      <c r="MD121" s="3">
        <v>0</v>
      </c>
      <c r="ME121" s="2">
        <v>25400</v>
      </c>
      <c r="MF121" s="3">
        <v>0</v>
      </c>
      <c r="MG121" s="2">
        <v>77658</v>
      </c>
      <c r="MH121" s="3">
        <v>0</v>
      </c>
      <c r="MI121" s="2">
        <v>635169</v>
      </c>
      <c r="MJ121" s="3">
        <v>0</v>
      </c>
      <c r="MK121" s="2">
        <v>813278</v>
      </c>
      <c r="ML121" s="3">
        <v>0</v>
      </c>
      <c r="MM121" s="2">
        <v>138269</v>
      </c>
      <c r="MN121" s="3">
        <v>0</v>
      </c>
      <c r="MO121" s="2">
        <v>7141021</v>
      </c>
      <c r="MP121" s="3">
        <v>0</v>
      </c>
      <c r="MQ121" s="2">
        <v>32500</v>
      </c>
      <c r="MR121" s="3">
        <v>0</v>
      </c>
      <c r="MS121" s="2">
        <v>237852.72999999998</v>
      </c>
      <c r="MT121" s="3">
        <v>0</v>
      </c>
      <c r="MU121" s="2">
        <v>393450</v>
      </c>
      <c r="MV121" s="3">
        <v>0</v>
      </c>
      <c r="MW121" s="2">
        <v>832710</v>
      </c>
      <c r="MX121" s="3">
        <v>0</v>
      </c>
      <c r="MY121" s="2">
        <v>6009</v>
      </c>
      <c r="MZ121" s="3">
        <v>0</v>
      </c>
      <c r="NA121" s="2">
        <v>320000</v>
      </c>
      <c r="NB121" s="3">
        <v>0</v>
      </c>
      <c r="NC121" s="2">
        <v>851640907.46993434</v>
      </c>
      <c r="ND121" s="3">
        <v>8141.4609090860013</v>
      </c>
      <c r="NG121" s="2"/>
      <c r="NI121" s="2"/>
      <c r="NK121" s="2"/>
      <c r="NL121" s="2"/>
      <c r="NM121" s="2"/>
      <c r="NO121" s="2"/>
      <c r="NQ121" s="2"/>
      <c r="NS121" s="2"/>
      <c r="NU121" s="2"/>
      <c r="NW121" s="2"/>
      <c r="NY121" s="2"/>
      <c r="OA121" s="2"/>
      <c r="OC121" s="2"/>
      <c r="OE121" s="2"/>
      <c r="OG121" s="2"/>
      <c r="OI121" s="2"/>
      <c r="OK121" s="2"/>
      <c r="OM121" s="2"/>
      <c r="OO121" s="2"/>
      <c r="OQ121" s="2"/>
      <c r="OS121" s="2"/>
      <c r="OU121" s="2"/>
      <c r="OW121" s="2"/>
      <c r="OY121" s="2"/>
      <c r="PA121" s="2"/>
      <c r="PC121" s="2"/>
      <c r="PE121" s="2"/>
      <c r="PG121" s="2"/>
      <c r="PI121" s="2"/>
      <c r="PK121" s="2"/>
      <c r="PM121" s="2"/>
      <c r="PO121" s="2"/>
      <c r="PQ121" s="2"/>
      <c r="PS121" s="2"/>
      <c r="PU121" s="2"/>
    </row>
    <row r="122" spans="1:437" x14ac:dyDescent="0.25">
      <c r="A122" t="s">
        <v>307</v>
      </c>
      <c r="B122" s="35">
        <v>5917.07</v>
      </c>
      <c r="CU122" s="4">
        <f>CV121*$B$122</f>
        <v>189346.24</v>
      </c>
      <c r="CW122" s="4">
        <f>CX121*$B$122</f>
        <v>85797.514999999999</v>
      </c>
      <c r="CY122" s="4">
        <f>CZ121*$B$122</f>
        <v>11834.14</v>
      </c>
      <c r="DA122" s="4">
        <f>DB121*$B$122</f>
        <v>507684.60599999997</v>
      </c>
      <c r="DC122" s="4">
        <f>DD121*$B$122</f>
        <v>366858.33999999997</v>
      </c>
      <c r="DE122" s="4">
        <f>DF121*$B$122</f>
        <v>124258.47</v>
      </c>
      <c r="DG122" s="4">
        <f>DH121*$B$122</f>
        <v>43555.014325498028</v>
      </c>
      <c r="DS122" s="4">
        <f>DT121*$B$122</f>
        <v>668628.90999999992</v>
      </c>
      <c r="DU122" s="4">
        <f>DV121*$B$122</f>
        <v>23668.28</v>
      </c>
      <c r="EC122" s="4">
        <f>ED121*$B$122</f>
        <v>210055.98499999999</v>
      </c>
      <c r="EE122" s="4">
        <f>EF121*$B$122</f>
        <v>340231.52499999997</v>
      </c>
      <c r="EG122" s="4">
        <f>EH121*$B$122</f>
        <v>5917.07</v>
      </c>
      <c r="EI122" s="4">
        <f>EJ121*$B$122</f>
        <v>491116.81</v>
      </c>
      <c r="EK122" s="4">
        <f>EL121*$B$122</f>
        <v>65087.77</v>
      </c>
      <c r="EM122" s="4">
        <f>EN121*$B$122</f>
        <v>142009.68</v>
      </c>
      <c r="EO122" s="4">
        <f>EP121*$B$122</f>
        <v>1352050.4949999999</v>
      </c>
      <c r="EQ122" s="4">
        <f>ER121*$B$122</f>
        <v>183429.16999999998</v>
      </c>
      <c r="EU122" s="4">
        <f>EV121*$B$122</f>
        <v>1248501.77</v>
      </c>
      <c r="EW122" s="4">
        <f>EX121*$B$122</f>
        <v>1201165.21</v>
      </c>
      <c r="EY122" s="4">
        <f>EZ121*$B$122</f>
        <v>1165662.79</v>
      </c>
      <c r="FA122" s="4">
        <f>FB121*$B$122</f>
        <v>1124243.3</v>
      </c>
      <c r="FC122" s="4">
        <f>FD121*$B$122</f>
        <v>1065072.5999999999</v>
      </c>
      <c r="FE122" s="4">
        <f>FF121*$B$122</f>
        <v>130175.54</v>
      </c>
      <c r="FG122" s="4">
        <f>FH121*$B$122</f>
        <v>707089.86499999999</v>
      </c>
      <c r="FI122" s="4">
        <f>FJ121*$B$122</f>
        <v>189346.24</v>
      </c>
      <c r="FK122" s="4">
        <f>FL121*$B$122</f>
        <v>355024.19999999995</v>
      </c>
      <c r="FM122" s="4">
        <f>FN121*$B$122</f>
        <v>41419.49</v>
      </c>
      <c r="FO122" s="4">
        <f>FP121*$B$122</f>
        <v>544370.43999999994</v>
      </c>
      <c r="FQ122" s="4">
        <f>FR121*$B$122</f>
        <v>47336.56</v>
      </c>
      <c r="FS122" s="4">
        <f>FT121*$B$122</f>
        <v>177512.09999999998</v>
      </c>
      <c r="FU122" s="4">
        <f>FV121*$B$122</f>
        <v>272185.21999999997</v>
      </c>
      <c r="FW122" s="4">
        <f>FX121*$B$122</f>
        <v>2251445.1349999998</v>
      </c>
      <c r="FY122" s="4">
        <f>FZ121*$B$122</f>
        <v>1011818.97</v>
      </c>
      <c r="GA122" s="4">
        <f>GB121*$B$122</f>
        <v>1100575.02</v>
      </c>
      <c r="GC122" s="4">
        <f>GD121*$B$122</f>
        <v>3464444.4849999999</v>
      </c>
      <c r="GE122" s="4">
        <f>GF121*$B$122</f>
        <v>35502.42</v>
      </c>
      <c r="GG122" s="4">
        <f>GH121*$B$122</f>
        <v>337272.99</v>
      </c>
      <c r="GI122" s="4">
        <f>GJ121*$B$122</f>
        <v>11834.14</v>
      </c>
      <c r="GK122" s="4">
        <f>GL121*$B$122</f>
        <v>118341.4</v>
      </c>
      <c r="GM122" s="4">
        <f>GN121*$B$122</f>
        <v>1242584.7</v>
      </c>
      <c r="GO122" s="4">
        <f>GP121*$B$122</f>
        <v>1070989.67</v>
      </c>
      <c r="GQ122" s="4">
        <f>GR121*$B$122</f>
        <v>29585.35</v>
      </c>
      <c r="GS122" s="4">
        <f>GT121*$B$122</f>
        <v>683421.58499999996</v>
      </c>
      <c r="GU122" s="4">
        <f>GV121*$B$122</f>
        <v>17751.21</v>
      </c>
      <c r="GW122" s="4">
        <f>GX121*$B$122</f>
        <v>153843.82</v>
      </c>
      <c r="GY122" s="4">
        <f>GZ121*$B$122</f>
        <v>816555.65999999992</v>
      </c>
      <c r="HA122" s="4">
        <f>HB121*$B$122</f>
        <v>437863.18</v>
      </c>
      <c r="HC122" s="4">
        <f>HD121*$B$122</f>
        <v>976316.54999999993</v>
      </c>
      <c r="HE122" s="4">
        <f>HF121*$B$122</f>
        <v>210055.98499999999</v>
      </c>
      <c r="HG122" s="4">
        <f>HH121*$B$122</f>
        <v>159760.88999999998</v>
      </c>
      <c r="HI122" s="4">
        <f>HJ121*$B$122</f>
        <v>47336.56</v>
      </c>
      <c r="HK122" s="4">
        <f>HL121*$B$122</f>
        <v>159760.88999999998</v>
      </c>
      <c r="HM122" s="4">
        <f>HN121*$B$122</f>
        <v>97631.654999999999</v>
      </c>
      <c r="HO122" s="4">
        <f>HP121*$B$122</f>
        <v>639043.55999999994</v>
      </c>
      <c r="HQ122" s="4">
        <f>HR121*$B$122</f>
        <v>82838.98</v>
      </c>
      <c r="HS122" s="4">
        <f>HT121*$B$122</f>
        <v>29585.35</v>
      </c>
      <c r="HU122" s="4">
        <f>HV121*$B$122</f>
        <v>940814.13</v>
      </c>
      <c r="HW122" s="4">
        <f>HX121*$B$122</f>
        <v>254434.00999999998</v>
      </c>
      <c r="HY122" s="4">
        <f>HZ121*$B$122</f>
        <v>124258.47</v>
      </c>
      <c r="IE122" s="4">
        <f>IF121*$B$122</f>
        <v>788745.43099999998</v>
      </c>
      <c r="IG122" s="4">
        <f>IH121*$B$122</f>
        <v>35502.42</v>
      </c>
      <c r="II122" s="4">
        <f>IJ121*$B$122</f>
        <v>11834.14</v>
      </c>
      <c r="IK122" s="4">
        <f>IL121*$B$122</f>
        <v>38460.955000000002</v>
      </c>
      <c r="IM122" s="4">
        <f>IN121*$B$122</f>
        <v>20709.744999999999</v>
      </c>
      <c r="IO122" s="4">
        <f>IP121*$B$122</f>
        <v>218931.59</v>
      </c>
      <c r="IQ122" s="4">
        <f>IR121*$B$122</f>
        <v>242599.87</v>
      </c>
      <c r="IS122" s="4">
        <f>IT121*$B$122</f>
        <v>100590.19</v>
      </c>
      <c r="IU122" s="4">
        <f>IV121*$B$122</f>
        <v>76921.91</v>
      </c>
      <c r="IW122" s="4">
        <f>IX121*$B$122</f>
        <v>142009.68</v>
      </c>
      <c r="NC122" s="2">
        <f>SUM(C122:NA122)</f>
        <v>31262608.04132551</v>
      </c>
    </row>
    <row r="123" spans="1:437" x14ac:dyDescent="0.25">
      <c r="A123" t="s">
        <v>306</v>
      </c>
      <c r="B123" s="35">
        <f>B121-B122</f>
        <v>106651.93</v>
      </c>
      <c r="C123" s="2">
        <f>C121</f>
        <v>375174</v>
      </c>
      <c r="E123" s="2">
        <f>E121</f>
        <v>3541372</v>
      </c>
      <c r="G123" s="2">
        <f>G121</f>
        <v>5022824</v>
      </c>
      <c r="I123" s="2">
        <f>I121</f>
        <v>433664</v>
      </c>
      <c r="K123" s="2">
        <f>K121</f>
        <v>14095488</v>
      </c>
      <c r="M123" s="2">
        <f>M121</f>
        <v>862224</v>
      </c>
      <c r="O123" s="2">
        <f>O121</f>
        <v>3298944</v>
      </c>
      <c r="Q123" s="2">
        <f>Q121</f>
        <v>1663906</v>
      </c>
      <c r="S123" s="2">
        <f>S121</f>
        <v>6485424</v>
      </c>
      <c r="U123" s="2">
        <f>U121</f>
        <v>476379</v>
      </c>
      <c r="W123" s="2">
        <f>W121</f>
        <v>16719648</v>
      </c>
      <c r="Y123" s="2">
        <f>Y121</f>
        <v>2320185</v>
      </c>
      <c r="AA123" s="2">
        <f>AA121</f>
        <v>4226283</v>
      </c>
      <c r="AC123" s="2">
        <f>AC121</f>
        <v>3287109</v>
      </c>
      <c r="AE123" s="2">
        <f>AE121</f>
        <v>313058</v>
      </c>
      <c r="AG123" s="2">
        <f>AG121</f>
        <v>4382812</v>
      </c>
      <c r="AI123" s="2">
        <f>AI121</f>
        <v>1408761</v>
      </c>
      <c r="AK123" s="2">
        <f>AK121</f>
        <v>12835378</v>
      </c>
      <c r="AM123" s="2">
        <f>AM121</f>
        <v>469587</v>
      </c>
      <c r="AO123" s="2">
        <f>AO121</f>
        <v>469587</v>
      </c>
      <c r="AQ123" s="2">
        <f>AQ121</f>
        <v>469587</v>
      </c>
      <c r="AS123" s="2">
        <f>AS121</f>
        <v>144306</v>
      </c>
      <c r="AU123" s="2">
        <f>AU121</f>
        <v>3753486</v>
      </c>
      <c r="AW123" s="2">
        <f>AW121</f>
        <v>5611530</v>
      </c>
      <c r="AY123" s="2">
        <f>AY121</f>
        <v>2035555</v>
      </c>
      <c r="BA123" s="2">
        <f>BA121</f>
        <v>3089886</v>
      </c>
      <c r="BC123" s="2">
        <f>BC121</f>
        <v>2380033</v>
      </c>
      <c r="BE123" s="2">
        <f>BE121</f>
        <v>1112326.5</v>
      </c>
      <c r="BG123" s="2">
        <f>BG121</f>
        <v>1053783</v>
      </c>
      <c r="BI123" s="2">
        <f>BI121</f>
        <v>1442952</v>
      </c>
      <c r="BK123" s="2">
        <f>BK121</f>
        <v>117087</v>
      </c>
      <c r="BM123" s="2">
        <f>BM121</f>
        <v>2703200</v>
      </c>
      <c r="BO123" s="2">
        <f>BO121</f>
        <v>351261</v>
      </c>
      <c r="BQ123" s="2">
        <f>BQ121</f>
        <v>585435</v>
      </c>
      <c r="BS123" s="2">
        <f>BS121</f>
        <v>353376</v>
      </c>
      <c r="BU123" s="2">
        <f>BU121</f>
        <v>2224653</v>
      </c>
      <c r="BW123" s="2">
        <f>BW121</f>
        <v>3512610</v>
      </c>
      <c r="BY123" s="2">
        <f>BY121</f>
        <v>2192982</v>
      </c>
      <c r="CA123" s="2">
        <f>CA121</f>
        <v>702522</v>
      </c>
      <c r="CC123" s="2">
        <f>CC121</f>
        <v>9381960</v>
      </c>
      <c r="CE123" s="2">
        <f>CE121</f>
        <v>1815217.9650323002</v>
      </c>
      <c r="CG123" s="2">
        <f>CG121</f>
        <v>11029710</v>
      </c>
      <c r="CI123" s="2">
        <f>CI121</f>
        <v>11135890</v>
      </c>
      <c r="CK123" s="2">
        <f>CK121</f>
        <v>4356454</v>
      </c>
      <c r="CM123" s="2">
        <f>CM121</f>
        <v>144306</v>
      </c>
      <c r="CO123" s="2">
        <f>CO121</f>
        <v>2741814</v>
      </c>
      <c r="CQ123" s="2">
        <f>CQ121</f>
        <v>577224</v>
      </c>
      <c r="CS123" s="2">
        <f>CS121</f>
        <v>5627934</v>
      </c>
      <c r="CU123" s="4">
        <f>CU121-CU122</f>
        <v>3412861.76</v>
      </c>
      <c r="CW123" s="4">
        <f>CW121-CW122</f>
        <v>1759298.4850000001</v>
      </c>
      <c r="CY123" s="4">
        <f>CY121-CY122</f>
        <v>213303.86</v>
      </c>
      <c r="DA123" s="4">
        <f>DA121-DA122</f>
        <v>9150735.5939999986</v>
      </c>
      <c r="DC123" s="4">
        <f>DC121-DC122</f>
        <v>6612419.6600000001</v>
      </c>
      <c r="DE123" s="4">
        <f>DE121-DE122</f>
        <v>2239690.5299999998</v>
      </c>
      <c r="DG123" s="4">
        <f>DG121-DG122</f>
        <v>785055.16057644098</v>
      </c>
      <c r="DI123" s="2">
        <f>DI121</f>
        <v>125502</v>
      </c>
      <c r="DK123" s="2">
        <f>DK121</f>
        <v>125502</v>
      </c>
      <c r="DM123" s="2">
        <f>DM121</f>
        <v>696780</v>
      </c>
      <c r="DO123" s="2">
        <f>DO121</f>
        <v>4180680</v>
      </c>
      <c r="DQ123" s="2">
        <f>DQ121</f>
        <v>21850050.09</v>
      </c>
      <c r="DS123" s="4">
        <f>DS121-DS122</f>
        <v>12051668.09</v>
      </c>
      <c r="DU123" s="4">
        <f>DU121-DU122</f>
        <v>480551.72</v>
      </c>
      <c r="DW123" s="2">
        <f>DW121</f>
        <v>69396</v>
      </c>
      <c r="DY123" s="2">
        <f>DY121</f>
        <v>1904609</v>
      </c>
      <c r="EA123" s="2">
        <f>EA121</f>
        <v>1770686</v>
      </c>
      <c r="EC123" s="4">
        <f>EC121-EC122</f>
        <v>3786143.5150000001</v>
      </c>
      <c r="EE123" s="4">
        <f>EE121-EE122</f>
        <v>6976528.4749999996</v>
      </c>
      <c r="EG123" s="4">
        <f>EG121-EG122</f>
        <v>120137.93</v>
      </c>
      <c r="EI123" s="4">
        <f>EI121-EI122</f>
        <v>8852110.1899999995</v>
      </c>
      <c r="EK123" s="4">
        <f>EK121-EK122</f>
        <v>1173066.23</v>
      </c>
      <c r="EM123" s="4">
        <f>EM121-EM122</f>
        <v>2559646.3199999998</v>
      </c>
      <c r="EO123" s="4">
        <f>EO121-EO122</f>
        <v>24369966.004999999</v>
      </c>
      <c r="EQ123" s="4">
        <f>EQ121-EQ122</f>
        <v>3306209.83</v>
      </c>
      <c r="ES123" s="2">
        <f>ES121</f>
        <v>102527</v>
      </c>
      <c r="EU123" s="4">
        <f>EU121-EU122</f>
        <v>22503557.23</v>
      </c>
      <c r="EW123" s="4">
        <f>EW121-EW122</f>
        <v>21650341.789999999</v>
      </c>
      <c r="EY123" s="4">
        <f>EY121-EY122</f>
        <v>21010430.210000001</v>
      </c>
      <c r="FA123" s="4">
        <f>FA121-FA122</f>
        <v>20263866.699999999</v>
      </c>
      <c r="FC123" s="4">
        <f>FC121-FC122</f>
        <v>19197347.399999999</v>
      </c>
      <c r="FE123" s="4">
        <f>FE121-FE122</f>
        <v>2346342.46</v>
      </c>
      <c r="FG123" s="4">
        <f>FG121-FG122</f>
        <v>12744905.635</v>
      </c>
      <c r="FI123" s="4">
        <f>FI121-FI122</f>
        <v>3412861.76</v>
      </c>
      <c r="FK123" s="4">
        <f>FK121-FK122</f>
        <v>6399115.7999999998</v>
      </c>
      <c r="FM123" s="4">
        <f>FM121-FM122</f>
        <v>746563.51</v>
      </c>
      <c r="FO123" s="4">
        <f>FO121-FO122</f>
        <v>9811977.5600000005</v>
      </c>
      <c r="FQ123" s="4">
        <f>FQ121-FQ122</f>
        <v>853215.44</v>
      </c>
      <c r="FS123" s="4">
        <f>FS121-FS122</f>
        <v>3199557.9</v>
      </c>
      <c r="FU123" s="4">
        <f>FU121-FU122</f>
        <v>4905988.78</v>
      </c>
      <c r="FW123" s="4">
        <f>FW121-FW122</f>
        <v>39756531.365000002</v>
      </c>
      <c r="FY123" s="4">
        <f>FY121-FY122</f>
        <v>18237480.030000001</v>
      </c>
      <c r="GA123" s="4">
        <f>GA121-GA122</f>
        <v>19837258.98</v>
      </c>
      <c r="GC123" s="4">
        <f>GC121-GC122</f>
        <v>62444705.015000001</v>
      </c>
      <c r="GE123" s="4">
        <f>GE121-GE122</f>
        <v>639911.57999999996</v>
      </c>
      <c r="GG123" s="4">
        <f>GG121-GG122</f>
        <v>6079160.0099999998</v>
      </c>
      <c r="GI123" s="4">
        <f>GI121-GI122</f>
        <v>213303.86</v>
      </c>
      <c r="GK123" s="4">
        <f>GK121-GK122</f>
        <v>2133038.6</v>
      </c>
      <c r="GM123" s="4">
        <f>GM121-GM122</f>
        <v>22396905.300000001</v>
      </c>
      <c r="GO123" s="4">
        <f>GO121-GO122</f>
        <v>19303999.329999998</v>
      </c>
      <c r="GQ123" s="4">
        <f>GQ121-GQ122</f>
        <v>533259.65</v>
      </c>
      <c r="GS123" s="4">
        <f>GS121-GS122</f>
        <v>12318297.914999999</v>
      </c>
      <c r="GU123" s="4">
        <f>GU121-GU122</f>
        <v>319955.78999999998</v>
      </c>
      <c r="GW123" s="4">
        <f>GW121-GW122</f>
        <v>2772950.18</v>
      </c>
      <c r="GY123" s="4">
        <f>GY121-GY122</f>
        <v>14717966.34</v>
      </c>
      <c r="HA123" s="4">
        <f>HA121-HA122</f>
        <v>7892242.8200000003</v>
      </c>
      <c r="HC123" s="4">
        <f>HC121-HC122</f>
        <v>17597568.449999999</v>
      </c>
      <c r="HE123" s="4">
        <f>HE121-HE122</f>
        <v>3786143.5150000001</v>
      </c>
      <c r="HG123" s="4">
        <f>HG121-HG122</f>
        <v>2879602.11</v>
      </c>
      <c r="HI123" s="4">
        <f>HI121-HI122</f>
        <v>853215.44</v>
      </c>
      <c r="HK123" s="4">
        <f>HK121-HK122</f>
        <v>2879602.11</v>
      </c>
      <c r="HM123" s="4">
        <f>HM121-HM122</f>
        <v>1759756.845</v>
      </c>
      <c r="HO123" s="4">
        <f>HO121-HO122</f>
        <v>11518408.439999999</v>
      </c>
      <c r="HQ123" s="4">
        <f>HQ121-HQ122</f>
        <v>1493127.02</v>
      </c>
      <c r="HS123" s="4">
        <f>HS121-HS122</f>
        <v>533259.65</v>
      </c>
      <c r="HU123" s="4">
        <f>HU121-HU122</f>
        <v>16957656.870000001</v>
      </c>
      <c r="HW123" s="4">
        <f>HW121-HW122</f>
        <v>4586032.99</v>
      </c>
      <c r="HY123" s="4">
        <f>HY121-HY122</f>
        <v>2239690.5299999998</v>
      </c>
      <c r="IA123" s="2">
        <f>IA121</f>
        <v>498882</v>
      </c>
      <c r="IC123" s="2">
        <f>IC121</f>
        <v>332588</v>
      </c>
      <c r="IE123" s="4">
        <f>IE121-IE122</f>
        <v>14216702.268999999</v>
      </c>
      <c r="IG123" s="4">
        <f>IG121-IG122</f>
        <v>639911.57999999996</v>
      </c>
      <c r="II123" s="4">
        <f>II121-II122</f>
        <v>213303.86</v>
      </c>
      <c r="IK123" s="4">
        <f>IK121-IK122</f>
        <v>693237.54500000004</v>
      </c>
      <c r="IM123" s="4">
        <f>IM121-IM122</f>
        <v>373281.755</v>
      </c>
      <c r="IO123" s="4">
        <f>IO121-IO122</f>
        <v>3946121.41</v>
      </c>
      <c r="IQ123" s="4">
        <f>IQ121-IQ122</f>
        <v>4372729.13</v>
      </c>
      <c r="IS123" s="4">
        <f>IS121-IS122</f>
        <v>1813082.81</v>
      </c>
      <c r="IU123" s="4">
        <f>IU121-IU122</f>
        <v>1386475.09</v>
      </c>
      <c r="IW123" s="4">
        <f>IW121-IW122</f>
        <v>2559646.3199999998</v>
      </c>
      <c r="IY123" s="2">
        <f>IY121</f>
        <v>2460710</v>
      </c>
      <c r="JA123" s="2">
        <f t="shared" ref="JA123:LK123" si="224">JA121</f>
        <v>757890</v>
      </c>
      <c r="JC123" s="2">
        <f t="shared" si="224"/>
        <v>2366400</v>
      </c>
      <c r="JE123" s="2">
        <f t="shared" si="224"/>
        <v>530400</v>
      </c>
      <c r="JG123" s="2">
        <f t="shared" si="224"/>
        <v>2318800</v>
      </c>
      <c r="JI123" s="2">
        <f t="shared" si="224"/>
        <v>47936</v>
      </c>
      <c r="JK123" s="2">
        <f t="shared" si="224"/>
        <v>20405</v>
      </c>
      <c r="JM123" s="2">
        <f t="shared" si="224"/>
        <v>276632.8</v>
      </c>
      <c r="JO123" s="2">
        <f t="shared" si="224"/>
        <v>221744</v>
      </c>
      <c r="JQ123" s="2">
        <f t="shared" si="224"/>
        <v>4096758.9099999988</v>
      </c>
      <c r="JS123" s="2">
        <f t="shared" si="224"/>
        <v>21646</v>
      </c>
      <c r="JU123" s="2">
        <f t="shared" si="224"/>
        <v>66888.5</v>
      </c>
      <c r="JW123" s="2">
        <f t="shared" si="224"/>
        <v>2390162</v>
      </c>
      <c r="JY123" s="2">
        <f t="shared" si="224"/>
        <v>1261989.3799999999</v>
      </c>
      <c r="KA123" s="2">
        <f t="shared" si="224"/>
        <v>7443</v>
      </c>
      <c r="KC123" s="2">
        <f t="shared" si="224"/>
        <v>2316207.7999999998</v>
      </c>
      <c r="KE123" s="2">
        <f t="shared" si="224"/>
        <v>726972</v>
      </c>
      <c r="KG123" s="2">
        <f t="shared" si="224"/>
        <v>28725</v>
      </c>
      <c r="KI123" s="2">
        <f t="shared" si="224"/>
        <v>300864</v>
      </c>
      <c r="KK123" s="2">
        <f t="shared" si="224"/>
        <v>18622971.65000001</v>
      </c>
      <c r="KM123" s="2">
        <f t="shared" si="224"/>
        <v>5727712</v>
      </c>
      <c r="KO123" s="2">
        <f t="shared" si="224"/>
        <v>1010000</v>
      </c>
      <c r="KQ123" s="2">
        <f t="shared" si="224"/>
        <v>47836</v>
      </c>
      <c r="KS123" s="2">
        <f t="shared" si="224"/>
        <v>236691</v>
      </c>
      <c r="KU123" s="2">
        <f t="shared" si="224"/>
        <v>593913</v>
      </c>
      <c r="KW123" s="2">
        <f t="shared" si="224"/>
        <v>35290</v>
      </c>
      <c r="KY123" s="2">
        <f t="shared" si="224"/>
        <v>1318552.5</v>
      </c>
      <c r="LA123" s="2">
        <f t="shared" si="224"/>
        <v>197920</v>
      </c>
      <c r="LC123" s="2">
        <f t="shared" si="224"/>
        <v>1027240</v>
      </c>
      <c r="LE123" s="2">
        <f t="shared" si="224"/>
        <v>120402</v>
      </c>
      <c r="LG123" s="2">
        <f t="shared" si="224"/>
        <v>28950</v>
      </c>
      <c r="LI123" s="2">
        <f t="shared" si="224"/>
        <v>162882</v>
      </c>
      <c r="LK123" s="2">
        <f t="shared" si="224"/>
        <v>22875</v>
      </c>
      <c r="LM123" s="2">
        <f t="shared" ref="LM123:NA123" si="225">LM121</f>
        <v>25508</v>
      </c>
      <c r="LO123" s="2">
        <f t="shared" si="225"/>
        <v>25000</v>
      </c>
      <c r="LQ123" s="2">
        <f t="shared" si="225"/>
        <v>159214</v>
      </c>
      <c r="LS123" s="2">
        <f t="shared" si="225"/>
        <v>511648</v>
      </c>
      <c r="LU123" s="2">
        <f t="shared" si="225"/>
        <v>155491</v>
      </c>
      <c r="LW123" s="2">
        <f t="shared" si="225"/>
        <v>95795</v>
      </c>
      <c r="LY123" s="2">
        <f t="shared" si="225"/>
        <v>94633</v>
      </c>
      <c r="MA123" s="2">
        <f t="shared" si="225"/>
        <v>640311.30000000005</v>
      </c>
      <c r="MC123" s="2">
        <f t="shared" si="225"/>
        <v>15000</v>
      </c>
      <c r="ME123" s="2">
        <f t="shared" si="225"/>
        <v>25400</v>
      </c>
      <c r="MG123" s="2">
        <f t="shared" si="225"/>
        <v>77658</v>
      </c>
      <c r="MI123" s="2">
        <f t="shared" si="225"/>
        <v>635169</v>
      </c>
      <c r="MK123" s="2">
        <f t="shared" si="225"/>
        <v>813278</v>
      </c>
      <c r="MM123" s="2">
        <f t="shared" si="225"/>
        <v>138269</v>
      </c>
      <c r="MO123" s="2">
        <f t="shared" si="225"/>
        <v>7141021</v>
      </c>
      <c r="MQ123" s="2">
        <f t="shared" si="225"/>
        <v>32500</v>
      </c>
      <c r="MS123" s="2">
        <f t="shared" si="225"/>
        <v>237852.72999999998</v>
      </c>
      <c r="MU123" s="2">
        <f t="shared" si="225"/>
        <v>393450</v>
      </c>
      <c r="MW123" s="2">
        <f t="shared" si="225"/>
        <v>832710</v>
      </c>
      <c r="MY123" s="2">
        <f t="shared" si="225"/>
        <v>6009</v>
      </c>
      <c r="NA123" s="2">
        <f t="shared" si="225"/>
        <v>320000</v>
      </c>
      <c r="NC123" s="2">
        <f>SUM(C123:NA123)</f>
        <v>820530804.15860868</v>
      </c>
      <c r="NG123" s="2"/>
      <c r="NI123" s="2"/>
      <c r="NK123" s="2"/>
      <c r="NL123" s="2"/>
    </row>
    <row r="125" spans="1:437" x14ac:dyDescent="0.25">
      <c r="A125" t="s">
        <v>308</v>
      </c>
      <c r="C125" s="2">
        <f>SUM(C3:C118)</f>
        <v>375174</v>
      </c>
      <c r="E125" s="2">
        <f>SUM(E3:E118)</f>
        <v>3541372</v>
      </c>
      <c r="G125" s="2">
        <f>SUM(G3:G118)</f>
        <v>5022824</v>
      </c>
      <c r="I125" s="2">
        <f>SUM(I3:I118)</f>
        <v>433664</v>
      </c>
      <c r="K125" s="2">
        <f>SUM(K3:K118)</f>
        <v>14095488</v>
      </c>
      <c r="M125" s="2">
        <f>SUM(M3:M118)</f>
        <v>862224</v>
      </c>
      <c r="O125" s="2">
        <f>SUM(O3:O118)</f>
        <v>3298944</v>
      </c>
      <c r="Q125" s="2">
        <f>SUM(Q3:Q118)</f>
        <v>1663906</v>
      </c>
      <c r="S125" s="2">
        <f>SUM(S3:S118)</f>
        <v>6485424</v>
      </c>
      <c r="U125" s="2">
        <f>SUM(U3:U118)</f>
        <v>476379</v>
      </c>
      <c r="W125" s="2">
        <f>SUM(W3:W118)</f>
        <v>16719648</v>
      </c>
      <c r="Y125" s="2">
        <f>SUM(Y3:Y118)</f>
        <v>2320185</v>
      </c>
      <c r="AA125" s="2">
        <f>SUM(AA3:AA118)</f>
        <v>4226283</v>
      </c>
      <c r="AC125" s="2">
        <f>SUM(AC3:AC118)</f>
        <v>3287109</v>
      </c>
      <c r="AE125" s="2">
        <f>SUM(AE3:AE118)</f>
        <v>313058</v>
      </c>
      <c r="AG125" s="2">
        <f>SUM(AG3:AG118)</f>
        <v>4382812</v>
      </c>
      <c r="AI125" s="2">
        <f>SUM(AI3:AI118)</f>
        <v>1408761</v>
      </c>
      <c r="AK125" s="2">
        <f>SUM(AK3:AK118)</f>
        <v>12835378</v>
      </c>
      <c r="AM125" s="2">
        <f>SUM(AM3:AM118)</f>
        <v>469587</v>
      </c>
      <c r="AO125" s="2">
        <f>SUM(AO3:AO118)</f>
        <v>469587</v>
      </c>
      <c r="AQ125" s="2">
        <f>SUM(AQ3:AQ118)</f>
        <v>469587</v>
      </c>
      <c r="AS125" s="2">
        <f>SUM(AS3:AS118)</f>
        <v>144306</v>
      </c>
      <c r="AU125" s="2">
        <f>SUM(AU3:AU118)</f>
        <v>3753486</v>
      </c>
      <c r="AW125" s="2">
        <f>SUM(AW3:AW118)</f>
        <v>5611530</v>
      </c>
      <c r="AY125" s="2">
        <f>SUM(AY3:AY118)</f>
        <v>2035555</v>
      </c>
      <c r="BA125" s="2">
        <f>SUM(BA3:BA118)</f>
        <v>3089886</v>
      </c>
      <c r="BC125" s="2">
        <f>SUM(BC3:BC118)</f>
        <v>2380033</v>
      </c>
      <c r="BE125" s="2">
        <f>SUM(BE3:BE118)</f>
        <v>1112326.5</v>
      </c>
      <c r="BG125" s="2">
        <f>SUM(BG3:BG118)</f>
        <v>1053783</v>
      </c>
      <c r="BI125" s="2">
        <f>SUM(BI3:BI118)</f>
        <v>1442952</v>
      </c>
      <c r="BK125" s="2">
        <f>SUM(BK3:BK118)</f>
        <v>117087</v>
      </c>
      <c r="BM125" s="2">
        <f>SUM(BM3:BM118)</f>
        <v>2703200</v>
      </c>
      <c r="BO125" s="2">
        <f>SUM(BO3:BO118)</f>
        <v>351261</v>
      </c>
      <c r="BQ125" s="2">
        <f>SUM(BQ3:BQ118)</f>
        <v>585435</v>
      </c>
      <c r="BS125" s="2">
        <f>SUM(BS3:BS118)</f>
        <v>353376</v>
      </c>
      <c r="BU125" s="2">
        <f>SUM(BU3:BU118)</f>
        <v>2224653</v>
      </c>
      <c r="BW125" s="2">
        <f>SUM(BW3:BW118)</f>
        <v>3512610</v>
      </c>
      <c r="BY125" s="2">
        <f>SUM(BY3:BY118)</f>
        <v>2192982</v>
      </c>
      <c r="CA125" s="2">
        <f>SUM(CA3:CA118)</f>
        <v>702522</v>
      </c>
      <c r="CC125" s="2">
        <f>SUM(CC3:CC118)</f>
        <v>9381960</v>
      </c>
      <c r="CE125" s="2">
        <f>SUM(CE3:CE118)</f>
        <v>1815217.9650323002</v>
      </c>
      <c r="CG125" s="2">
        <f>SUM(CG3:CG118)</f>
        <v>11029710</v>
      </c>
      <c r="CI125" s="2">
        <f>SUM(CI3:CI118)</f>
        <v>11135890</v>
      </c>
      <c r="CK125" s="2">
        <f>SUM(CK3:CK118)</f>
        <v>4356454</v>
      </c>
      <c r="CM125" s="2">
        <f>SUM(CM3:CM118)</f>
        <v>144306</v>
      </c>
      <c r="CO125" s="2">
        <f>SUM(CO3:CO118)</f>
        <v>2741814</v>
      </c>
      <c r="CQ125" s="2">
        <f>SUM(CQ3:CQ118)</f>
        <v>577224</v>
      </c>
      <c r="CS125" s="2">
        <f>SUM(CS3:CS118)</f>
        <v>5627934</v>
      </c>
      <c r="CU125" s="2">
        <f>SUM(CU3:CU118)</f>
        <v>3412861.7600000007</v>
      </c>
      <c r="CW125" s="2">
        <f>SUM(CW3:CW118)</f>
        <v>1759298.4849999996</v>
      </c>
      <c r="CY125" s="2">
        <f>SUM(CY3:CY118)</f>
        <v>213303.86</v>
      </c>
      <c r="DA125" s="2">
        <f>SUM(DA3:DA118)</f>
        <v>9150735.5939999893</v>
      </c>
      <c r="DC125" s="2">
        <f>SUM(DC3:DC118)</f>
        <v>6612419.6599999955</v>
      </c>
      <c r="DE125" s="2">
        <f>SUM(DE3:DE118)</f>
        <v>2239690.5299999993</v>
      </c>
      <c r="DG125" s="2">
        <f>SUM(DG3:DG118)</f>
        <v>785055.16057643609</v>
      </c>
      <c r="DI125" s="2">
        <f>SUM(DI3:DI118)</f>
        <v>125502</v>
      </c>
      <c r="DK125" s="2">
        <f>SUM(DK3:DK118)</f>
        <v>125502</v>
      </c>
      <c r="DM125" s="2">
        <f>SUM(DM3:DM118)</f>
        <v>696780</v>
      </c>
      <c r="DO125" s="2">
        <f>SUM(DO3:DO118)</f>
        <v>4180680</v>
      </c>
      <c r="DQ125" s="2">
        <f>SUM(DQ3:DQ118)</f>
        <v>21871024</v>
      </c>
      <c r="DS125" s="2">
        <f>SUM(DS3:DS118)</f>
        <v>12051668.089999981</v>
      </c>
      <c r="DU125" s="2">
        <f>SUM(DU3:DU118)</f>
        <v>480551.72</v>
      </c>
      <c r="DW125" s="2">
        <f>SUM(DW3:DW118)</f>
        <v>69396</v>
      </c>
      <c r="DY125" s="2">
        <f>SUM(DY3:DY118)</f>
        <v>1904609</v>
      </c>
      <c r="EA125" s="2">
        <f>SUM(EA3:EA118)</f>
        <v>1770686</v>
      </c>
      <c r="EC125" s="2">
        <f>SUM(EC3:EC118)</f>
        <v>3786143.5150000011</v>
      </c>
      <c r="EE125" s="2">
        <f>SUM(EE3:EE118)</f>
        <v>6976528.4750000006</v>
      </c>
      <c r="EG125" s="2">
        <f>SUM(EG3:EG118)</f>
        <v>120137.93</v>
      </c>
      <c r="EI125" s="2">
        <f>SUM(EI3:EI118)</f>
        <v>8852110.1899999902</v>
      </c>
      <c r="EK125" s="2">
        <f>SUM(EK3:EK118)</f>
        <v>1173171.2299999995</v>
      </c>
      <c r="EM125" s="2">
        <f>SUM(EM3:EM118)</f>
        <v>2559646.3199999998</v>
      </c>
      <c r="EO125" s="2">
        <f>SUM(EO3:EO118)</f>
        <v>24369966.004999958</v>
      </c>
      <c r="EQ125" s="2">
        <f>SUM(EQ3:EQ118)</f>
        <v>3306209.8300000005</v>
      </c>
      <c r="ES125" s="2">
        <f>SUM(ES3:ES118)</f>
        <v>102527</v>
      </c>
      <c r="EU125" s="2">
        <f>SUM(EU3:EU118)</f>
        <v>22503557.229999974</v>
      </c>
      <c r="EW125" s="2">
        <f>SUM(EW3:EW118)</f>
        <v>21650341.789999977</v>
      </c>
      <c r="EY125" s="2">
        <f>SUM(EY3:EY118)</f>
        <v>21010430.209999975</v>
      </c>
      <c r="FA125" s="2">
        <f>SUM(FA3:FA118)</f>
        <v>20263866.699999973</v>
      </c>
      <c r="FC125" s="2">
        <f>SUM(FC3:FC118)</f>
        <v>19197347.399999976</v>
      </c>
      <c r="FE125" s="2">
        <f>SUM(FE3:FE118)</f>
        <v>2346342.4599999995</v>
      </c>
      <c r="FG125" s="2">
        <f>SUM(FG3:FG118)</f>
        <v>12744905.634999983</v>
      </c>
      <c r="FI125" s="2">
        <f>SUM(FI3:FI118)</f>
        <v>3412861.76</v>
      </c>
      <c r="FK125" s="2">
        <f>SUM(FK3:FK118)</f>
        <v>6399115.7999999989</v>
      </c>
      <c r="FM125" s="2">
        <f>SUM(FM3:FM118)</f>
        <v>746563.50999999978</v>
      </c>
      <c r="FO125" s="2">
        <f>SUM(FO3:FO118)</f>
        <v>9811977.5599999987</v>
      </c>
      <c r="FQ125" s="2">
        <f>SUM(FQ3:FQ118)</f>
        <v>853215.43999999971</v>
      </c>
      <c r="FS125" s="2">
        <f>SUM(FS3:FS118)</f>
        <v>3199557.9000000008</v>
      </c>
      <c r="FU125" s="2">
        <f>SUM(FU3:FU118)</f>
        <v>4905988.7799999984</v>
      </c>
      <c r="FW125" s="2">
        <f>SUM(FW3:FW118)</f>
        <v>40581059.364999987</v>
      </c>
      <c r="FY125" s="2">
        <f>SUM(FY3:FY118)</f>
        <v>18237480.029999994</v>
      </c>
      <c r="GA125" s="2">
        <f>SUM(GA3:GA118)</f>
        <v>19837258.979999967</v>
      </c>
      <c r="GC125" s="2">
        <f>SUM(GC3:GC118)</f>
        <v>62444705.014999904</v>
      </c>
      <c r="GE125" s="2">
        <f>SUM(GE3:GE118)</f>
        <v>639911.57999999984</v>
      </c>
      <c r="GG125" s="2">
        <f>SUM(GG3:GG118)</f>
        <v>6079160.0099999998</v>
      </c>
      <c r="GI125" s="2">
        <f>SUM(GI3:GI118)</f>
        <v>213303.86</v>
      </c>
      <c r="GK125" s="2">
        <f>SUM(GK3:GK118)</f>
        <v>2133038.5999999992</v>
      </c>
      <c r="GM125" s="2">
        <f>SUM(GM3:GM118)</f>
        <v>22396905.299999975</v>
      </c>
      <c r="GO125" s="2">
        <f>SUM(GO3:GO118)</f>
        <v>19303999.329999991</v>
      </c>
      <c r="GQ125" s="2">
        <f>SUM(GQ3:GQ118)</f>
        <v>533259.64999999991</v>
      </c>
      <c r="GS125" s="2">
        <f>SUM(GS3:GS118)</f>
        <v>12318297.91499998</v>
      </c>
      <c r="GU125" s="2">
        <f>SUM(GU3:GU118)</f>
        <v>319955.78999999998</v>
      </c>
      <c r="GW125" s="2">
        <f>SUM(GW3:GW118)</f>
        <v>2772950.18</v>
      </c>
      <c r="GY125" s="2">
        <f>SUM(GY3:GY118)</f>
        <v>14717966.339999989</v>
      </c>
      <c r="HA125" s="2">
        <f>SUM(HA3:HA118)</f>
        <v>7892242.8199999994</v>
      </c>
      <c r="HC125" s="2">
        <f>SUM(HC3:HC118)</f>
        <v>17597568.449999981</v>
      </c>
      <c r="HE125" s="2">
        <f>SUM(HE3:HE118)</f>
        <v>3786143.5150000015</v>
      </c>
      <c r="HG125" s="2">
        <f>SUM(HG3:HG118)</f>
        <v>2879602.11</v>
      </c>
      <c r="HI125" s="2">
        <f>SUM(HI3:HI118)</f>
        <v>853215.43999999971</v>
      </c>
      <c r="HK125" s="2">
        <f>SUM(HK3:HK118)</f>
        <v>2879602.11</v>
      </c>
      <c r="HM125" s="2">
        <f>SUM(HM3:HM118)</f>
        <v>1759756.8449999997</v>
      </c>
      <c r="HO125" s="2">
        <f>SUM(HO3:HO118)</f>
        <v>11518408.43999999</v>
      </c>
      <c r="HQ125" s="2">
        <f>SUM(HQ3:HQ118)</f>
        <v>1493127.02</v>
      </c>
      <c r="HS125" s="2">
        <f>SUM(HS3:HS118)</f>
        <v>533259.64999999991</v>
      </c>
      <c r="HU125" s="2">
        <f>SUM(HU3:HU118)</f>
        <v>16957656.86999999</v>
      </c>
      <c r="HW125" s="2">
        <f>SUM(HW3:HW118)</f>
        <v>4586032.99</v>
      </c>
      <c r="HY125" s="2">
        <f>SUM(HY3:HY118)</f>
        <v>2239690.5299999998</v>
      </c>
      <c r="IA125" s="2">
        <f>SUM(IA3:IA118)</f>
        <v>498882</v>
      </c>
      <c r="IC125" s="2">
        <f>SUM(IC3:IC118)</f>
        <v>332588</v>
      </c>
      <c r="IE125" s="2">
        <f>SUM(IE3:IE118)</f>
        <v>14216702.268999986</v>
      </c>
      <c r="IG125" s="2">
        <f>SUM(IG3:IG118)</f>
        <v>639911.57999999984</v>
      </c>
      <c r="II125" s="2">
        <f>SUM(II3:II118)</f>
        <v>213303.86</v>
      </c>
      <c r="IK125" s="2">
        <f>SUM(IK3:IK118)</f>
        <v>693237.54499999993</v>
      </c>
      <c r="IM125" s="2">
        <f>SUM(IM3:IM118)</f>
        <v>373281.75499999995</v>
      </c>
      <c r="IO125" s="2">
        <f>SUM(IO3:IO118)</f>
        <v>3946121.4100000011</v>
      </c>
      <c r="IQ125" s="2">
        <f>SUM(IQ3:IQ118)</f>
        <v>4372729.1300000018</v>
      </c>
      <c r="IS125" s="2">
        <f>SUM(IS3:IS118)</f>
        <v>1813082.8099999991</v>
      </c>
      <c r="IU125" s="2">
        <f>SUM(IU3:IU118)</f>
        <v>1386475.0899999994</v>
      </c>
      <c r="IW125" s="2">
        <f>SUM(IW3:IW118)</f>
        <v>2559646.3199999998</v>
      </c>
      <c r="IY125" s="2">
        <f>SUM(IY3:IY118)</f>
        <v>2460710</v>
      </c>
      <c r="JA125" s="2">
        <f>SUM(JA3:JA118)</f>
        <v>757890</v>
      </c>
      <c r="JC125" s="2">
        <f>SUM(JC3:JC118)</f>
        <v>2366400</v>
      </c>
      <c r="JE125" s="2">
        <f>SUM(JE3:JE118)</f>
        <v>530400</v>
      </c>
      <c r="JG125" s="2">
        <f>SUM(JG3:JG118)</f>
        <v>2318800</v>
      </c>
      <c r="JI125" s="2">
        <f>SUM(JI3:JI118)</f>
        <v>47936</v>
      </c>
      <c r="JK125" s="2">
        <f>SUM(JK3:JK118)</f>
        <v>20405</v>
      </c>
      <c r="JM125" s="2">
        <f>SUM(JM3:JM118)</f>
        <v>276632.8</v>
      </c>
      <c r="JO125" s="2">
        <f>SUM(JO3:JO118)</f>
        <v>221744</v>
      </c>
      <c r="JQ125" s="2">
        <f>SUM(JQ3:JQ118)</f>
        <v>4096758.9099999988</v>
      </c>
      <c r="JS125" s="2">
        <f>SUM(JS3:JS118)</f>
        <v>21646</v>
      </c>
      <c r="JU125" s="2">
        <f>SUM(JU3:JU118)</f>
        <v>66888.5</v>
      </c>
      <c r="JW125" s="2">
        <f>SUM(JW3:JW118)</f>
        <v>2390162</v>
      </c>
      <c r="JY125" s="2">
        <f>SUM(JY3:JY118)</f>
        <v>1261989.3799999999</v>
      </c>
      <c r="KA125" s="2">
        <f>SUM(KA3:KA118)</f>
        <v>7443</v>
      </c>
      <c r="KC125" s="2">
        <f>SUM(KC3:KC118)</f>
        <v>2316207.7999999998</v>
      </c>
      <c r="KE125" s="2">
        <f>SUM(KE3:KE118)</f>
        <v>726972</v>
      </c>
      <c r="KG125" s="2">
        <f>SUM(KG3:KG118)</f>
        <v>28725</v>
      </c>
      <c r="KI125" s="2">
        <f>SUM(KI3:KI118)</f>
        <v>300864</v>
      </c>
      <c r="KK125" s="2">
        <f>SUM(KK3:KK118)</f>
        <v>18622971.65000001</v>
      </c>
      <c r="KM125" s="2">
        <f>SUM(KM3:KM118)</f>
        <v>5727712</v>
      </c>
      <c r="KO125" s="2">
        <f>SUM(KO3:KO118)</f>
        <v>1010000</v>
      </c>
      <c r="KQ125" s="2">
        <f>SUM(KQ3:KQ118)</f>
        <v>47836</v>
      </c>
      <c r="KS125" s="2">
        <f>SUM(KS3:KS118)</f>
        <v>236691</v>
      </c>
      <c r="KU125" s="2">
        <f>SUM(KU3:KU118)</f>
        <v>593913</v>
      </c>
      <c r="KW125" s="2">
        <f>SUM(KW3:KW118)</f>
        <v>35290</v>
      </c>
      <c r="KY125" s="2">
        <f>SUM(KY3:KY118)</f>
        <v>1318552.5</v>
      </c>
      <c r="LA125" s="2">
        <f>SUM(LA3:LA118)</f>
        <v>197920</v>
      </c>
      <c r="LC125" s="2">
        <f>SUM(LC3:LC118)</f>
        <v>1027240</v>
      </c>
      <c r="LE125" s="2">
        <f>SUM(LE3:LE118)</f>
        <v>120402</v>
      </c>
      <c r="LG125" s="2">
        <f>SUM(LG3:LG118)</f>
        <v>28950</v>
      </c>
      <c r="LI125" s="2">
        <f>SUM(LI3:LI118)</f>
        <v>162882</v>
      </c>
      <c r="LK125" s="2">
        <f>SUM(LK3:LK118)</f>
        <v>22875</v>
      </c>
      <c r="LM125" s="2">
        <f>SUM(LM3:LM118)</f>
        <v>25508</v>
      </c>
      <c r="LO125" s="2">
        <f>SUM(LO3:LO118)</f>
        <v>25000</v>
      </c>
      <c r="LQ125" s="2">
        <f>SUM(LQ3:LQ118)</f>
        <v>159214</v>
      </c>
      <c r="LS125" s="2">
        <f>SUM(LS3:LS118)</f>
        <v>511648</v>
      </c>
      <c r="LU125" s="2">
        <f>SUM(LU3:LU118)</f>
        <v>155491</v>
      </c>
      <c r="LW125" s="2">
        <f>SUM(LW3:LW118)</f>
        <v>95795</v>
      </c>
      <c r="LY125" s="2">
        <f>SUM(LY3:LY118)</f>
        <v>94633</v>
      </c>
      <c r="MA125" s="2">
        <f>SUM(MA3:MA118)</f>
        <v>640311.30000000005</v>
      </c>
      <c r="MC125" s="2">
        <f>SUM(MC3:MC118)</f>
        <v>15000</v>
      </c>
      <c r="ME125" s="2">
        <f>SUM(ME3:ME118)</f>
        <v>25400</v>
      </c>
      <c r="MG125" s="2">
        <f>SUM(MG3:MG118)</f>
        <v>77658</v>
      </c>
      <c r="MI125" s="2">
        <f>SUM(MI3:MI118)</f>
        <v>635169</v>
      </c>
      <c r="MK125" s="2">
        <f>SUM(MK3:MK118)</f>
        <v>813278</v>
      </c>
      <c r="MM125" s="2">
        <f>SUM(MM3:MM118)</f>
        <v>138269</v>
      </c>
      <c r="MO125" s="2">
        <f>SUM(MO3:MO118)</f>
        <v>7141021</v>
      </c>
      <c r="MQ125" s="2">
        <f>SUM(MQ3:MQ118)</f>
        <v>32500</v>
      </c>
      <c r="MS125" s="2">
        <f>SUM(MS3:MS118)</f>
        <v>237852.72999999998</v>
      </c>
      <c r="MU125" s="2">
        <f>SUM(MU3:MU118)</f>
        <v>393450</v>
      </c>
      <c r="MW125" s="2">
        <f>SUM(MW3:MW118)</f>
        <v>832710</v>
      </c>
      <c r="MY125" s="2">
        <f>SUM(MY3:MY118)</f>
        <v>6009</v>
      </c>
      <c r="NA125" s="2">
        <f>SUM(NA3:NA118)</f>
        <v>320000</v>
      </c>
      <c r="NC125" s="2">
        <f>SUM(NC3:NC118)</f>
        <v>851814386.10993433</v>
      </c>
      <c r="NG125" s="2">
        <f>SUM(NG3:NG118)</f>
        <v>824522650.88860869</v>
      </c>
      <c r="NK125" s="2"/>
      <c r="NL125" s="2"/>
    </row>
    <row r="126" spans="1:437" x14ac:dyDescent="0.25">
      <c r="FW126" s="4">
        <f>FW125-FW123</f>
        <v>824527.9999999851</v>
      </c>
    </row>
  </sheetData>
  <autoFilter ref="A1:ND119" xr:uid="{693BA28B-64B6-4958-81B4-AD5E97341483}"/>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BA28B-64B6-4958-81B4-AD5E97341483}">
  <dimension ref="A1:PT124"/>
  <sheetViews>
    <sheetView zoomScale="80" zoomScaleNormal="80" workbookViewId="0">
      <pane xSplit="2" ySplit="2" topLeftCell="MX3" activePane="bottomRight" state="frozen"/>
      <selection pane="topRight" activeCell="C1" sqref="C1"/>
      <selection pane="bottomLeft" activeCell="A3" sqref="A3"/>
      <selection pane="bottomRight" activeCell="NC3" sqref="NC3"/>
    </sheetView>
  </sheetViews>
  <sheetFormatPr defaultRowHeight="15" x14ac:dyDescent="0.25"/>
  <cols>
    <col min="1" max="1" width="33.42578125" customWidth="1"/>
    <col min="2" max="2" width="14.7109375" customWidth="1"/>
    <col min="3" max="3" width="16.42578125" customWidth="1"/>
    <col min="4" max="4" width="10.5703125" style="3" customWidth="1"/>
    <col min="5" max="5" width="16.42578125" customWidth="1"/>
    <col min="6" max="6" width="10.5703125" style="3" customWidth="1"/>
    <col min="7" max="7" width="16.42578125" customWidth="1"/>
    <col min="8" max="8" width="10.5703125" style="3" customWidth="1"/>
    <col min="9" max="9" width="16.42578125" customWidth="1"/>
    <col min="10" max="10" width="10.5703125" style="3" customWidth="1"/>
    <col min="11" max="11" width="16.42578125" customWidth="1"/>
    <col min="12" max="12" width="10.5703125" style="3" customWidth="1"/>
    <col min="13" max="13" width="16.42578125" customWidth="1"/>
    <col min="14" max="14" width="10.5703125" style="3" customWidth="1"/>
    <col min="15" max="15" width="16.42578125" customWidth="1"/>
    <col min="16" max="16" width="10.5703125" style="3" customWidth="1"/>
    <col min="17" max="17" width="16.42578125" customWidth="1"/>
    <col min="18" max="18" width="10.5703125" style="3" customWidth="1"/>
    <col min="19" max="19" width="16.42578125" customWidth="1"/>
    <col min="20" max="20" width="10.5703125" style="3" customWidth="1"/>
    <col min="21" max="21" width="16.42578125" customWidth="1"/>
    <col min="22" max="22" width="10.5703125" style="3" customWidth="1"/>
    <col min="23" max="23" width="16.42578125" customWidth="1"/>
    <col min="24" max="24" width="10.5703125" style="3" customWidth="1"/>
    <col min="25" max="25" width="16.42578125" customWidth="1"/>
    <col min="26" max="26" width="10.5703125" style="3" customWidth="1"/>
    <col min="27" max="27" width="16.42578125" customWidth="1"/>
    <col min="28" max="28" width="10.5703125" style="3" customWidth="1"/>
    <col min="29" max="29" width="16.42578125" customWidth="1"/>
    <col min="30" max="30" width="10.5703125" style="3" customWidth="1"/>
    <col min="31" max="31" width="16.42578125" customWidth="1"/>
    <col min="32" max="32" width="10.5703125" style="3" customWidth="1"/>
    <col min="33" max="33" width="16.42578125" customWidth="1"/>
    <col min="34" max="34" width="10.5703125" style="3" customWidth="1"/>
    <col min="35" max="35" width="16.42578125" customWidth="1"/>
    <col min="36" max="36" width="10.5703125" style="3" customWidth="1"/>
    <col min="37" max="37" width="16.42578125" customWidth="1"/>
    <col min="38" max="38" width="10.5703125" style="3" customWidth="1"/>
    <col min="39" max="39" width="16.42578125" customWidth="1"/>
    <col min="40" max="40" width="10.5703125" style="3" customWidth="1"/>
    <col min="41" max="41" width="16.42578125" customWidth="1"/>
    <col min="42" max="42" width="10.5703125" style="3" customWidth="1"/>
    <col min="43" max="43" width="16.42578125" customWidth="1"/>
    <col min="44" max="44" width="10.5703125" style="3" customWidth="1"/>
    <col min="45" max="45" width="16.42578125" customWidth="1"/>
    <col min="46" max="46" width="10.5703125" style="3" customWidth="1"/>
    <col min="47" max="47" width="16.42578125" customWidth="1"/>
    <col min="48" max="48" width="10.5703125" style="3" customWidth="1"/>
    <col min="49" max="49" width="16.42578125" customWidth="1"/>
    <col min="50" max="50" width="10.5703125" style="3" customWidth="1"/>
    <col min="51" max="51" width="16.42578125" customWidth="1"/>
    <col min="52" max="52" width="10.5703125" style="3" customWidth="1"/>
    <col min="53" max="53" width="16.42578125" customWidth="1"/>
    <col min="54" max="54" width="10.5703125" style="3" customWidth="1"/>
    <col min="55" max="55" width="16.42578125" customWidth="1"/>
    <col min="56" max="56" width="10.5703125" style="3" customWidth="1"/>
    <col min="57" max="57" width="16.42578125" customWidth="1"/>
    <col min="58" max="58" width="10.5703125" style="3" customWidth="1"/>
    <col min="59" max="59" width="16.42578125" customWidth="1"/>
    <col min="60" max="60" width="10.5703125" style="3" customWidth="1"/>
    <col min="61" max="61" width="16.42578125" customWidth="1"/>
    <col min="62" max="62" width="10.5703125" style="3" customWidth="1"/>
    <col min="63" max="63" width="16.42578125" customWidth="1"/>
    <col min="64" max="64" width="10.5703125" style="3" customWidth="1"/>
    <col min="65" max="65" width="16.42578125" customWidth="1"/>
    <col min="66" max="66" width="10.5703125" style="3" customWidth="1"/>
    <col min="67" max="67" width="16.42578125" customWidth="1"/>
    <col min="68" max="68" width="10.5703125" style="3" customWidth="1"/>
    <col min="69" max="69" width="16.42578125" customWidth="1"/>
    <col min="70" max="70" width="10.5703125" style="3" customWidth="1"/>
    <col min="71" max="71" width="16.42578125" customWidth="1"/>
    <col min="72" max="72" width="10.5703125" style="3" customWidth="1"/>
    <col min="73" max="73" width="16.42578125" customWidth="1"/>
    <col min="74" max="74" width="10.5703125" style="3" customWidth="1"/>
    <col min="75" max="75" width="16.42578125" customWidth="1"/>
    <col min="76" max="76" width="10.5703125" style="3" customWidth="1"/>
    <col min="77" max="77" width="16.42578125" customWidth="1"/>
    <col min="78" max="78" width="10.5703125" style="3" customWidth="1"/>
    <col min="79" max="79" width="16.42578125" customWidth="1"/>
    <col min="80" max="80" width="10.5703125" style="3" customWidth="1"/>
    <col min="81" max="81" width="16.42578125" customWidth="1"/>
    <col min="82" max="82" width="10.5703125" style="3" customWidth="1"/>
    <col min="83" max="83" width="16.42578125" customWidth="1"/>
    <col min="84" max="84" width="10.5703125" style="3" customWidth="1"/>
    <col min="85" max="85" width="16.42578125" customWidth="1"/>
    <col min="86" max="86" width="10.5703125" style="3" customWidth="1"/>
    <col min="87" max="87" width="16.42578125" customWidth="1"/>
    <col min="88" max="88" width="10.5703125" style="3" customWidth="1"/>
    <col min="89" max="89" width="16.42578125" customWidth="1"/>
    <col min="90" max="90" width="10.5703125" style="3" customWidth="1"/>
    <col min="91" max="91" width="16.42578125" customWidth="1"/>
    <col min="92" max="92" width="10.5703125" style="3" customWidth="1"/>
    <col min="93" max="93" width="16.42578125" customWidth="1"/>
    <col min="94" max="94" width="10.5703125" style="3" customWidth="1"/>
    <col min="95" max="95" width="16.42578125" customWidth="1"/>
    <col min="96" max="96" width="10.5703125" style="3" customWidth="1"/>
    <col min="97" max="97" width="16.42578125" customWidth="1"/>
    <col min="98" max="98" width="10.5703125" style="3" customWidth="1"/>
    <col min="99" max="99" width="16.42578125" customWidth="1"/>
    <col min="100" max="100" width="10.5703125" style="3" customWidth="1"/>
    <col min="101" max="101" width="16.42578125" customWidth="1"/>
    <col min="102" max="102" width="10.5703125" style="3" customWidth="1"/>
    <col min="103" max="103" width="16.42578125" customWidth="1"/>
    <col min="104" max="104" width="10.5703125" style="3" customWidth="1"/>
    <col min="105" max="105" width="16.42578125" customWidth="1"/>
    <col min="106" max="106" width="10.5703125" style="3" customWidth="1"/>
    <col min="107" max="107" width="16.42578125" customWidth="1"/>
    <col min="108" max="108" width="10.5703125" style="3" customWidth="1"/>
    <col min="109" max="109" width="16.42578125" customWidth="1"/>
    <col min="110" max="110" width="10.5703125" style="3" customWidth="1"/>
    <col min="111" max="111" width="16.42578125" customWidth="1"/>
    <col min="112" max="112" width="10.5703125" style="3" customWidth="1"/>
    <col min="113" max="113" width="16.42578125" customWidth="1"/>
    <col min="114" max="114" width="10.5703125" style="3" customWidth="1"/>
    <col min="115" max="115" width="16.42578125" customWidth="1"/>
    <col min="116" max="116" width="10.5703125" style="3" customWidth="1"/>
    <col min="117" max="117" width="16.42578125" customWidth="1"/>
    <col min="118" max="118" width="10.5703125" style="3" customWidth="1"/>
    <col min="119" max="119" width="16.42578125" customWidth="1"/>
    <col min="120" max="120" width="10.5703125" style="3" customWidth="1"/>
    <col min="121" max="121" width="16.42578125" customWidth="1"/>
    <col min="122" max="122" width="10.5703125" style="3" customWidth="1"/>
    <col min="123" max="123" width="16.42578125" customWidth="1"/>
    <col min="124" max="124" width="10.5703125" style="3" customWidth="1"/>
    <col min="125" max="125" width="16.42578125" customWidth="1"/>
    <col min="126" max="126" width="10.5703125" style="3" customWidth="1"/>
    <col min="127" max="127" width="16.42578125" customWidth="1"/>
    <col min="128" max="128" width="10.5703125" style="3" customWidth="1"/>
    <col min="129" max="129" width="16.42578125" customWidth="1"/>
    <col min="130" max="130" width="10.5703125" style="3" customWidth="1"/>
    <col min="131" max="131" width="16.42578125" customWidth="1"/>
    <col min="132" max="132" width="10.5703125" style="3" customWidth="1"/>
    <col min="133" max="133" width="16.42578125" customWidth="1"/>
    <col min="134" max="134" width="10.5703125" style="3" customWidth="1"/>
    <col min="135" max="135" width="16.42578125" customWidth="1"/>
    <col min="136" max="136" width="10.5703125" style="3" customWidth="1"/>
    <col min="137" max="137" width="16.42578125" customWidth="1"/>
    <col min="138" max="138" width="10.5703125" style="3" customWidth="1"/>
    <col min="139" max="139" width="16.42578125" customWidth="1"/>
    <col min="140" max="140" width="10.5703125" style="3" customWidth="1"/>
    <col min="141" max="141" width="16.42578125" customWidth="1"/>
    <col min="142" max="142" width="10.5703125" style="3" customWidth="1"/>
    <col min="143" max="143" width="16.42578125" customWidth="1"/>
    <col min="144" max="144" width="10.5703125" style="3" customWidth="1"/>
    <col min="145" max="145" width="16.42578125" customWidth="1"/>
    <col min="146" max="146" width="10.5703125" style="3" customWidth="1"/>
    <col min="147" max="147" width="16.42578125" customWidth="1"/>
    <col min="148" max="148" width="10.5703125" style="3" customWidth="1"/>
    <col min="149" max="149" width="16.42578125" customWidth="1"/>
    <col min="150" max="150" width="10.5703125" style="3" customWidth="1"/>
    <col min="151" max="151" width="16.42578125" customWidth="1"/>
    <col min="152" max="152" width="10.5703125" style="3" customWidth="1"/>
    <col min="153" max="153" width="16.42578125" customWidth="1"/>
    <col min="154" max="154" width="10.5703125" style="3" customWidth="1"/>
    <col min="155" max="155" width="16.42578125" customWidth="1"/>
    <col min="156" max="156" width="10.5703125" style="3" customWidth="1"/>
    <col min="157" max="157" width="16.42578125" customWidth="1"/>
    <col min="158" max="158" width="10.5703125" style="3" customWidth="1"/>
    <col min="159" max="159" width="16.42578125" customWidth="1"/>
    <col min="160" max="160" width="10.5703125" style="3" customWidth="1"/>
    <col min="161" max="161" width="16.42578125" customWidth="1"/>
    <col min="162" max="162" width="10.5703125" style="3" customWidth="1"/>
    <col min="163" max="163" width="16.42578125" customWidth="1"/>
    <col min="164" max="164" width="10.5703125" style="3" customWidth="1"/>
    <col min="165" max="165" width="16.42578125" customWidth="1"/>
    <col min="166" max="166" width="10.5703125" style="3" customWidth="1"/>
    <col min="167" max="167" width="16.42578125" customWidth="1"/>
    <col min="168" max="168" width="10.5703125" style="3" customWidth="1"/>
    <col min="169" max="169" width="16.42578125" customWidth="1"/>
    <col min="170" max="170" width="10.5703125" style="3" customWidth="1"/>
    <col min="171" max="171" width="16.42578125" customWidth="1"/>
    <col min="172" max="172" width="10.5703125" style="3" customWidth="1"/>
    <col min="173" max="173" width="16.42578125" customWidth="1"/>
    <col min="174" max="174" width="10.5703125" style="3" customWidth="1"/>
    <col min="175" max="175" width="16.42578125" customWidth="1"/>
    <col min="176" max="176" width="10.5703125" style="3" customWidth="1"/>
    <col min="177" max="177" width="16.42578125" customWidth="1"/>
    <col min="178" max="178" width="10.5703125" style="3" customWidth="1"/>
    <col min="179" max="179" width="16.42578125" customWidth="1"/>
    <col min="180" max="180" width="10.5703125" style="3" customWidth="1"/>
    <col min="181" max="181" width="16.42578125" customWidth="1"/>
    <col min="182" max="182" width="10.5703125" style="3" customWidth="1"/>
    <col min="183" max="183" width="16.42578125" customWidth="1"/>
    <col min="184" max="184" width="10.5703125" style="3" customWidth="1"/>
    <col min="185" max="185" width="16.42578125" customWidth="1"/>
    <col min="186" max="186" width="10.5703125" style="3" customWidth="1"/>
    <col min="187" max="187" width="16.42578125" customWidth="1"/>
    <col min="188" max="188" width="10.5703125" style="3" customWidth="1"/>
    <col min="189" max="189" width="16.42578125" customWidth="1"/>
    <col min="190" max="190" width="10.5703125" style="3" customWidth="1"/>
    <col min="191" max="191" width="16.42578125" customWidth="1"/>
    <col min="192" max="192" width="10.5703125" style="3" customWidth="1"/>
    <col min="193" max="193" width="16.42578125" customWidth="1"/>
    <col min="194" max="194" width="10.5703125" style="3" customWidth="1"/>
    <col min="195" max="195" width="16.42578125" customWidth="1"/>
    <col min="196" max="196" width="10.5703125" style="3" customWidth="1"/>
    <col min="197" max="197" width="16.42578125" customWidth="1"/>
    <col min="198" max="198" width="10.5703125" style="3" customWidth="1"/>
    <col min="199" max="199" width="16.42578125" customWidth="1"/>
    <col min="200" max="200" width="10.5703125" style="3" customWidth="1"/>
    <col min="201" max="201" width="16.42578125" customWidth="1"/>
    <col min="202" max="202" width="10.5703125" style="3" customWidth="1"/>
    <col min="203" max="203" width="16.42578125" customWidth="1"/>
    <col min="204" max="204" width="10.5703125" style="3" customWidth="1"/>
    <col min="205" max="205" width="16.42578125" customWidth="1"/>
    <col min="206" max="206" width="10.5703125" style="3" customWidth="1"/>
    <col min="207" max="207" width="16.42578125" customWidth="1"/>
    <col min="208" max="208" width="10.5703125" style="3" customWidth="1"/>
    <col min="209" max="209" width="16.42578125" customWidth="1"/>
    <col min="210" max="210" width="10.5703125" style="3" customWidth="1"/>
    <col min="211" max="211" width="16.42578125" customWidth="1"/>
    <col min="212" max="212" width="10.5703125" style="3" customWidth="1"/>
    <col min="213" max="213" width="16.42578125" customWidth="1"/>
    <col min="214" max="214" width="10.5703125" style="3" customWidth="1"/>
    <col min="215" max="215" width="16.42578125" customWidth="1"/>
    <col min="216" max="216" width="10.5703125" style="3" customWidth="1"/>
    <col min="217" max="217" width="16.42578125" customWidth="1"/>
    <col min="218" max="218" width="10.5703125" style="3" customWidth="1"/>
    <col min="219" max="219" width="16.42578125" customWidth="1"/>
    <col min="220" max="220" width="10.5703125" style="3" customWidth="1"/>
    <col min="221" max="221" width="16.42578125" customWidth="1"/>
    <col min="222" max="222" width="10.5703125" style="3" customWidth="1"/>
    <col min="223" max="223" width="16.42578125" customWidth="1"/>
    <col min="224" max="224" width="10.5703125" style="3" customWidth="1"/>
    <col min="225" max="225" width="16.42578125" customWidth="1"/>
    <col min="226" max="226" width="10.5703125" style="3" customWidth="1"/>
    <col min="227" max="227" width="16.42578125" customWidth="1"/>
    <col min="228" max="228" width="10.5703125" style="3" customWidth="1"/>
    <col min="229" max="229" width="16.42578125" customWidth="1"/>
    <col min="230" max="230" width="10.5703125" style="3" customWidth="1"/>
    <col min="231" max="231" width="16.42578125" customWidth="1"/>
    <col min="232" max="232" width="10.5703125" style="3" customWidth="1"/>
    <col min="233" max="233" width="16.42578125" customWidth="1"/>
    <col min="234" max="234" width="10.5703125" style="3" customWidth="1"/>
    <col min="235" max="235" width="16.42578125" customWidth="1"/>
    <col min="236" max="236" width="10.5703125" style="3" customWidth="1"/>
    <col min="237" max="237" width="16.42578125" customWidth="1"/>
    <col min="238" max="238" width="10.5703125" style="3" customWidth="1"/>
    <col min="239" max="239" width="16.42578125" customWidth="1"/>
    <col min="240" max="240" width="10.5703125" style="3" customWidth="1"/>
    <col min="241" max="241" width="16.42578125" customWidth="1"/>
    <col min="242" max="242" width="10.5703125" style="3" customWidth="1"/>
    <col min="243" max="243" width="16.42578125" customWidth="1"/>
    <col min="244" max="244" width="10.5703125" style="3" customWidth="1"/>
    <col min="245" max="245" width="16.42578125" customWidth="1"/>
    <col min="246" max="246" width="10.5703125" style="3" customWidth="1"/>
    <col min="247" max="247" width="16.42578125" customWidth="1"/>
    <col min="248" max="248" width="10.5703125" style="3" customWidth="1"/>
    <col min="249" max="249" width="16.42578125" customWidth="1"/>
    <col min="250" max="250" width="10.5703125" style="3" customWidth="1"/>
    <col min="251" max="251" width="16.42578125" customWidth="1"/>
    <col min="252" max="252" width="10.5703125" style="3" customWidth="1"/>
    <col min="253" max="253" width="16.42578125" customWidth="1"/>
    <col min="254" max="254" width="10.5703125" style="3" customWidth="1"/>
    <col min="255" max="255" width="16.42578125" customWidth="1"/>
    <col min="256" max="256" width="10.5703125" style="3" customWidth="1"/>
    <col min="257" max="257" width="16.42578125" customWidth="1"/>
    <col min="258" max="258" width="10.5703125" style="3" customWidth="1"/>
    <col min="259" max="259" width="16.42578125" customWidth="1"/>
    <col min="260" max="260" width="10.5703125" style="3" customWidth="1"/>
    <col min="261" max="261" width="16.42578125" customWidth="1"/>
    <col min="262" max="262" width="10.5703125" style="3" customWidth="1"/>
    <col min="263" max="263" width="16.42578125" customWidth="1"/>
    <col min="264" max="264" width="10.5703125" style="3" customWidth="1"/>
    <col min="265" max="265" width="16.42578125" customWidth="1"/>
    <col min="266" max="266" width="10.5703125" style="3" customWidth="1"/>
    <col min="267" max="267" width="16.42578125" customWidth="1"/>
    <col min="268" max="268" width="10.5703125" style="3" customWidth="1"/>
    <col min="269" max="269" width="16.42578125" customWidth="1"/>
    <col min="270" max="270" width="10.5703125" style="3" customWidth="1"/>
    <col min="271" max="271" width="16.42578125" customWidth="1"/>
    <col min="272" max="272" width="10.5703125" style="3" customWidth="1"/>
    <col min="273" max="273" width="16.42578125" customWidth="1"/>
    <col min="274" max="274" width="10.5703125" style="3" customWidth="1"/>
    <col min="275" max="275" width="16.42578125" customWidth="1"/>
    <col min="276" max="276" width="10.5703125" style="3" customWidth="1"/>
    <col min="277" max="277" width="16.42578125" customWidth="1"/>
    <col min="278" max="278" width="10.5703125" style="3" customWidth="1"/>
    <col min="279" max="279" width="16.42578125" customWidth="1"/>
    <col min="280" max="280" width="10.5703125" style="3" customWidth="1"/>
    <col min="281" max="281" width="16.42578125" customWidth="1"/>
    <col min="282" max="282" width="10.5703125" style="3" customWidth="1"/>
    <col min="283" max="283" width="16.42578125" customWidth="1"/>
    <col min="284" max="284" width="10.5703125" style="3" customWidth="1"/>
    <col min="285" max="285" width="16.42578125" customWidth="1"/>
    <col min="286" max="286" width="10.5703125" style="3" customWidth="1"/>
    <col min="287" max="287" width="16.42578125" customWidth="1"/>
    <col min="288" max="288" width="10.5703125" style="3" customWidth="1"/>
    <col min="289" max="289" width="16.42578125" customWidth="1"/>
    <col min="290" max="290" width="10.5703125" style="3" customWidth="1"/>
    <col min="291" max="291" width="16.42578125" customWidth="1"/>
    <col min="292" max="292" width="10.5703125" style="3" customWidth="1"/>
    <col min="293" max="293" width="16.42578125" customWidth="1"/>
    <col min="294" max="294" width="10.5703125" style="3" customWidth="1"/>
    <col min="295" max="295" width="16.42578125" customWidth="1"/>
    <col min="296" max="296" width="10.5703125" style="3" customWidth="1"/>
    <col min="297" max="297" width="16.42578125" customWidth="1"/>
    <col min="298" max="298" width="10.5703125" style="3" customWidth="1"/>
    <col min="299" max="299" width="16.42578125" customWidth="1"/>
    <col min="300" max="300" width="10.5703125" style="3" customWidth="1"/>
    <col min="301" max="301" width="16.42578125" customWidth="1"/>
    <col min="302" max="302" width="10.5703125" style="3" customWidth="1"/>
    <col min="303" max="303" width="16.42578125" customWidth="1"/>
    <col min="304" max="304" width="10.5703125" style="3" customWidth="1"/>
    <col min="305" max="305" width="16.42578125" customWidth="1"/>
    <col min="306" max="306" width="10.5703125" style="3" customWidth="1"/>
    <col min="307" max="307" width="16.42578125" customWidth="1"/>
    <col min="308" max="308" width="10.5703125" style="3" customWidth="1"/>
    <col min="309" max="309" width="16.42578125" customWidth="1"/>
    <col min="310" max="310" width="10.5703125" style="3" customWidth="1"/>
    <col min="311" max="311" width="16.42578125" customWidth="1"/>
    <col min="312" max="312" width="10.5703125" style="3" customWidth="1"/>
    <col min="313" max="313" width="16.42578125" customWidth="1"/>
    <col min="314" max="314" width="10.5703125" style="3" customWidth="1"/>
    <col min="315" max="315" width="16.42578125" customWidth="1"/>
    <col min="316" max="316" width="10.5703125" style="3" customWidth="1"/>
    <col min="317" max="317" width="16.42578125" customWidth="1"/>
    <col min="318" max="318" width="10.5703125" style="3" customWidth="1"/>
    <col min="319" max="319" width="16.42578125" customWidth="1"/>
    <col min="320" max="320" width="10.5703125" style="3" customWidth="1"/>
    <col min="321" max="321" width="16.42578125" customWidth="1"/>
    <col min="322" max="322" width="10.5703125" style="3" customWidth="1"/>
    <col min="323" max="323" width="16.42578125" customWidth="1"/>
    <col min="324" max="324" width="10.5703125" style="3" customWidth="1"/>
    <col min="325" max="325" width="16.42578125" customWidth="1"/>
    <col min="326" max="326" width="10.5703125" style="3" customWidth="1"/>
    <col min="327" max="327" width="16.42578125" customWidth="1"/>
    <col min="328" max="328" width="10.5703125" style="3" customWidth="1"/>
    <col min="329" max="329" width="16.42578125" customWidth="1"/>
    <col min="330" max="330" width="10.5703125" style="3" customWidth="1"/>
    <col min="331" max="331" width="16.42578125" customWidth="1"/>
    <col min="332" max="332" width="10.5703125" style="3" customWidth="1"/>
    <col min="333" max="333" width="16.42578125" customWidth="1"/>
    <col min="334" max="334" width="10.5703125" style="3" customWidth="1"/>
    <col min="335" max="335" width="16.42578125" customWidth="1"/>
    <col min="336" max="336" width="10.5703125" style="3" customWidth="1"/>
    <col min="337" max="337" width="16.42578125" customWidth="1"/>
    <col min="338" max="338" width="10.5703125" style="3" customWidth="1"/>
    <col min="339" max="339" width="16.42578125" customWidth="1"/>
    <col min="340" max="340" width="10.5703125" style="3" customWidth="1"/>
    <col min="341" max="341" width="16.42578125" customWidth="1"/>
    <col min="342" max="342" width="10.5703125" style="3" customWidth="1"/>
    <col min="343" max="343" width="16.42578125" customWidth="1"/>
    <col min="344" max="344" width="10.5703125" style="3" customWidth="1"/>
    <col min="345" max="345" width="16.42578125" customWidth="1"/>
    <col min="346" max="346" width="10.5703125" style="3" customWidth="1"/>
    <col min="347" max="347" width="16.42578125" customWidth="1"/>
    <col min="348" max="348" width="10.5703125" style="3" customWidth="1"/>
    <col min="349" max="349" width="16.42578125" customWidth="1"/>
    <col min="350" max="350" width="10.5703125" style="3" customWidth="1"/>
    <col min="351" max="351" width="16.42578125" customWidth="1"/>
    <col min="352" max="352" width="10.5703125" style="3" customWidth="1"/>
    <col min="353" max="353" width="16.42578125" customWidth="1"/>
    <col min="354" max="354" width="10.5703125" style="3" customWidth="1"/>
    <col min="355" max="355" width="16.42578125" customWidth="1"/>
    <col min="356" max="356" width="10.5703125" style="3" customWidth="1"/>
    <col min="357" max="357" width="16.42578125" customWidth="1"/>
    <col min="358" max="358" width="10.5703125" style="3" customWidth="1"/>
    <col min="359" max="359" width="16.42578125" customWidth="1"/>
    <col min="360" max="360" width="10.5703125" style="3" customWidth="1"/>
    <col min="361" max="361" width="16.42578125" customWidth="1"/>
    <col min="362" max="362" width="10.5703125" style="3" customWidth="1"/>
    <col min="363" max="363" width="16.42578125" customWidth="1"/>
    <col min="364" max="364" width="10.5703125" style="3" customWidth="1"/>
    <col min="365" max="365" width="16.42578125" customWidth="1"/>
    <col min="366" max="366" width="10.5703125" style="3" customWidth="1"/>
    <col min="367" max="367" width="16.42578125" customWidth="1"/>
    <col min="368" max="368" width="10.5703125" style="3" customWidth="1"/>
    <col min="369" max="369" width="16.42578125" customWidth="1"/>
    <col min="370" max="370" width="10.5703125" style="3" customWidth="1"/>
    <col min="371" max="371" width="16.42578125" customWidth="1"/>
    <col min="372" max="372" width="10.5703125" style="3" customWidth="1"/>
    <col min="373" max="373" width="16.42578125" customWidth="1"/>
    <col min="374" max="374" width="10.5703125" style="3" customWidth="1"/>
    <col min="375" max="375" width="16.42578125" customWidth="1"/>
    <col min="376" max="376" width="10.5703125" style="3" customWidth="1"/>
    <col min="377" max="377" width="16.42578125" customWidth="1"/>
    <col min="378" max="378" width="10.5703125" style="3" customWidth="1"/>
    <col min="379" max="379" width="16.42578125" customWidth="1"/>
    <col min="380" max="380" width="10.5703125" style="3" customWidth="1"/>
    <col min="381" max="381" width="16.42578125" customWidth="1"/>
    <col min="382" max="382" width="10.5703125" style="3" customWidth="1"/>
    <col min="383" max="383" width="16.42578125" customWidth="1"/>
    <col min="384" max="384" width="10.5703125" style="3" customWidth="1"/>
    <col min="385" max="385" width="16.42578125" customWidth="1"/>
    <col min="386" max="386" width="10.5703125" style="3" customWidth="1"/>
    <col min="387" max="387" width="16.42578125" customWidth="1"/>
    <col min="388" max="388" width="10.5703125" style="3" customWidth="1"/>
    <col min="389" max="389" width="16.42578125" customWidth="1"/>
    <col min="390" max="390" width="10.5703125" style="3" customWidth="1"/>
    <col min="391" max="391" width="16.42578125" customWidth="1"/>
    <col min="392" max="392" width="10.5703125" style="3" customWidth="1"/>
    <col min="393" max="393" width="16.42578125" customWidth="1"/>
    <col min="394" max="394" width="10.5703125" style="3" customWidth="1"/>
    <col min="395" max="395" width="16.42578125" customWidth="1"/>
    <col min="396" max="396" width="10.5703125" style="3" customWidth="1"/>
    <col min="397" max="397" width="16.42578125" customWidth="1"/>
    <col min="398" max="398" width="10.5703125" style="3" customWidth="1"/>
    <col min="399" max="399" width="16.42578125" customWidth="1"/>
    <col min="400" max="400" width="10.5703125" style="3" customWidth="1"/>
    <col min="401" max="401" width="16.42578125" customWidth="1"/>
    <col min="402" max="402" width="10.5703125" style="3" customWidth="1"/>
    <col min="403" max="403" width="16.42578125" customWidth="1"/>
    <col min="404" max="404" width="10.5703125" style="3" customWidth="1"/>
    <col min="405" max="405" width="16.42578125" customWidth="1"/>
    <col min="406" max="406" width="10.5703125" style="3" customWidth="1"/>
    <col min="407" max="407" width="16.42578125" customWidth="1"/>
    <col min="408" max="408" width="10.5703125" style="3" customWidth="1"/>
    <col min="409" max="409" width="16.42578125" customWidth="1"/>
    <col min="410" max="410" width="10.5703125" style="3" customWidth="1"/>
    <col min="411" max="411" width="16.42578125" customWidth="1"/>
    <col min="412" max="412" width="10.5703125" style="3" customWidth="1"/>
    <col min="413" max="413" width="16.42578125" customWidth="1"/>
    <col min="414" max="414" width="10.5703125" style="3" customWidth="1"/>
    <col min="415" max="415" width="16.42578125" customWidth="1"/>
    <col min="416" max="416" width="10.5703125" style="3" customWidth="1"/>
    <col min="417" max="417" width="16.42578125" customWidth="1"/>
    <col min="418" max="418" width="10.5703125" style="3" customWidth="1"/>
    <col min="419" max="419" width="16.42578125" customWidth="1"/>
    <col min="420" max="420" width="10.5703125" style="3" customWidth="1"/>
    <col min="421" max="421" width="16.42578125" customWidth="1"/>
    <col min="422" max="422" width="10.5703125" style="3" customWidth="1"/>
    <col min="423" max="423" width="16.42578125" customWidth="1"/>
    <col min="424" max="424" width="10.5703125" style="3" customWidth="1"/>
    <col min="425" max="425" width="16.42578125" customWidth="1"/>
    <col min="426" max="426" width="10.5703125" style="3" customWidth="1"/>
    <col min="427" max="427" width="16.42578125" customWidth="1"/>
    <col min="428" max="428" width="10.5703125" style="3" customWidth="1"/>
    <col min="429" max="429" width="16.42578125" customWidth="1"/>
    <col min="430" max="430" width="10.5703125" style="3" customWidth="1"/>
    <col min="431" max="431" width="16.42578125" customWidth="1"/>
    <col min="432" max="432" width="10.5703125" style="3" customWidth="1"/>
    <col min="433" max="433" width="16.42578125" customWidth="1"/>
    <col min="434" max="434" width="10.5703125" style="3" customWidth="1"/>
    <col min="435" max="435" width="16.42578125" customWidth="1"/>
    <col min="436" max="436" width="10.5703125" style="3" customWidth="1"/>
  </cols>
  <sheetData>
    <row r="1" spans="1:435" x14ac:dyDescent="0.25">
      <c r="C1" t="s">
        <v>1</v>
      </c>
      <c r="E1" t="s">
        <v>2</v>
      </c>
      <c r="G1" t="s">
        <v>9</v>
      </c>
      <c r="I1" t="s">
        <v>10</v>
      </c>
      <c r="K1" t="s">
        <v>11</v>
      </c>
      <c r="M1" t="s">
        <v>12</v>
      </c>
      <c r="O1" t="s">
        <v>13</v>
      </c>
      <c r="Q1" t="s">
        <v>14</v>
      </c>
      <c r="S1" t="s">
        <v>15</v>
      </c>
      <c r="U1" t="s">
        <v>16</v>
      </c>
      <c r="W1" t="s">
        <v>17</v>
      </c>
      <c r="Y1" t="s">
        <v>18</v>
      </c>
      <c r="AA1" t="s">
        <v>19</v>
      </c>
      <c r="AC1" t="s">
        <v>20</v>
      </c>
      <c r="AE1" t="s">
        <v>21</v>
      </c>
      <c r="AG1" t="s">
        <v>22</v>
      </c>
      <c r="AI1" t="s">
        <v>23</v>
      </c>
      <c r="AK1" t="s">
        <v>24</v>
      </c>
      <c r="AM1" t="s">
        <v>25</v>
      </c>
      <c r="AO1" t="s">
        <v>26</v>
      </c>
      <c r="AQ1" t="s">
        <v>27</v>
      </c>
      <c r="AS1" t="s">
        <v>28</v>
      </c>
      <c r="AU1" t="s">
        <v>29</v>
      </c>
      <c r="AW1" t="s">
        <v>30</v>
      </c>
      <c r="AY1" t="s">
        <v>31</v>
      </c>
      <c r="BA1" t="s">
        <v>32</v>
      </c>
      <c r="BC1" t="s">
        <v>33</v>
      </c>
      <c r="BE1" t="s">
        <v>36</v>
      </c>
      <c r="BG1" t="s">
        <v>37</v>
      </c>
      <c r="BI1" t="s">
        <v>38</v>
      </c>
      <c r="BK1" t="s">
        <v>39</v>
      </c>
      <c r="BM1" t="s">
        <v>40</v>
      </c>
      <c r="BO1" t="s">
        <v>41</v>
      </c>
      <c r="BQ1" t="s">
        <v>42</v>
      </c>
      <c r="BS1" t="s">
        <v>43</v>
      </c>
      <c r="BU1" t="s">
        <v>44</v>
      </c>
      <c r="BW1" t="s">
        <v>45</v>
      </c>
      <c r="BY1" t="s">
        <v>46</v>
      </c>
      <c r="CA1" t="s">
        <v>47</v>
      </c>
      <c r="CC1" t="s">
        <v>49</v>
      </c>
      <c r="CE1" t="s">
        <v>50</v>
      </c>
      <c r="CG1" t="s">
        <v>51</v>
      </c>
      <c r="CI1" t="s">
        <v>52</v>
      </c>
      <c r="CK1" t="s">
        <v>53</v>
      </c>
      <c r="CM1" t="s">
        <v>54</v>
      </c>
      <c r="CO1" t="s">
        <v>55</v>
      </c>
      <c r="CQ1" t="s">
        <v>56</v>
      </c>
      <c r="CS1" t="s">
        <v>57</v>
      </c>
      <c r="CU1" t="s">
        <v>69</v>
      </c>
      <c r="CW1" s="5" t="s">
        <v>70</v>
      </c>
      <c r="CY1" t="s">
        <v>72</v>
      </c>
      <c r="DA1" t="s">
        <v>73</v>
      </c>
      <c r="DC1" t="s">
        <v>74</v>
      </c>
      <c r="DE1" t="s">
        <v>75</v>
      </c>
      <c r="DG1" t="s">
        <v>78</v>
      </c>
      <c r="DI1" t="s">
        <v>83</v>
      </c>
      <c r="DK1" t="s">
        <v>84</v>
      </c>
      <c r="DM1" t="s">
        <v>85</v>
      </c>
      <c r="DO1" t="s">
        <v>86</v>
      </c>
      <c r="DQ1" t="s">
        <v>98</v>
      </c>
      <c r="DS1" t="s">
        <v>102</v>
      </c>
      <c r="DU1" t="s">
        <v>103</v>
      </c>
      <c r="DW1" t="s">
        <v>104</v>
      </c>
      <c r="DY1" t="s">
        <v>106</v>
      </c>
      <c r="EA1" t="s">
        <v>107</v>
      </c>
      <c r="EC1" t="s">
        <v>109</v>
      </c>
      <c r="EE1" t="s">
        <v>110</v>
      </c>
      <c r="EG1" t="s">
        <v>111</v>
      </c>
      <c r="EI1" t="s">
        <v>112</v>
      </c>
      <c r="EK1" t="s">
        <v>113</v>
      </c>
      <c r="EM1" t="s">
        <v>114</v>
      </c>
      <c r="EO1" t="s">
        <v>115</v>
      </c>
      <c r="EQ1" t="s">
        <v>117</v>
      </c>
      <c r="ES1" t="s">
        <v>118</v>
      </c>
      <c r="EU1" t="s">
        <v>120</v>
      </c>
      <c r="EW1" t="s">
        <v>121</v>
      </c>
      <c r="EY1" t="s">
        <v>122</v>
      </c>
      <c r="FA1" t="s">
        <v>123</v>
      </c>
      <c r="FC1" t="s">
        <v>124</v>
      </c>
      <c r="FE1" t="s">
        <v>125</v>
      </c>
      <c r="FG1" t="s">
        <v>126</v>
      </c>
      <c r="FI1" t="s">
        <v>127</v>
      </c>
      <c r="FK1" t="s">
        <v>128</v>
      </c>
      <c r="FM1" t="s">
        <v>129</v>
      </c>
      <c r="FO1" t="s">
        <v>130</v>
      </c>
      <c r="FQ1" t="s">
        <v>131</v>
      </c>
      <c r="FS1" t="s">
        <v>132</v>
      </c>
      <c r="FU1" t="s">
        <v>133</v>
      </c>
      <c r="FW1" t="s">
        <v>134</v>
      </c>
      <c r="FY1" t="s">
        <v>135</v>
      </c>
      <c r="GA1" t="s">
        <v>136</v>
      </c>
      <c r="GC1" t="s">
        <v>137</v>
      </c>
      <c r="GE1" t="s">
        <v>138</v>
      </c>
      <c r="GG1" t="s">
        <v>139</v>
      </c>
      <c r="GI1" t="s">
        <v>140</v>
      </c>
      <c r="GK1" t="s">
        <v>141</v>
      </c>
      <c r="GM1" t="s">
        <v>142</v>
      </c>
      <c r="GO1" t="s">
        <v>143</v>
      </c>
      <c r="GQ1" t="s">
        <v>144</v>
      </c>
      <c r="GS1" t="s">
        <v>145</v>
      </c>
      <c r="GU1" t="s">
        <v>146</v>
      </c>
      <c r="GW1" t="s">
        <v>147</v>
      </c>
      <c r="GY1" t="s">
        <v>148</v>
      </c>
      <c r="HA1" t="s">
        <v>149</v>
      </c>
      <c r="HC1" t="s">
        <v>150</v>
      </c>
      <c r="HE1" t="s">
        <v>151</v>
      </c>
      <c r="HG1" t="s">
        <v>152</v>
      </c>
      <c r="HI1" t="s">
        <v>153</v>
      </c>
      <c r="HK1" t="s">
        <v>154</v>
      </c>
      <c r="HM1" t="s">
        <v>155</v>
      </c>
      <c r="HO1" t="s">
        <v>156</v>
      </c>
      <c r="HQ1" t="s">
        <v>157</v>
      </c>
      <c r="HS1" t="s">
        <v>158</v>
      </c>
      <c r="HU1" t="s">
        <v>159</v>
      </c>
      <c r="HW1" t="s">
        <v>160</v>
      </c>
      <c r="HY1" t="s">
        <v>161</v>
      </c>
      <c r="IA1" t="s">
        <v>162</v>
      </c>
      <c r="IC1" t="s">
        <v>163</v>
      </c>
      <c r="IE1" t="s">
        <v>164</v>
      </c>
      <c r="IG1" t="s">
        <v>165</v>
      </c>
      <c r="II1" t="s">
        <v>166</v>
      </c>
      <c r="IK1" t="s">
        <v>170</v>
      </c>
      <c r="IM1" t="s">
        <v>171</v>
      </c>
      <c r="IO1" t="s">
        <v>172</v>
      </c>
      <c r="IQ1" t="s">
        <v>173</v>
      </c>
      <c r="IS1" t="s">
        <v>174</v>
      </c>
      <c r="IU1" t="s">
        <v>175</v>
      </c>
      <c r="IW1" t="s">
        <v>176</v>
      </c>
      <c r="IY1" t="s">
        <v>180</v>
      </c>
      <c r="JA1" t="s">
        <v>5</v>
      </c>
      <c r="JC1" t="s">
        <v>6</v>
      </c>
      <c r="JE1" t="s">
        <v>7</v>
      </c>
      <c r="JG1" t="s">
        <v>8</v>
      </c>
      <c r="JI1" t="s">
        <v>108</v>
      </c>
      <c r="JK1" t="s">
        <v>116</v>
      </c>
      <c r="JM1" t="s">
        <v>181</v>
      </c>
      <c r="JO1" t="s">
        <v>0</v>
      </c>
      <c r="JQ1" t="s">
        <v>3</v>
      </c>
      <c r="JS1" t="s">
        <v>4</v>
      </c>
      <c r="JU1" t="s">
        <v>34</v>
      </c>
      <c r="JW1" t="s">
        <v>35</v>
      </c>
      <c r="JY1" t="s">
        <v>48</v>
      </c>
      <c r="KA1" t="s">
        <v>58</v>
      </c>
      <c r="KC1" t="s">
        <v>59</v>
      </c>
      <c r="KE1" t="s">
        <v>60</v>
      </c>
      <c r="KG1" t="s">
        <v>61</v>
      </c>
      <c r="KI1" t="s">
        <v>62</v>
      </c>
      <c r="KK1" t="s">
        <v>63</v>
      </c>
      <c r="KM1" t="s">
        <v>64</v>
      </c>
      <c r="KO1" t="s">
        <v>65</v>
      </c>
      <c r="KQ1" t="s">
        <v>66</v>
      </c>
      <c r="KS1" t="s">
        <v>67</v>
      </c>
      <c r="KU1" t="s">
        <v>68</v>
      </c>
      <c r="KW1" t="s">
        <v>71</v>
      </c>
      <c r="KY1" t="s">
        <v>76</v>
      </c>
      <c r="LA1" t="s">
        <v>77</v>
      </c>
      <c r="LC1" t="s">
        <v>79</v>
      </c>
      <c r="LE1" t="s">
        <v>80</v>
      </c>
      <c r="LG1" t="s">
        <v>81</v>
      </c>
      <c r="LI1" t="s">
        <v>82</v>
      </c>
      <c r="LK1" t="s">
        <v>87</v>
      </c>
      <c r="LM1" t="s">
        <v>88</v>
      </c>
      <c r="LO1" t="s">
        <v>89</v>
      </c>
      <c r="LQ1" t="s">
        <v>90</v>
      </c>
      <c r="LS1" t="s">
        <v>91</v>
      </c>
      <c r="LU1" t="s">
        <v>92</v>
      </c>
      <c r="LW1" t="s">
        <v>93</v>
      </c>
      <c r="LY1" t="s">
        <v>94</v>
      </c>
      <c r="MA1" t="s">
        <v>95</v>
      </c>
      <c r="MC1" t="s">
        <v>96</v>
      </c>
      <c r="ME1" t="s">
        <v>97</v>
      </c>
      <c r="MG1" t="s">
        <v>99</v>
      </c>
      <c r="MI1" t="s">
        <v>100</v>
      </c>
      <c r="MK1" t="s">
        <v>101</v>
      </c>
      <c r="MM1" t="s">
        <v>105</v>
      </c>
      <c r="MO1" t="s">
        <v>119</v>
      </c>
      <c r="MQ1" t="s">
        <v>167</v>
      </c>
      <c r="MS1" t="s">
        <v>168</v>
      </c>
      <c r="MU1" t="s">
        <v>169</v>
      </c>
      <c r="MW1" t="s">
        <v>177</v>
      </c>
      <c r="MY1" t="s">
        <v>178</v>
      </c>
      <c r="NA1" t="s">
        <v>179</v>
      </c>
      <c r="NC1" t="s">
        <v>182</v>
      </c>
      <c r="ND1" s="3" t="s">
        <v>183</v>
      </c>
    </row>
    <row r="2" spans="1:435" x14ac:dyDescent="0.25">
      <c r="A2" t="s">
        <v>184</v>
      </c>
      <c r="B2" t="s">
        <v>185</v>
      </c>
      <c r="C2" t="s">
        <v>303</v>
      </c>
      <c r="D2" s="3" t="s">
        <v>304</v>
      </c>
      <c r="E2" t="s">
        <v>303</v>
      </c>
      <c r="F2" s="3" t="s">
        <v>304</v>
      </c>
      <c r="G2" t="s">
        <v>303</v>
      </c>
      <c r="H2" s="3" t="s">
        <v>304</v>
      </c>
      <c r="I2" t="s">
        <v>303</v>
      </c>
      <c r="J2" s="3" t="s">
        <v>304</v>
      </c>
      <c r="K2" t="s">
        <v>303</v>
      </c>
      <c r="L2" s="3" t="s">
        <v>304</v>
      </c>
      <c r="M2" t="s">
        <v>303</v>
      </c>
      <c r="N2" s="3" t="s">
        <v>304</v>
      </c>
      <c r="O2" t="s">
        <v>303</v>
      </c>
      <c r="P2" s="3" t="s">
        <v>304</v>
      </c>
      <c r="Q2" t="s">
        <v>303</v>
      </c>
      <c r="R2" s="3" t="s">
        <v>304</v>
      </c>
      <c r="S2" t="s">
        <v>303</v>
      </c>
      <c r="T2" s="3" t="s">
        <v>304</v>
      </c>
      <c r="U2" t="s">
        <v>303</v>
      </c>
      <c r="V2" s="3" t="s">
        <v>304</v>
      </c>
      <c r="W2" t="s">
        <v>303</v>
      </c>
      <c r="X2" s="3" t="s">
        <v>304</v>
      </c>
      <c r="Y2" t="s">
        <v>303</v>
      </c>
      <c r="Z2" s="3" t="s">
        <v>304</v>
      </c>
      <c r="AA2" t="s">
        <v>303</v>
      </c>
      <c r="AB2" s="3" t="s">
        <v>304</v>
      </c>
      <c r="AC2" t="s">
        <v>303</v>
      </c>
      <c r="AD2" s="3" t="s">
        <v>304</v>
      </c>
      <c r="AE2" t="s">
        <v>303</v>
      </c>
      <c r="AF2" s="3" t="s">
        <v>304</v>
      </c>
      <c r="AG2" t="s">
        <v>303</v>
      </c>
      <c r="AH2" s="3" t="s">
        <v>304</v>
      </c>
      <c r="AI2" t="s">
        <v>303</v>
      </c>
      <c r="AJ2" s="3" t="s">
        <v>304</v>
      </c>
      <c r="AK2" t="s">
        <v>303</v>
      </c>
      <c r="AL2" s="3" t="s">
        <v>304</v>
      </c>
      <c r="AM2" t="s">
        <v>303</v>
      </c>
      <c r="AN2" s="3" t="s">
        <v>304</v>
      </c>
      <c r="AO2" t="s">
        <v>303</v>
      </c>
      <c r="AP2" s="3" t="s">
        <v>304</v>
      </c>
      <c r="AQ2" t="s">
        <v>303</v>
      </c>
      <c r="AR2" s="3" t="s">
        <v>304</v>
      </c>
      <c r="AS2" t="s">
        <v>303</v>
      </c>
      <c r="AT2" s="3" t="s">
        <v>304</v>
      </c>
      <c r="AU2" t="s">
        <v>303</v>
      </c>
      <c r="AV2" s="3" t="s">
        <v>304</v>
      </c>
      <c r="AW2" t="s">
        <v>303</v>
      </c>
      <c r="AX2" s="3" t="s">
        <v>304</v>
      </c>
      <c r="AY2" t="s">
        <v>303</v>
      </c>
      <c r="AZ2" s="3" t="s">
        <v>304</v>
      </c>
      <c r="BA2" t="s">
        <v>303</v>
      </c>
      <c r="BB2" s="3" t="s">
        <v>304</v>
      </c>
      <c r="BC2" t="s">
        <v>303</v>
      </c>
      <c r="BD2" s="3" t="s">
        <v>304</v>
      </c>
      <c r="BE2" t="s">
        <v>303</v>
      </c>
      <c r="BF2" s="3" t="s">
        <v>304</v>
      </c>
      <c r="BG2" t="s">
        <v>303</v>
      </c>
      <c r="BH2" s="3" t="s">
        <v>304</v>
      </c>
      <c r="BI2" t="s">
        <v>303</v>
      </c>
      <c r="BJ2" s="3" t="s">
        <v>304</v>
      </c>
      <c r="BK2" t="s">
        <v>303</v>
      </c>
      <c r="BL2" s="3" t="s">
        <v>304</v>
      </c>
      <c r="BM2" t="s">
        <v>303</v>
      </c>
      <c r="BN2" s="3" t="s">
        <v>304</v>
      </c>
      <c r="BO2" t="s">
        <v>303</v>
      </c>
      <c r="BP2" s="3" t="s">
        <v>304</v>
      </c>
      <c r="BQ2" t="s">
        <v>303</v>
      </c>
      <c r="BR2" s="3" t="s">
        <v>304</v>
      </c>
      <c r="BS2" t="s">
        <v>303</v>
      </c>
      <c r="BT2" s="3" t="s">
        <v>304</v>
      </c>
      <c r="BU2" t="s">
        <v>303</v>
      </c>
      <c r="BV2" s="3" t="s">
        <v>304</v>
      </c>
      <c r="BW2" t="s">
        <v>303</v>
      </c>
      <c r="BX2" s="3" t="s">
        <v>304</v>
      </c>
      <c r="BY2" t="s">
        <v>303</v>
      </c>
      <c r="BZ2" s="3" t="s">
        <v>304</v>
      </c>
      <c r="CA2" t="s">
        <v>303</v>
      </c>
      <c r="CB2" s="3" t="s">
        <v>304</v>
      </c>
      <c r="CC2" t="s">
        <v>303</v>
      </c>
      <c r="CD2" s="3" t="s">
        <v>304</v>
      </c>
      <c r="CE2" t="s">
        <v>303</v>
      </c>
      <c r="CF2" s="3" t="s">
        <v>304</v>
      </c>
      <c r="CG2" t="s">
        <v>303</v>
      </c>
      <c r="CH2" s="3" t="s">
        <v>304</v>
      </c>
      <c r="CI2" t="s">
        <v>303</v>
      </c>
      <c r="CJ2" s="3" t="s">
        <v>304</v>
      </c>
      <c r="CK2" t="s">
        <v>303</v>
      </c>
      <c r="CL2" s="3" t="s">
        <v>304</v>
      </c>
      <c r="CM2" t="s">
        <v>303</v>
      </c>
      <c r="CN2" s="3" t="s">
        <v>304</v>
      </c>
      <c r="CO2" t="s">
        <v>303</v>
      </c>
      <c r="CP2" s="3" t="s">
        <v>304</v>
      </c>
      <c r="CQ2" t="s">
        <v>303</v>
      </c>
      <c r="CR2" s="3" t="s">
        <v>304</v>
      </c>
      <c r="CS2" t="s">
        <v>303</v>
      </c>
      <c r="CT2" s="3" t="s">
        <v>304</v>
      </c>
      <c r="CU2" t="s">
        <v>303</v>
      </c>
      <c r="CV2" s="3" t="s">
        <v>304</v>
      </c>
      <c r="CW2" s="5" t="s">
        <v>303</v>
      </c>
      <c r="CX2" s="3" t="s">
        <v>304</v>
      </c>
      <c r="CY2" t="s">
        <v>303</v>
      </c>
      <c r="CZ2" s="3" t="s">
        <v>304</v>
      </c>
      <c r="DA2" t="s">
        <v>303</v>
      </c>
      <c r="DB2" s="3" t="s">
        <v>304</v>
      </c>
      <c r="DC2" t="s">
        <v>303</v>
      </c>
      <c r="DD2" s="3" t="s">
        <v>304</v>
      </c>
      <c r="DE2" t="s">
        <v>303</v>
      </c>
      <c r="DF2" s="3" t="s">
        <v>304</v>
      </c>
      <c r="DG2" t="s">
        <v>303</v>
      </c>
      <c r="DH2" s="3" t="s">
        <v>304</v>
      </c>
      <c r="DI2" t="s">
        <v>303</v>
      </c>
      <c r="DJ2" s="3" t="s">
        <v>304</v>
      </c>
      <c r="DK2" t="s">
        <v>303</v>
      </c>
      <c r="DL2" s="3" t="s">
        <v>304</v>
      </c>
      <c r="DM2" t="s">
        <v>303</v>
      </c>
      <c r="DN2" s="3" t="s">
        <v>304</v>
      </c>
      <c r="DO2" t="s">
        <v>303</v>
      </c>
      <c r="DP2" s="3" t="s">
        <v>304</v>
      </c>
      <c r="DQ2" t="s">
        <v>303</v>
      </c>
      <c r="DR2" s="3" t="s">
        <v>304</v>
      </c>
      <c r="DS2" t="s">
        <v>303</v>
      </c>
      <c r="DT2" s="3" t="s">
        <v>304</v>
      </c>
      <c r="DU2" t="s">
        <v>303</v>
      </c>
      <c r="DV2" s="3" t="s">
        <v>304</v>
      </c>
      <c r="DW2" t="s">
        <v>303</v>
      </c>
      <c r="DX2" s="3" t="s">
        <v>304</v>
      </c>
      <c r="DY2" t="s">
        <v>303</v>
      </c>
      <c r="DZ2" s="3" t="s">
        <v>304</v>
      </c>
      <c r="EA2" t="s">
        <v>303</v>
      </c>
      <c r="EB2" s="3" t="s">
        <v>304</v>
      </c>
      <c r="EC2" t="s">
        <v>303</v>
      </c>
      <c r="ED2" s="3" t="s">
        <v>304</v>
      </c>
      <c r="EE2" t="s">
        <v>303</v>
      </c>
      <c r="EF2" s="3" t="s">
        <v>304</v>
      </c>
      <c r="EG2" t="s">
        <v>303</v>
      </c>
      <c r="EH2" s="3" t="s">
        <v>304</v>
      </c>
      <c r="EI2" t="s">
        <v>303</v>
      </c>
      <c r="EJ2" s="3" t="s">
        <v>304</v>
      </c>
      <c r="EK2" t="s">
        <v>303</v>
      </c>
      <c r="EL2" s="3" t="s">
        <v>304</v>
      </c>
      <c r="EM2" t="s">
        <v>303</v>
      </c>
      <c r="EN2" s="3" t="s">
        <v>304</v>
      </c>
      <c r="EO2" t="s">
        <v>303</v>
      </c>
      <c r="EP2" s="3" t="s">
        <v>304</v>
      </c>
      <c r="EQ2" t="s">
        <v>303</v>
      </c>
      <c r="ER2" s="3" t="s">
        <v>304</v>
      </c>
      <c r="ES2" t="s">
        <v>303</v>
      </c>
      <c r="ET2" s="3" t="s">
        <v>304</v>
      </c>
      <c r="EU2" t="s">
        <v>303</v>
      </c>
      <c r="EV2" s="3" t="s">
        <v>304</v>
      </c>
      <c r="EW2" t="s">
        <v>303</v>
      </c>
      <c r="EX2" s="3" t="s">
        <v>304</v>
      </c>
      <c r="EY2" t="s">
        <v>303</v>
      </c>
      <c r="EZ2" s="3" t="s">
        <v>304</v>
      </c>
      <c r="FA2" t="s">
        <v>303</v>
      </c>
      <c r="FB2" s="3" t="s">
        <v>304</v>
      </c>
      <c r="FC2" t="s">
        <v>303</v>
      </c>
      <c r="FD2" s="3" t="s">
        <v>304</v>
      </c>
      <c r="FE2" t="s">
        <v>303</v>
      </c>
      <c r="FF2" s="3" t="s">
        <v>304</v>
      </c>
      <c r="FG2" t="s">
        <v>303</v>
      </c>
      <c r="FH2" s="3" t="s">
        <v>304</v>
      </c>
      <c r="FI2" t="s">
        <v>303</v>
      </c>
      <c r="FJ2" s="3" t="s">
        <v>304</v>
      </c>
      <c r="FK2" t="s">
        <v>303</v>
      </c>
      <c r="FL2" s="3" t="s">
        <v>304</v>
      </c>
      <c r="FM2" t="s">
        <v>303</v>
      </c>
      <c r="FN2" s="3" t="s">
        <v>304</v>
      </c>
      <c r="FO2" t="s">
        <v>303</v>
      </c>
      <c r="FP2" s="3" t="s">
        <v>304</v>
      </c>
      <c r="FQ2" t="s">
        <v>303</v>
      </c>
      <c r="FR2" s="3" t="s">
        <v>304</v>
      </c>
      <c r="FS2" t="s">
        <v>303</v>
      </c>
      <c r="FT2" s="3" t="s">
        <v>304</v>
      </c>
      <c r="FU2" t="s">
        <v>303</v>
      </c>
      <c r="FV2" s="3" t="s">
        <v>304</v>
      </c>
      <c r="FW2" t="s">
        <v>303</v>
      </c>
      <c r="FX2" s="3" t="s">
        <v>304</v>
      </c>
      <c r="FY2" t="s">
        <v>303</v>
      </c>
      <c r="FZ2" s="3" t="s">
        <v>304</v>
      </c>
      <c r="GA2" t="s">
        <v>303</v>
      </c>
      <c r="GB2" s="3" t="s">
        <v>304</v>
      </c>
      <c r="GC2" t="s">
        <v>303</v>
      </c>
      <c r="GD2" s="3" t="s">
        <v>304</v>
      </c>
      <c r="GE2" t="s">
        <v>303</v>
      </c>
      <c r="GF2" s="3" t="s">
        <v>304</v>
      </c>
      <c r="GG2" t="s">
        <v>303</v>
      </c>
      <c r="GH2" s="3" t="s">
        <v>304</v>
      </c>
      <c r="GI2" t="s">
        <v>303</v>
      </c>
      <c r="GJ2" s="3" t="s">
        <v>304</v>
      </c>
      <c r="GK2" t="s">
        <v>303</v>
      </c>
      <c r="GL2" s="3" t="s">
        <v>304</v>
      </c>
      <c r="GM2" t="s">
        <v>303</v>
      </c>
      <c r="GN2" s="3" t="s">
        <v>304</v>
      </c>
      <c r="GO2" t="s">
        <v>303</v>
      </c>
      <c r="GP2" s="3" t="s">
        <v>304</v>
      </c>
      <c r="GQ2" t="s">
        <v>303</v>
      </c>
      <c r="GR2" s="3" t="s">
        <v>304</v>
      </c>
      <c r="GS2" t="s">
        <v>303</v>
      </c>
      <c r="GT2" s="3" t="s">
        <v>304</v>
      </c>
      <c r="GU2" t="s">
        <v>303</v>
      </c>
      <c r="GV2" s="3" t="s">
        <v>304</v>
      </c>
      <c r="GW2" t="s">
        <v>303</v>
      </c>
      <c r="GX2" s="3" t="s">
        <v>304</v>
      </c>
      <c r="GY2" t="s">
        <v>303</v>
      </c>
      <c r="GZ2" s="3" t="s">
        <v>304</v>
      </c>
      <c r="HA2" t="s">
        <v>303</v>
      </c>
      <c r="HB2" s="3" t="s">
        <v>304</v>
      </c>
      <c r="HC2" t="s">
        <v>303</v>
      </c>
      <c r="HD2" s="3" t="s">
        <v>304</v>
      </c>
      <c r="HE2" t="s">
        <v>303</v>
      </c>
      <c r="HF2" s="3" t="s">
        <v>304</v>
      </c>
      <c r="HG2" t="s">
        <v>303</v>
      </c>
      <c r="HH2" s="3" t="s">
        <v>304</v>
      </c>
      <c r="HI2" t="s">
        <v>303</v>
      </c>
      <c r="HJ2" s="3" t="s">
        <v>304</v>
      </c>
      <c r="HK2" t="s">
        <v>303</v>
      </c>
      <c r="HL2" s="3" t="s">
        <v>304</v>
      </c>
      <c r="HM2" t="s">
        <v>303</v>
      </c>
      <c r="HN2" s="3" t="s">
        <v>304</v>
      </c>
      <c r="HO2" t="s">
        <v>303</v>
      </c>
      <c r="HP2" s="3" t="s">
        <v>304</v>
      </c>
      <c r="HQ2" t="s">
        <v>303</v>
      </c>
      <c r="HR2" s="3" t="s">
        <v>304</v>
      </c>
      <c r="HS2" t="s">
        <v>303</v>
      </c>
      <c r="HT2" s="3" t="s">
        <v>304</v>
      </c>
      <c r="HU2" t="s">
        <v>303</v>
      </c>
      <c r="HV2" s="3" t="s">
        <v>304</v>
      </c>
      <c r="HW2" t="s">
        <v>303</v>
      </c>
      <c r="HX2" s="3" t="s">
        <v>304</v>
      </c>
      <c r="HY2" t="s">
        <v>303</v>
      </c>
      <c r="HZ2" s="3" t="s">
        <v>304</v>
      </c>
      <c r="IA2" t="s">
        <v>303</v>
      </c>
      <c r="IB2" s="3" t="s">
        <v>304</v>
      </c>
      <c r="IC2" t="s">
        <v>303</v>
      </c>
      <c r="ID2" s="3" t="s">
        <v>304</v>
      </c>
      <c r="IE2" t="s">
        <v>303</v>
      </c>
      <c r="IF2" s="3" t="s">
        <v>304</v>
      </c>
      <c r="IG2" t="s">
        <v>303</v>
      </c>
      <c r="IH2" s="3" t="s">
        <v>304</v>
      </c>
      <c r="II2" t="s">
        <v>303</v>
      </c>
      <c r="IJ2" s="3" t="s">
        <v>304</v>
      </c>
      <c r="IK2" t="s">
        <v>303</v>
      </c>
      <c r="IL2" s="3" t="s">
        <v>304</v>
      </c>
      <c r="IM2" t="s">
        <v>303</v>
      </c>
      <c r="IN2" s="3" t="s">
        <v>304</v>
      </c>
      <c r="IO2" t="s">
        <v>303</v>
      </c>
      <c r="IP2" s="3" t="s">
        <v>304</v>
      </c>
      <c r="IQ2" t="s">
        <v>303</v>
      </c>
      <c r="IR2" s="3" t="s">
        <v>304</v>
      </c>
      <c r="IS2" t="s">
        <v>303</v>
      </c>
      <c r="IT2" s="3" t="s">
        <v>304</v>
      </c>
      <c r="IU2" t="s">
        <v>303</v>
      </c>
      <c r="IV2" s="3" t="s">
        <v>304</v>
      </c>
      <c r="IW2" t="s">
        <v>303</v>
      </c>
      <c r="IX2" s="3" t="s">
        <v>304</v>
      </c>
      <c r="IY2" t="s">
        <v>303</v>
      </c>
      <c r="IZ2" s="3" t="s">
        <v>304</v>
      </c>
      <c r="JA2" t="s">
        <v>303</v>
      </c>
      <c r="JB2" s="3" t="s">
        <v>304</v>
      </c>
      <c r="JC2" t="s">
        <v>303</v>
      </c>
      <c r="JD2" s="3" t="s">
        <v>304</v>
      </c>
      <c r="JE2" t="s">
        <v>303</v>
      </c>
      <c r="JF2" s="3" t="s">
        <v>304</v>
      </c>
      <c r="JG2" t="s">
        <v>303</v>
      </c>
      <c r="JH2" s="3" t="s">
        <v>304</v>
      </c>
      <c r="JI2" t="s">
        <v>303</v>
      </c>
      <c r="JJ2" s="3" t="s">
        <v>304</v>
      </c>
      <c r="JK2" t="s">
        <v>303</v>
      </c>
      <c r="JL2" s="3" t="s">
        <v>304</v>
      </c>
      <c r="JM2" t="s">
        <v>303</v>
      </c>
      <c r="JN2" s="3" t="s">
        <v>304</v>
      </c>
      <c r="JO2" t="s">
        <v>303</v>
      </c>
      <c r="JP2" s="3" t="s">
        <v>304</v>
      </c>
      <c r="JQ2" t="s">
        <v>303</v>
      </c>
      <c r="JR2" s="3" t="s">
        <v>304</v>
      </c>
      <c r="JS2" t="s">
        <v>303</v>
      </c>
      <c r="JT2" s="3" t="s">
        <v>304</v>
      </c>
      <c r="JU2" t="s">
        <v>303</v>
      </c>
      <c r="JV2" s="3" t="s">
        <v>304</v>
      </c>
      <c r="JW2" t="s">
        <v>303</v>
      </c>
      <c r="JX2" s="3" t="s">
        <v>304</v>
      </c>
      <c r="JY2" t="s">
        <v>303</v>
      </c>
      <c r="JZ2" s="3" t="s">
        <v>304</v>
      </c>
      <c r="KA2" t="s">
        <v>303</v>
      </c>
      <c r="KB2" s="3" t="s">
        <v>304</v>
      </c>
      <c r="KC2" t="s">
        <v>303</v>
      </c>
      <c r="KD2" s="3" t="s">
        <v>304</v>
      </c>
      <c r="KE2" t="s">
        <v>303</v>
      </c>
      <c r="KF2" s="3" t="s">
        <v>304</v>
      </c>
      <c r="KG2" t="s">
        <v>303</v>
      </c>
      <c r="KH2" s="3" t="s">
        <v>304</v>
      </c>
      <c r="KI2" t="s">
        <v>303</v>
      </c>
      <c r="KJ2" s="3" t="s">
        <v>304</v>
      </c>
      <c r="KK2" t="s">
        <v>303</v>
      </c>
      <c r="KL2" s="3" t="s">
        <v>304</v>
      </c>
      <c r="KM2" t="s">
        <v>303</v>
      </c>
      <c r="KN2" s="3" t="s">
        <v>304</v>
      </c>
      <c r="KO2" t="s">
        <v>303</v>
      </c>
      <c r="KP2" s="3" t="s">
        <v>304</v>
      </c>
      <c r="KQ2" t="s">
        <v>303</v>
      </c>
      <c r="KR2" s="3" t="s">
        <v>304</v>
      </c>
      <c r="KS2" t="s">
        <v>303</v>
      </c>
      <c r="KT2" s="3" t="s">
        <v>304</v>
      </c>
      <c r="KU2" t="s">
        <v>303</v>
      </c>
      <c r="KV2" s="3" t="s">
        <v>304</v>
      </c>
      <c r="KW2" t="s">
        <v>303</v>
      </c>
      <c r="KX2" s="3" t="s">
        <v>304</v>
      </c>
      <c r="KY2" t="s">
        <v>303</v>
      </c>
      <c r="KZ2" s="3" t="s">
        <v>304</v>
      </c>
      <c r="LA2" t="s">
        <v>303</v>
      </c>
      <c r="LB2" s="3" t="s">
        <v>304</v>
      </c>
      <c r="LC2" t="s">
        <v>303</v>
      </c>
      <c r="LD2" s="3" t="s">
        <v>304</v>
      </c>
      <c r="LE2" t="s">
        <v>303</v>
      </c>
      <c r="LF2" s="3" t="s">
        <v>304</v>
      </c>
      <c r="LG2" t="s">
        <v>303</v>
      </c>
      <c r="LH2" s="3" t="s">
        <v>304</v>
      </c>
      <c r="LI2" t="s">
        <v>303</v>
      </c>
      <c r="LJ2" s="3" t="s">
        <v>304</v>
      </c>
      <c r="LK2" t="s">
        <v>303</v>
      </c>
      <c r="LL2" s="3" t="s">
        <v>304</v>
      </c>
      <c r="LM2" t="s">
        <v>303</v>
      </c>
      <c r="LN2" s="3" t="s">
        <v>304</v>
      </c>
      <c r="LO2" t="s">
        <v>303</v>
      </c>
      <c r="LP2" s="3" t="s">
        <v>304</v>
      </c>
      <c r="LQ2" t="s">
        <v>303</v>
      </c>
      <c r="LR2" s="3" t="s">
        <v>304</v>
      </c>
      <c r="LS2" t="s">
        <v>303</v>
      </c>
      <c r="LT2" s="3" t="s">
        <v>304</v>
      </c>
      <c r="LU2" t="s">
        <v>303</v>
      </c>
      <c r="LV2" s="3" t="s">
        <v>304</v>
      </c>
      <c r="LW2" t="s">
        <v>303</v>
      </c>
      <c r="LX2" s="3" t="s">
        <v>304</v>
      </c>
      <c r="LY2" t="s">
        <v>303</v>
      </c>
      <c r="LZ2" s="3" t="s">
        <v>304</v>
      </c>
      <c r="MA2" t="s">
        <v>303</v>
      </c>
      <c r="MB2" s="3" t="s">
        <v>304</v>
      </c>
      <c r="MC2" t="s">
        <v>303</v>
      </c>
      <c r="MD2" s="3" t="s">
        <v>304</v>
      </c>
      <c r="ME2" t="s">
        <v>303</v>
      </c>
      <c r="MF2" s="3" t="s">
        <v>304</v>
      </c>
      <c r="MG2" t="s">
        <v>303</v>
      </c>
      <c r="MH2" s="3" t="s">
        <v>304</v>
      </c>
      <c r="MI2" t="s">
        <v>303</v>
      </c>
      <c r="MJ2" s="3" t="s">
        <v>304</v>
      </c>
      <c r="MK2" t="s">
        <v>303</v>
      </c>
      <c r="ML2" s="3" t="s">
        <v>304</v>
      </c>
      <c r="MM2" t="s">
        <v>303</v>
      </c>
      <c r="MN2" s="3" t="s">
        <v>304</v>
      </c>
      <c r="MO2" t="s">
        <v>303</v>
      </c>
      <c r="MP2" s="3" t="s">
        <v>304</v>
      </c>
      <c r="MQ2" t="s">
        <v>303</v>
      </c>
      <c r="MR2" s="3" t="s">
        <v>304</v>
      </c>
      <c r="MS2" t="s">
        <v>303</v>
      </c>
      <c r="MT2" s="3" t="s">
        <v>304</v>
      </c>
      <c r="MU2" t="s">
        <v>303</v>
      </c>
      <c r="MV2" s="3" t="s">
        <v>304</v>
      </c>
      <c r="MW2" t="s">
        <v>303</v>
      </c>
      <c r="MX2" s="3" t="s">
        <v>304</v>
      </c>
      <c r="MY2" t="s">
        <v>303</v>
      </c>
      <c r="MZ2" s="3" t="s">
        <v>304</v>
      </c>
      <c r="NA2" t="s">
        <v>303</v>
      </c>
      <c r="NB2" s="3" t="s">
        <v>304</v>
      </c>
    </row>
    <row r="3" spans="1:435" x14ac:dyDescent="0.25">
      <c r="A3" t="s">
        <v>186</v>
      </c>
      <c r="B3" s="1">
        <v>202</v>
      </c>
      <c r="C3" s="2"/>
      <c r="E3" s="2"/>
      <c r="G3" s="2">
        <v>135752</v>
      </c>
      <c r="H3" s="3">
        <v>2</v>
      </c>
      <c r="I3" s="2"/>
      <c r="K3" s="2">
        <v>149952</v>
      </c>
      <c r="L3" s="3">
        <v>4</v>
      </c>
      <c r="M3" s="2"/>
      <c r="O3" s="2">
        <v>37488</v>
      </c>
      <c r="P3" s="3">
        <v>1</v>
      </c>
      <c r="Q3" s="2">
        <v>43787</v>
      </c>
      <c r="R3" s="3">
        <v>1</v>
      </c>
      <c r="S3" s="2">
        <v>74976</v>
      </c>
      <c r="T3" s="3">
        <v>2</v>
      </c>
      <c r="U3" s="2"/>
      <c r="W3" s="2">
        <v>112464</v>
      </c>
      <c r="X3" s="3">
        <v>3</v>
      </c>
      <c r="Y3" s="2"/>
      <c r="AA3" s="2"/>
      <c r="AC3" s="2">
        <v>156529</v>
      </c>
      <c r="AD3" s="3">
        <v>1</v>
      </c>
      <c r="AE3" s="2"/>
      <c r="AG3" s="2"/>
      <c r="AI3" s="2"/>
      <c r="AK3" s="2"/>
      <c r="AM3" s="2"/>
      <c r="AO3" s="2"/>
      <c r="AQ3" s="2"/>
      <c r="AS3" s="2"/>
      <c r="AU3" s="2"/>
      <c r="AW3" s="2"/>
      <c r="AY3" s="2"/>
      <c r="BA3" s="2"/>
      <c r="BC3" s="2"/>
      <c r="BE3" s="2"/>
      <c r="BG3" s="2"/>
      <c r="BI3" s="2"/>
      <c r="BK3" s="2"/>
      <c r="BM3" s="2"/>
      <c r="BO3" s="2"/>
      <c r="BQ3" s="2"/>
      <c r="BS3" s="2"/>
      <c r="BU3" s="2"/>
      <c r="BW3" s="2"/>
      <c r="BY3" s="2"/>
      <c r="CA3" s="2"/>
      <c r="CC3" s="2">
        <v>78183</v>
      </c>
      <c r="CD3" s="3">
        <v>1</v>
      </c>
      <c r="CE3" s="2">
        <v>10048.87667</v>
      </c>
      <c r="CF3" s="3">
        <v>0</v>
      </c>
      <c r="CG3" s="2">
        <v>50595</v>
      </c>
      <c r="CH3" s="3">
        <v>1</v>
      </c>
      <c r="CI3" s="2">
        <v>60194</v>
      </c>
      <c r="CJ3" s="3">
        <v>1</v>
      </c>
      <c r="CK3" s="2"/>
      <c r="CM3" s="2"/>
      <c r="CO3" s="2"/>
      <c r="CQ3" s="2"/>
      <c r="CS3" s="2"/>
      <c r="CU3" s="2"/>
      <c r="CW3" s="2"/>
      <c r="CY3" s="2"/>
      <c r="DA3" s="2">
        <v>56284.5</v>
      </c>
      <c r="DB3" s="3">
        <v>0.5</v>
      </c>
      <c r="DC3" s="2"/>
      <c r="DE3" s="2"/>
      <c r="DG3" s="2">
        <v>40934.181859115997</v>
      </c>
      <c r="DH3" s="3">
        <v>0.36363636399999999</v>
      </c>
      <c r="DI3" s="2"/>
      <c r="DK3" s="2"/>
      <c r="DM3" s="2">
        <v>116130</v>
      </c>
      <c r="DN3" s="3">
        <v>1</v>
      </c>
      <c r="DO3" s="2"/>
      <c r="DQ3" s="2">
        <v>195277</v>
      </c>
      <c r="DR3" s="3">
        <v>1</v>
      </c>
      <c r="DS3" s="2">
        <v>56284.5</v>
      </c>
      <c r="DT3" s="3">
        <v>0.5</v>
      </c>
      <c r="DU3" s="2"/>
      <c r="DW3" s="2"/>
      <c r="DY3" s="2"/>
      <c r="EA3" s="2">
        <v>104158</v>
      </c>
      <c r="EB3" s="3">
        <v>1</v>
      </c>
      <c r="EC3" s="2"/>
      <c r="EE3" s="2"/>
      <c r="EG3" s="2"/>
      <c r="EI3" s="2"/>
      <c r="EK3" s="2">
        <v>112464</v>
      </c>
      <c r="EL3" s="3">
        <v>1</v>
      </c>
      <c r="EM3" s="2"/>
      <c r="EO3" s="2">
        <v>112569</v>
      </c>
      <c r="EP3" s="3">
        <v>1</v>
      </c>
      <c r="EQ3" s="2"/>
      <c r="ES3" s="2"/>
      <c r="EU3" s="2">
        <v>225138</v>
      </c>
      <c r="EV3" s="3">
        <v>2</v>
      </c>
      <c r="EW3" s="2">
        <v>225138</v>
      </c>
      <c r="EX3" s="3">
        <v>2</v>
      </c>
      <c r="EY3" s="2">
        <v>225138</v>
      </c>
      <c r="EZ3" s="3">
        <v>2</v>
      </c>
      <c r="FA3" s="2">
        <v>112569</v>
      </c>
      <c r="FB3" s="3">
        <v>1</v>
      </c>
      <c r="FC3" s="2">
        <v>112569</v>
      </c>
      <c r="FD3" s="3">
        <v>1</v>
      </c>
      <c r="FE3" s="2"/>
      <c r="FG3" s="2">
        <v>56284.5</v>
      </c>
      <c r="FH3" s="3">
        <v>0.5</v>
      </c>
      <c r="FI3" s="2"/>
      <c r="FK3" s="2"/>
      <c r="FM3" s="2"/>
      <c r="FO3" s="2"/>
      <c r="FQ3" s="2"/>
      <c r="FS3" s="2"/>
      <c r="FU3" s="2">
        <v>225138</v>
      </c>
      <c r="FV3" s="3">
        <v>2</v>
      </c>
      <c r="FW3" s="2"/>
      <c r="FY3" s="2"/>
      <c r="GA3" s="2">
        <v>112569</v>
      </c>
      <c r="GB3" s="3">
        <v>1</v>
      </c>
      <c r="GC3" s="2">
        <v>225138</v>
      </c>
      <c r="GD3" s="3">
        <v>2</v>
      </c>
      <c r="GE3" s="2"/>
      <c r="GG3" s="2"/>
      <c r="GI3" s="2"/>
      <c r="GK3" s="2"/>
      <c r="GM3" s="2">
        <v>225138</v>
      </c>
      <c r="GN3" s="3">
        <v>2</v>
      </c>
      <c r="GO3" s="2"/>
      <c r="GQ3" s="2"/>
      <c r="GS3" s="2">
        <v>112569</v>
      </c>
      <c r="GT3" s="3">
        <v>1</v>
      </c>
      <c r="GU3" s="2"/>
      <c r="GW3" s="2"/>
      <c r="GY3" s="2">
        <v>225138</v>
      </c>
      <c r="GZ3" s="3">
        <v>2</v>
      </c>
      <c r="HA3" s="2"/>
      <c r="HC3" s="2">
        <v>225138</v>
      </c>
      <c r="HD3" s="3">
        <v>2</v>
      </c>
      <c r="HE3" s="2">
        <v>112569</v>
      </c>
      <c r="HF3" s="3">
        <v>1</v>
      </c>
      <c r="HG3" s="2">
        <v>112569</v>
      </c>
      <c r="HH3" s="3">
        <v>1</v>
      </c>
      <c r="HI3" s="2"/>
      <c r="HK3" s="2"/>
      <c r="HM3" s="2"/>
      <c r="HO3" s="2"/>
      <c r="HQ3" s="2"/>
      <c r="HS3" s="2"/>
      <c r="HU3" s="2"/>
      <c r="HW3" s="2">
        <v>112569</v>
      </c>
      <c r="HX3" s="3">
        <v>1</v>
      </c>
      <c r="HY3" s="2"/>
      <c r="IA3" s="2"/>
      <c r="IC3" s="2"/>
      <c r="IE3" s="2"/>
      <c r="IG3" s="2"/>
      <c r="II3" s="2"/>
      <c r="IK3" s="2"/>
      <c r="IM3" s="2"/>
      <c r="IO3" s="2"/>
      <c r="IQ3" s="2"/>
      <c r="IS3" s="2"/>
      <c r="IU3" s="2"/>
      <c r="IW3" s="2"/>
      <c r="IY3" s="2"/>
      <c r="JA3" s="2"/>
      <c r="JC3" s="2">
        <v>20400</v>
      </c>
      <c r="JD3" s="3">
        <v>0</v>
      </c>
      <c r="JE3" s="2">
        <v>10200</v>
      </c>
      <c r="JF3" s="3">
        <v>0</v>
      </c>
      <c r="JG3" s="2">
        <v>20400</v>
      </c>
      <c r="JH3" s="3">
        <v>0</v>
      </c>
      <c r="JI3" s="2"/>
      <c r="JK3" s="2"/>
      <c r="JM3" s="2"/>
      <c r="JO3" s="2">
        <v>13859</v>
      </c>
      <c r="JP3" s="3">
        <v>0</v>
      </c>
      <c r="JQ3" s="2">
        <v>11131.77</v>
      </c>
      <c r="JR3" s="3">
        <v>0</v>
      </c>
      <c r="JS3" s="2"/>
      <c r="JU3" s="2">
        <v>1000</v>
      </c>
      <c r="JV3" s="3">
        <v>0</v>
      </c>
      <c r="JW3" s="2">
        <v>5000</v>
      </c>
      <c r="JX3" s="3">
        <v>0</v>
      </c>
      <c r="JY3" s="2">
        <v>5508.91</v>
      </c>
      <c r="JZ3" s="3">
        <v>0</v>
      </c>
      <c r="KA3" s="2"/>
      <c r="KC3" s="2">
        <v>4650</v>
      </c>
      <c r="KD3" s="3">
        <v>0</v>
      </c>
      <c r="KE3" s="2"/>
      <c r="KG3" s="2"/>
      <c r="KI3" s="2"/>
      <c r="KK3" s="2">
        <v>174303.09</v>
      </c>
      <c r="KL3" s="3">
        <v>0</v>
      </c>
      <c r="KM3" s="2">
        <v>6299</v>
      </c>
      <c r="KN3" s="3">
        <v>0</v>
      </c>
      <c r="KO3" s="2"/>
      <c r="KQ3" s="2"/>
      <c r="KS3" s="2"/>
      <c r="KU3" s="2">
        <v>6883</v>
      </c>
      <c r="KV3" s="3">
        <v>0</v>
      </c>
      <c r="KW3" s="2"/>
      <c r="KY3" s="2">
        <v>7223</v>
      </c>
      <c r="KZ3" s="3">
        <v>0</v>
      </c>
      <c r="LA3" s="2">
        <v>2000</v>
      </c>
      <c r="LB3" s="3">
        <v>0</v>
      </c>
      <c r="LC3" s="2">
        <v>4520</v>
      </c>
      <c r="LD3" s="3">
        <v>0</v>
      </c>
      <c r="LE3" s="2"/>
      <c r="LG3" s="2"/>
      <c r="LI3" s="2"/>
      <c r="LK3" s="2"/>
      <c r="LM3" s="2"/>
      <c r="LO3" s="2"/>
      <c r="LQ3" s="2"/>
      <c r="LS3" s="2">
        <v>4000</v>
      </c>
      <c r="LT3" s="3">
        <v>0</v>
      </c>
      <c r="LU3" s="2"/>
      <c r="LW3" s="2"/>
      <c r="LY3" s="2"/>
      <c r="MA3" s="2"/>
      <c r="MC3" s="2"/>
      <c r="ME3" s="2"/>
      <c r="MG3" s="2"/>
      <c r="MI3" s="2"/>
      <c r="MK3" s="2">
        <v>3000</v>
      </c>
      <c r="ML3" s="3">
        <v>0</v>
      </c>
      <c r="MM3" s="2"/>
      <c r="MO3" s="2"/>
      <c r="MQ3" s="2"/>
      <c r="MS3" s="2">
        <v>1629.34</v>
      </c>
      <c r="MT3" s="3">
        <v>0</v>
      </c>
      <c r="MU3" s="2"/>
      <c r="MW3" s="2"/>
      <c r="MY3" s="2"/>
      <c r="NA3" s="2"/>
      <c r="NC3" s="2">
        <v>4651448.6685291156</v>
      </c>
      <c r="ND3" s="3">
        <v>46.863636364000001</v>
      </c>
      <c r="NE3" s="2"/>
      <c r="NG3" s="2"/>
      <c r="NI3" s="2"/>
      <c r="NK3" s="2"/>
      <c r="NM3" s="2"/>
      <c r="NO3" s="2"/>
      <c r="NQ3" s="2"/>
      <c r="NS3" s="2"/>
      <c r="NU3" s="2"/>
      <c r="NW3" s="2"/>
      <c r="NY3" s="2"/>
      <c r="OA3" s="2"/>
      <c r="OC3" s="2"/>
      <c r="OE3" s="2"/>
      <c r="OG3" s="2"/>
      <c r="OI3" s="2"/>
      <c r="OK3" s="2"/>
      <c r="OM3" s="2"/>
      <c r="OO3" s="2"/>
      <c r="OQ3" s="2"/>
      <c r="OS3" s="2"/>
      <c r="OU3" s="2"/>
      <c r="OW3" s="2"/>
      <c r="OY3" s="2"/>
      <c r="PA3" s="2"/>
      <c r="PC3" s="2"/>
      <c r="PE3" s="2"/>
      <c r="PG3" s="2"/>
      <c r="PI3" s="2"/>
      <c r="PK3" s="2"/>
      <c r="PM3" s="2"/>
      <c r="PO3" s="2"/>
      <c r="PQ3" s="2"/>
      <c r="PS3" s="2"/>
    </row>
    <row r="4" spans="1:435" x14ac:dyDescent="0.25">
      <c r="A4" t="s">
        <v>187</v>
      </c>
      <c r="B4" s="1">
        <v>203</v>
      </c>
      <c r="C4" s="2"/>
      <c r="E4" s="2"/>
      <c r="G4" s="2"/>
      <c r="I4" s="2"/>
      <c r="K4" s="2">
        <v>187440</v>
      </c>
      <c r="L4" s="3">
        <v>5</v>
      </c>
      <c r="M4" s="2"/>
      <c r="O4" s="2"/>
      <c r="Q4" s="2"/>
      <c r="S4" s="2">
        <v>112464</v>
      </c>
      <c r="T4" s="3">
        <v>3</v>
      </c>
      <c r="U4" s="2"/>
      <c r="W4" s="2">
        <v>74976</v>
      </c>
      <c r="X4" s="3">
        <v>2</v>
      </c>
      <c r="Y4" s="2"/>
      <c r="AA4" s="2">
        <v>156529</v>
      </c>
      <c r="AB4" s="3">
        <v>1</v>
      </c>
      <c r="AC4" s="2"/>
      <c r="AE4" s="2"/>
      <c r="AG4" s="2"/>
      <c r="AI4" s="2"/>
      <c r="AK4" s="2"/>
      <c r="AM4" s="2"/>
      <c r="AO4" s="2"/>
      <c r="AQ4" s="2"/>
      <c r="AS4" s="2"/>
      <c r="AU4" s="2">
        <v>69509</v>
      </c>
      <c r="AV4" s="3">
        <v>1</v>
      </c>
      <c r="AW4" s="2">
        <v>55015</v>
      </c>
      <c r="AX4" s="3">
        <v>1</v>
      </c>
      <c r="AY4" s="2"/>
      <c r="BA4" s="2">
        <v>45439.5</v>
      </c>
      <c r="BB4" s="3">
        <v>0.5</v>
      </c>
      <c r="BC4" s="2"/>
      <c r="BE4" s="2"/>
      <c r="BG4" s="2"/>
      <c r="BI4" s="2"/>
      <c r="BK4" s="2"/>
      <c r="BM4" s="2">
        <v>67580</v>
      </c>
      <c r="BN4" s="3">
        <v>1</v>
      </c>
      <c r="BO4" s="2"/>
      <c r="BQ4" s="2"/>
      <c r="BS4" s="2"/>
      <c r="BU4" s="2"/>
      <c r="BW4" s="2">
        <v>117087</v>
      </c>
      <c r="BX4" s="3">
        <v>1</v>
      </c>
      <c r="BY4" s="2"/>
      <c r="CA4" s="2"/>
      <c r="CC4" s="2">
        <v>78183</v>
      </c>
      <c r="CD4" s="3">
        <v>1</v>
      </c>
      <c r="CE4" s="2">
        <v>5420.9</v>
      </c>
      <c r="CF4" s="3">
        <v>0</v>
      </c>
      <c r="CG4" s="2"/>
      <c r="CI4" s="2">
        <v>120388</v>
      </c>
      <c r="CJ4" s="3">
        <v>2</v>
      </c>
      <c r="CK4" s="2"/>
      <c r="CM4" s="2"/>
      <c r="CO4" s="2"/>
      <c r="CQ4" s="2"/>
      <c r="CS4" s="2"/>
      <c r="CU4" s="2"/>
      <c r="CW4" s="2"/>
      <c r="CY4" s="2"/>
      <c r="DA4" s="2"/>
      <c r="DC4" s="2">
        <v>112569</v>
      </c>
      <c r="DD4" s="3">
        <v>1</v>
      </c>
      <c r="DE4" s="2"/>
      <c r="DG4" s="2">
        <v>40934.181859115997</v>
      </c>
      <c r="DH4" s="3">
        <v>0.36363636399999999</v>
      </c>
      <c r="DI4" s="2"/>
      <c r="DK4" s="2"/>
      <c r="DM4" s="2"/>
      <c r="DO4" s="2"/>
      <c r="DQ4" s="2">
        <v>195277</v>
      </c>
      <c r="DR4" s="3">
        <v>1</v>
      </c>
      <c r="DS4" s="2">
        <v>112569</v>
      </c>
      <c r="DT4" s="3">
        <v>1</v>
      </c>
      <c r="DU4" s="2"/>
      <c r="DW4" s="2"/>
      <c r="DY4" s="2"/>
      <c r="EA4" s="2"/>
      <c r="EC4" s="2"/>
      <c r="EE4" s="2"/>
      <c r="EG4" s="2"/>
      <c r="EI4" s="2">
        <v>112569</v>
      </c>
      <c r="EJ4" s="3">
        <v>1</v>
      </c>
      <c r="EK4" s="2"/>
      <c r="EM4" s="2"/>
      <c r="EO4" s="2">
        <v>168853.5</v>
      </c>
      <c r="EP4" s="3">
        <v>1.5</v>
      </c>
      <c r="EQ4" s="2">
        <v>112569</v>
      </c>
      <c r="ER4" s="3">
        <v>1</v>
      </c>
      <c r="ES4" s="2"/>
      <c r="EU4" s="2">
        <v>225138</v>
      </c>
      <c r="EV4" s="3">
        <v>2</v>
      </c>
      <c r="EW4" s="2">
        <v>225138</v>
      </c>
      <c r="EX4" s="3">
        <v>2</v>
      </c>
      <c r="EY4" s="2">
        <v>225138</v>
      </c>
      <c r="EZ4" s="3">
        <v>2</v>
      </c>
      <c r="FA4" s="2">
        <v>225138</v>
      </c>
      <c r="FB4" s="3">
        <v>2</v>
      </c>
      <c r="FC4" s="2">
        <v>225138</v>
      </c>
      <c r="FD4" s="3">
        <v>2</v>
      </c>
      <c r="FE4" s="2"/>
      <c r="FG4" s="2">
        <v>112569</v>
      </c>
      <c r="FH4" s="3">
        <v>1</v>
      </c>
      <c r="FI4" s="2"/>
      <c r="FK4" s="2"/>
      <c r="FM4" s="2"/>
      <c r="FO4" s="2"/>
      <c r="FQ4" s="2"/>
      <c r="FS4" s="2"/>
      <c r="FU4" s="2">
        <v>112569</v>
      </c>
      <c r="FV4" s="3">
        <v>1</v>
      </c>
      <c r="FW4" s="2"/>
      <c r="FY4" s="2"/>
      <c r="GA4" s="2">
        <v>112569</v>
      </c>
      <c r="GB4" s="3">
        <v>1</v>
      </c>
      <c r="GC4" s="2">
        <v>450276</v>
      </c>
      <c r="GD4" s="3">
        <v>4</v>
      </c>
      <c r="GE4" s="2">
        <v>112569</v>
      </c>
      <c r="GF4" s="3">
        <v>1</v>
      </c>
      <c r="GG4" s="2"/>
      <c r="GI4" s="2"/>
      <c r="GK4" s="2"/>
      <c r="GM4" s="2">
        <v>337707</v>
      </c>
      <c r="GN4" s="3">
        <v>3</v>
      </c>
      <c r="GO4" s="2"/>
      <c r="GQ4" s="2"/>
      <c r="GS4" s="2">
        <v>112569</v>
      </c>
      <c r="GT4" s="3">
        <v>1</v>
      </c>
      <c r="GU4" s="2"/>
      <c r="GW4" s="2"/>
      <c r="GY4" s="2">
        <v>225138</v>
      </c>
      <c r="GZ4" s="3">
        <v>2</v>
      </c>
      <c r="HA4" s="2">
        <v>112569</v>
      </c>
      <c r="HB4" s="3">
        <v>1</v>
      </c>
      <c r="HC4" s="2">
        <v>225138</v>
      </c>
      <c r="HD4" s="3">
        <v>2</v>
      </c>
      <c r="HE4" s="2"/>
      <c r="HG4" s="2"/>
      <c r="HI4" s="2"/>
      <c r="HK4" s="2"/>
      <c r="HM4" s="2"/>
      <c r="HO4" s="2">
        <v>56284.5</v>
      </c>
      <c r="HP4" s="3">
        <v>0.5</v>
      </c>
      <c r="HQ4" s="2"/>
      <c r="HS4" s="2"/>
      <c r="HU4" s="2"/>
      <c r="HW4" s="2">
        <v>112569</v>
      </c>
      <c r="HX4" s="3">
        <v>1</v>
      </c>
      <c r="HY4" s="2">
        <v>112569</v>
      </c>
      <c r="HZ4" s="3">
        <v>1</v>
      </c>
      <c r="IA4" s="2"/>
      <c r="IC4" s="2"/>
      <c r="IE4" s="2"/>
      <c r="IG4" s="2"/>
      <c r="II4" s="2"/>
      <c r="IK4" s="2"/>
      <c r="IM4" s="2">
        <v>56284.5</v>
      </c>
      <c r="IN4" s="3">
        <v>0.5</v>
      </c>
      <c r="IO4" s="2"/>
      <c r="IQ4" s="2"/>
      <c r="IS4" s="2"/>
      <c r="IU4" s="2"/>
      <c r="IW4" s="2"/>
      <c r="IY4" s="2"/>
      <c r="JA4" s="2"/>
      <c r="JC4" s="2">
        <v>47600</v>
      </c>
      <c r="JD4" s="3">
        <v>0</v>
      </c>
      <c r="JE4" s="2">
        <v>10200</v>
      </c>
      <c r="JF4" s="3">
        <v>0</v>
      </c>
      <c r="JG4" s="2">
        <v>47600</v>
      </c>
      <c r="JH4" s="3">
        <v>0</v>
      </c>
      <c r="JI4" s="2"/>
      <c r="JK4" s="2"/>
      <c r="JM4" s="2"/>
      <c r="JO4" s="2"/>
      <c r="JQ4" s="2"/>
      <c r="JS4" s="2"/>
      <c r="JU4" s="2"/>
      <c r="JW4" s="2">
        <v>28000</v>
      </c>
      <c r="JX4" s="3">
        <v>0</v>
      </c>
      <c r="JY4" s="2">
        <v>9893.24</v>
      </c>
      <c r="JZ4" s="3">
        <v>0</v>
      </c>
      <c r="KA4" s="2"/>
      <c r="KC4" s="2"/>
      <c r="KE4" s="2"/>
      <c r="KG4" s="2"/>
      <c r="KI4" s="2"/>
      <c r="KK4" s="2">
        <v>207970.41</v>
      </c>
      <c r="KL4" s="3">
        <v>0</v>
      </c>
      <c r="KM4" s="2">
        <v>4517</v>
      </c>
      <c r="KN4" s="3">
        <v>0</v>
      </c>
      <c r="KO4" s="2"/>
      <c r="KQ4" s="2"/>
      <c r="KS4" s="2"/>
      <c r="KU4" s="2">
        <v>9881</v>
      </c>
      <c r="KV4" s="3">
        <v>0</v>
      </c>
      <c r="KW4" s="2"/>
      <c r="KY4" s="2">
        <v>3243</v>
      </c>
      <c r="KZ4" s="3">
        <v>0</v>
      </c>
      <c r="LA4" s="2">
        <v>1000</v>
      </c>
      <c r="LB4" s="3">
        <v>0</v>
      </c>
      <c r="LC4" s="2">
        <v>6700</v>
      </c>
      <c r="LD4" s="3">
        <v>0</v>
      </c>
      <c r="LE4" s="2"/>
      <c r="LG4" s="2"/>
      <c r="LI4" s="2"/>
      <c r="LK4" s="2"/>
      <c r="LM4" s="2"/>
      <c r="LO4" s="2"/>
      <c r="LQ4" s="2"/>
      <c r="LS4" s="2"/>
      <c r="LU4" s="2"/>
      <c r="LW4" s="2"/>
      <c r="LY4" s="2"/>
      <c r="MA4" s="2"/>
      <c r="MC4" s="2"/>
      <c r="ME4" s="2"/>
      <c r="MG4" s="2"/>
      <c r="MI4" s="2"/>
      <c r="MK4" s="2"/>
      <c r="MM4" s="2"/>
      <c r="MO4" s="2"/>
      <c r="MQ4" s="2"/>
      <c r="MS4" s="2">
        <v>2415.1999999999998</v>
      </c>
      <c r="MT4" s="3">
        <v>0</v>
      </c>
      <c r="MU4" s="2"/>
      <c r="MW4" s="2"/>
      <c r="MY4" s="2"/>
      <c r="NA4" s="2"/>
      <c r="NC4" s="2">
        <v>5701461.9318591161</v>
      </c>
      <c r="ND4" s="3">
        <v>55.363636364000001</v>
      </c>
      <c r="NE4" s="2"/>
      <c r="NG4" s="2"/>
      <c r="NI4" s="2"/>
      <c r="NK4" s="2"/>
      <c r="NM4" s="2"/>
      <c r="NO4" s="2"/>
      <c r="NQ4" s="2"/>
      <c r="NS4" s="2"/>
      <c r="NU4" s="2"/>
      <c r="NW4" s="2"/>
      <c r="NY4" s="2"/>
      <c r="OA4" s="2"/>
      <c r="OC4" s="2"/>
      <c r="OE4" s="2"/>
      <c r="OG4" s="2"/>
      <c r="OI4" s="2"/>
      <c r="OK4" s="2"/>
      <c r="OM4" s="2"/>
      <c r="OO4" s="2"/>
      <c r="OQ4" s="2"/>
      <c r="OS4" s="2"/>
      <c r="OU4" s="2"/>
      <c r="OW4" s="2"/>
      <c r="OY4" s="2"/>
      <c r="PA4" s="2"/>
      <c r="PC4" s="2"/>
      <c r="PE4" s="2"/>
      <c r="PG4" s="2"/>
      <c r="PI4" s="2"/>
      <c r="PK4" s="2"/>
      <c r="PM4" s="2"/>
      <c r="PO4" s="2"/>
      <c r="PQ4" s="2"/>
      <c r="PS4" s="2"/>
    </row>
    <row r="5" spans="1:435" x14ac:dyDescent="0.25">
      <c r="A5" t="s">
        <v>188</v>
      </c>
      <c r="B5" s="1">
        <v>450</v>
      </c>
      <c r="C5" s="2"/>
      <c r="E5" s="2">
        <v>104158</v>
      </c>
      <c r="F5" s="3">
        <v>1</v>
      </c>
      <c r="G5" s="2"/>
      <c r="I5" s="2"/>
      <c r="K5" s="2"/>
      <c r="M5" s="2"/>
      <c r="O5" s="2">
        <v>37488</v>
      </c>
      <c r="P5" s="3">
        <v>1</v>
      </c>
      <c r="Q5" s="2"/>
      <c r="S5" s="2"/>
      <c r="U5" s="2"/>
      <c r="W5" s="2">
        <v>374880</v>
      </c>
      <c r="X5" s="3">
        <v>10</v>
      </c>
      <c r="Y5" s="2">
        <v>132582</v>
      </c>
      <c r="Z5" s="3">
        <v>2</v>
      </c>
      <c r="AA5" s="2"/>
      <c r="AC5" s="2"/>
      <c r="AE5" s="2"/>
      <c r="AG5" s="2"/>
      <c r="AI5" s="2">
        <v>156529</v>
      </c>
      <c r="AJ5" s="3">
        <v>1</v>
      </c>
      <c r="AK5" s="2">
        <v>156529</v>
      </c>
      <c r="AL5" s="3">
        <v>1</v>
      </c>
      <c r="AM5" s="2"/>
      <c r="AO5" s="2"/>
      <c r="AQ5" s="2"/>
      <c r="AS5" s="2"/>
      <c r="AU5" s="2">
        <v>69509</v>
      </c>
      <c r="AV5" s="3">
        <v>1</v>
      </c>
      <c r="AW5" s="2"/>
      <c r="AY5" s="2">
        <v>110030</v>
      </c>
      <c r="AZ5" s="3">
        <v>2</v>
      </c>
      <c r="BA5" s="2">
        <v>90879</v>
      </c>
      <c r="BB5" s="3">
        <v>1</v>
      </c>
      <c r="BC5" s="2"/>
      <c r="BE5" s="2">
        <v>117087</v>
      </c>
      <c r="BF5" s="3">
        <v>1</v>
      </c>
      <c r="BG5" s="2"/>
      <c r="BI5" s="2"/>
      <c r="BK5" s="2"/>
      <c r="BM5" s="2">
        <v>135160</v>
      </c>
      <c r="BN5" s="3">
        <v>2</v>
      </c>
      <c r="BO5" s="2"/>
      <c r="BQ5" s="2"/>
      <c r="BS5" s="2">
        <v>176688</v>
      </c>
      <c r="BT5" s="3">
        <v>3</v>
      </c>
      <c r="BU5" s="2">
        <v>117087</v>
      </c>
      <c r="BV5" s="3">
        <v>1</v>
      </c>
      <c r="BW5" s="2"/>
      <c r="BY5" s="2">
        <v>99681</v>
      </c>
      <c r="BZ5" s="3">
        <v>1</v>
      </c>
      <c r="CA5" s="2"/>
      <c r="CC5" s="2">
        <v>78183</v>
      </c>
      <c r="CD5" s="3">
        <v>1</v>
      </c>
      <c r="CE5" s="2">
        <v>85336.87</v>
      </c>
      <c r="CF5" s="3">
        <v>0</v>
      </c>
      <c r="CG5" s="2">
        <v>151785</v>
      </c>
      <c r="CH5" s="3">
        <v>3</v>
      </c>
      <c r="CI5" s="2">
        <v>120388</v>
      </c>
      <c r="CJ5" s="3">
        <v>2</v>
      </c>
      <c r="CK5" s="2">
        <v>117742</v>
      </c>
      <c r="CL5" s="3">
        <v>1</v>
      </c>
      <c r="CM5" s="2"/>
      <c r="CO5" s="2">
        <v>144306</v>
      </c>
      <c r="CP5" s="3">
        <v>1</v>
      </c>
      <c r="CQ5" s="2"/>
      <c r="CS5" s="2">
        <v>144306</v>
      </c>
      <c r="CT5" s="3">
        <v>1</v>
      </c>
      <c r="CU5" s="2"/>
      <c r="CW5" s="2"/>
      <c r="CY5" s="2"/>
      <c r="DA5" s="2"/>
      <c r="DC5" s="2">
        <v>112569</v>
      </c>
      <c r="DD5" s="3">
        <v>1</v>
      </c>
      <c r="DE5" s="2"/>
      <c r="DG5" s="2">
        <v>5116.7726761049998</v>
      </c>
      <c r="DH5" s="3">
        <v>4.5454544999999999E-2</v>
      </c>
      <c r="DI5" s="2"/>
      <c r="DK5" s="2"/>
      <c r="DM5" s="2"/>
      <c r="DO5" s="2"/>
      <c r="DQ5" s="2">
        <v>195277</v>
      </c>
      <c r="DR5" s="3">
        <v>1</v>
      </c>
      <c r="DS5" s="2">
        <v>112569</v>
      </c>
      <c r="DT5" s="3">
        <v>1</v>
      </c>
      <c r="DU5" s="2"/>
      <c r="DW5" s="2"/>
      <c r="DY5" s="2"/>
      <c r="EA5" s="2"/>
      <c r="EC5" s="2"/>
      <c r="EE5" s="2">
        <v>254496</v>
      </c>
      <c r="EF5" s="3">
        <v>2</v>
      </c>
      <c r="EG5" s="2"/>
      <c r="EI5" s="2">
        <v>112569</v>
      </c>
      <c r="EJ5" s="3">
        <v>1</v>
      </c>
      <c r="EK5" s="2"/>
      <c r="EM5" s="2"/>
      <c r="EO5" s="2">
        <v>450276</v>
      </c>
      <c r="EP5" s="3">
        <v>4</v>
      </c>
      <c r="EQ5" s="2"/>
      <c r="ES5" s="2"/>
      <c r="EU5" s="2"/>
      <c r="EW5" s="2"/>
      <c r="EY5" s="2"/>
      <c r="FA5" s="2"/>
      <c r="FC5" s="2"/>
      <c r="FE5" s="2"/>
      <c r="FG5" s="2">
        <v>112569</v>
      </c>
      <c r="FH5" s="3">
        <v>1</v>
      </c>
      <c r="FI5" s="2">
        <v>225138</v>
      </c>
      <c r="FJ5" s="3">
        <v>2</v>
      </c>
      <c r="FK5" s="2">
        <v>225138</v>
      </c>
      <c r="FL5" s="3">
        <v>2</v>
      </c>
      <c r="FM5" s="2">
        <v>112569</v>
      </c>
      <c r="FN5" s="3">
        <v>1</v>
      </c>
      <c r="FO5" s="2">
        <v>225138</v>
      </c>
      <c r="FP5" s="3">
        <v>2</v>
      </c>
      <c r="FQ5" s="2"/>
      <c r="FS5" s="2"/>
      <c r="FU5" s="2"/>
      <c r="FW5" s="2"/>
      <c r="FY5" s="2">
        <v>337707</v>
      </c>
      <c r="FZ5" s="3">
        <v>3</v>
      </c>
      <c r="GA5" s="2">
        <v>225138</v>
      </c>
      <c r="GB5" s="3">
        <v>2</v>
      </c>
      <c r="GC5" s="2">
        <v>675414</v>
      </c>
      <c r="GD5" s="3">
        <v>6</v>
      </c>
      <c r="GE5" s="2"/>
      <c r="GG5" s="2">
        <v>225138</v>
      </c>
      <c r="GH5" s="3">
        <v>2</v>
      </c>
      <c r="GI5" s="2"/>
      <c r="GK5" s="2"/>
      <c r="GM5" s="2"/>
      <c r="GO5" s="2">
        <v>450276</v>
      </c>
      <c r="GP5" s="3">
        <v>4</v>
      </c>
      <c r="GQ5" s="2"/>
      <c r="GS5" s="2">
        <v>112569</v>
      </c>
      <c r="GT5" s="3">
        <v>1</v>
      </c>
      <c r="GU5" s="2"/>
      <c r="GW5" s="2"/>
      <c r="GY5" s="2"/>
      <c r="HA5" s="2"/>
      <c r="HC5" s="2"/>
      <c r="HE5" s="2"/>
      <c r="HG5" s="2"/>
      <c r="HI5" s="2"/>
      <c r="HK5" s="2">
        <v>112569</v>
      </c>
      <c r="HL5" s="3">
        <v>1</v>
      </c>
      <c r="HM5" s="2">
        <v>112569</v>
      </c>
      <c r="HN5" s="3">
        <v>1</v>
      </c>
      <c r="HO5" s="2"/>
      <c r="HQ5" s="2"/>
      <c r="HS5" s="2"/>
      <c r="HU5" s="2">
        <v>337707</v>
      </c>
      <c r="HV5" s="3">
        <v>3</v>
      </c>
      <c r="HW5" s="2">
        <v>225138</v>
      </c>
      <c r="HX5" s="3">
        <v>2</v>
      </c>
      <c r="HY5" s="2"/>
      <c r="IA5" s="2"/>
      <c r="IC5" s="2"/>
      <c r="IE5" s="2">
        <v>225138</v>
      </c>
      <c r="IF5" s="3">
        <v>2</v>
      </c>
      <c r="IG5" s="2"/>
      <c r="II5" s="2"/>
      <c r="IK5" s="2"/>
      <c r="IM5" s="2"/>
      <c r="IO5" s="2">
        <v>112569</v>
      </c>
      <c r="IP5" s="3">
        <v>1</v>
      </c>
      <c r="IQ5" s="2"/>
      <c r="IS5" s="2">
        <v>112569</v>
      </c>
      <c r="IT5" s="3">
        <v>1</v>
      </c>
      <c r="IU5" s="2">
        <v>112569</v>
      </c>
      <c r="IV5" s="3">
        <v>1</v>
      </c>
      <c r="IW5" s="2">
        <v>112569</v>
      </c>
      <c r="IX5" s="3">
        <v>1</v>
      </c>
      <c r="IY5" s="2"/>
      <c r="JA5" s="2"/>
      <c r="JC5" s="2"/>
      <c r="JE5" s="2"/>
      <c r="JG5" s="2"/>
      <c r="JI5" s="2"/>
      <c r="JK5" s="2"/>
      <c r="JM5" s="2"/>
      <c r="JO5" s="2"/>
      <c r="JQ5" s="2">
        <v>46024.55</v>
      </c>
      <c r="JR5" s="3">
        <v>0</v>
      </c>
      <c r="JS5" s="2"/>
      <c r="JU5" s="2"/>
      <c r="JW5" s="2">
        <v>34217</v>
      </c>
      <c r="JX5" s="3">
        <v>0</v>
      </c>
      <c r="JY5" s="2">
        <v>15442.88</v>
      </c>
      <c r="JZ5" s="3">
        <v>0</v>
      </c>
      <c r="KA5" s="2"/>
      <c r="KC5" s="2">
        <v>50313</v>
      </c>
      <c r="KD5" s="3">
        <v>0</v>
      </c>
      <c r="KE5" s="2">
        <v>1000</v>
      </c>
      <c r="KF5" s="3">
        <v>0</v>
      </c>
      <c r="KG5" s="2">
        <v>500</v>
      </c>
      <c r="KH5" s="3">
        <v>0</v>
      </c>
      <c r="KI5" s="2"/>
      <c r="KK5" s="2">
        <v>174913.35</v>
      </c>
      <c r="KL5" s="3">
        <v>0</v>
      </c>
      <c r="KM5" s="2"/>
      <c r="KO5" s="2">
        <v>60000</v>
      </c>
      <c r="KP5" s="3">
        <v>0</v>
      </c>
      <c r="KQ5" s="2"/>
      <c r="KS5" s="2"/>
      <c r="KU5" s="2">
        <v>35639</v>
      </c>
      <c r="KV5" s="3">
        <v>0</v>
      </c>
      <c r="KW5" s="2"/>
      <c r="KY5" s="2">
        <v>7700</v>
      </c>
      <c r="KZ5" s="3">
        <v>0</v>
      </c>
      <c r="LA5" s="2">
        <v>11972</v>
      </c>
      <c r="LB5" s="3">
        <v>0</v>
      </c>
      <c r="LC5" s="2">
        <v>7140</v>
      </c>
      <c r="LD5" s="3">
        <v>0</v>
      </c>
      <c r="LE5" s="2"/>
      <c r="LG5" s="2"/>
      <c r="LI5" s="2">
        <v>15000</v>
      </c>
      <c r="LJ5" s="3">
        <v>0</v>
      </c>
      <c r="LK5" s="2"/>
      <c r="LM5" s="2"/>
      <c r="LO5" s="2"/>
      <c r="LQ5" s="2">
        <v>9336</v>
      </c>
      <c r="LR5" s="3">
        <v>0</v>
      </c>
      <c r="LS5" s="2">
        <v>7680</v>
      </c>
      <c r="LT5" s="3">
        <v>0</v>
      </c>
      <c r="LU5" s="2">
        <v>5491</v>
      </c>
      <c r="LV5" s="3">
        <v>0</v>
      </c>
      <c r="LW5" s="2"/>
      <c r="LY5" s="2"/>
      <c r="MA5" s="2"/>
      <c r="MC5" s="2"/>
      <c r="ME5" s="2"/>
      <c r="MG5" s="2"/>
      <c r="MI5" s="2"/>
      <c r="MK5" s="2">
        <v>10000</v>
      </c>
      <c r="ML5" s="3">
        <v>0</v>
      </c>
      <c r="MM5" s="2"/>
      <c r="MO5" s="2">
        <v>10000</v>
      </c>
      <c r="MP5" s="3">
        <v>0</v>
      </c>
      <c r="MQ5" s="2"/>
      <c r="MS5" s="2">
        <v>2573.85</v>
      </c>
      <c r="MT5" s="3">
        <v>0</v>
      </c>
      <c r="MU5" s="2"/>
      <c r="MW5" s="2"/>
      <c r="MY5" s="2"/>
      <c r="NA5" s="2">
        <v>32000</v>
      </c>
      <c r="NB5" s="3">
        <v>0</v>
      </c>
      <c r="NC5" s="2">
        <v>8890340.2726761047</v>
      </c>
      <c r="ND5" s="3">
        <v>86.045454544999998</v>
      </c>
      <c r="NE5" s="2"/>
      <c r="NG5" s="2"/>
      <c r="NI5" s="2"/>
      <c r="NK5" s="2"/>
      <c r="NM5" s="2"/>
      <c r="NO5" s="2"/>
      <c r="NQ5" s="2"/>
      <c r="NS5" s="2"/>
      <c r="NU5" s="2"/>
      <c r="NW5" s="2"/>
      <c r="NY5" s="2"/>
      <c r="OA5" s="2"/>
      <c r="OC5" s="2"/>
      <c r="OE5" s="2"/>
      <c r="OG5" s="2"/>
      <c r="OI5" s="2"/>
      <c r="OK5" s="2"/>
      <c r="OM5" s="2"/>
      <c r="OO5" s="2"/>
      <c r="OQ5" s="2"/>
      <c r="OS5" s="2"/>
      <c r="OU5" s="2"/>
      <c r="OW5" s="2"/>
      <c r="OY5" s="2"/>
      <c r="PA5" s="2"/>
      <c r="PC5" s="2"/>
      <c r="PE5" s="2"/>
      <c r="PG5" s="2"/>
      <c r="PI5" s="2"/>
      <c r="PK5" s="2"/>
      <c r="PM5" s="2"/>
      <c r="PO5" s="2"/>
      <c r="PQ5" s="2"/>
      <c r="PS5" s="2"/>
    </row>
    <row r="6" spans="1:435" x14ac:dyDescent="0.25">
      <c r="A6" t="s">
        <v>189</v>
      </c>
      <c r="B6" s="1">
        <v>452</v>
      </c>
      <c r="C6" s="2"/>
      <c r="E6" s="2">
        <v>416632</v>
      </c>
      <c r="F6" s="3">
        <v>4</v>
      </c>
      <c r="G6" s="2">
        <v>67876</v>
      </c>
      <c r="H6" s="3">
        <v>1</v>
      </c>
      <c r="I6" s="2"/>
      <c r="K6" s="2"/>
      <c r="M6" s="2"/>
      <c r="O6" s="2"/>
      <c r="Q6" s="2"/>
      <c r="S6" s="2"/>
      <c r="U6" s="2"/>
      <c r="W6" s="2">
        <v>262416</v>
      </c>
      <c r="X6" s="3">
        <v>7</v>
      </c>
      <c r="Y6" s="2"/>
      <c r="AA6" s="2">
        <v>156529</v>
      </c>
      <c r="AB6" s="3">
        <v>1</v>
      </c>
      <c r="AC6" s="2"/>
      <c r="AE6" s="2"/>
      <c r="AG6" s="2">
        <v>156529</v>
      </c>
      <c r="AH6" s="3">
        <v>1</v>
      </c>
      <c r="AI6" s="2">
        <v>156529</v>
      </c>
      <c r="AJ6" s="3">
        <v>1</v>
      </c>
      <c r="AK6" s="2">
        <v>156529</v>
      </c>
      <c r="AL6" s="3">
        <v>1</v>
      </c>
      <c r="AM6" s="2"/>
      <c r="AO6" s="2"/>
      <c r="AQ6" s="2"/>
      <c r="AS6" s="2"/>
      <c r="AU6" s="2">
        <v>139018</v>
      </c>
      <c r="AV6" s="3">
        <v>2</v>
      </c>
      <c r="AW6" s="2">
        <v>55015</v>
      </c>
      <c r="AX6" s="3">
        <v>1</v>
      </c>
      <c r="AY6" s="2">
        <v>110030</v>
      </c>
      <c r="AZ6" s="3">
        <v>2</v>
      </c>
      <c r="BA6" s="2"/>
      <c r="BC6" s="2">
        <v>151917</v>
      </c>
      <c r="BD6" s="3">
        <v>3</v>
      </c>
      <c r="BE6" s="2"/>
      <c r="BG6" s="2"/>
      <c r="BI6" s="2">
        <v>58896</v>
      </c>
      <c r="BJ6" s="3">
        <v>1</v>
      </c>
      <c r="BK6" s="2"/>
      <c r="BM6" s="2">
        <v>67580</v>
      </c>
      <c r="BN6" s="3">
        <v>1</v>
      </c>
      <c r="BO6" s="2"/>
      <c r="BQ6" s="2"/>
      <c r="BS6" s="2"/>
      <c r="BU6" s="2">
        <v>117087</v>
      </c>
      <c r="BV6" s="3">
        <v>1</v>
      </c>
      <c r="BW6" s="2">
        <v>117087</v>
      </c>
      <c r="BX6" s="3">
        <v>1</v>
      </c>
      <c r="BY6" s="2"/>
      <c r="CA6" s="2">
        <v>117087</v>
      </c>
      <c r="CB6" s="3">
        <v>1</v>
      </c>
      <c r="CC6" s="2">
        <v>78183</v>
      </c>
      <c r="CD6" s="3">
        <v>1</v>
      </c>
      <c r="CE6" s="2">
        <v>38000.006670000002</v>
      </c>
      <c r="CF6" s="3">
        <v>0</v>
      </c>
      <c r="CG6" s="2">
        <v>455355</v>
      </c>
      <c r="CH6" s="3">
        <v>9</v>
      </c>
      <c r="CI6" s="2">
        <v>60194</v>
      </c>
      <c r="CJ6" s="3">
        <v>1</v>
      </c>
      <c r="CK6" s="2"/>
      <c r="CM6" s="2"/>
      <c r="CO6" s="2">
        <v>288612</v>
      </c>
      <c r="CP6" s="3">
        <v>2</v>
      </c>
      <c r="CQ6" s="2"/>
      <c r="CS6" s="2">
        <v>144306</v>
      </c>
      <c r="CT6" s="3">
        <v>1</v>
      </c>
      <c r="CU6" s="2"/>
      <c r="CW6" s="2"/>
      <c r="CY6" s="2"/>
      <c r="DA6" s="2"/>
      <c r="DC6" s="2"/>
      <c r="DE6" s="2"/>
      <c r="DG6" s="2"/>
      <c r="DI6" s="2"/>
      <c r="DK6" s="2">
        <v>125502</v>
      </c>
      <c r="DL6" s="3">
        <v>1</v>
      </c>
      <c r="DM6" s="2"/>
      <c r="DO6" s="2"/>
      <c r="DQ6" s="2">
        <v>195277</v>
      </c>
      <c r="DR6" s="3">
        <v>1</v>
      </c>
      <c r="DS6" s="2">
        <v>225138</v>
      </c>
      <c r="DT6" s="3">
        <v>2</v>
      </c>
      <c r="DU6" s="2"/>
      <c r="DW6" s="2"/>
      <c r="DY6" s="2">
        <v>113708</v>
      </c>
      <c r="DZ6" s="3">
        <v>2</v>
      </c>
      <c r="EA6" s="2"/>
      <c r="EC6" s="2"/>
      <c r="EE6" s="2">
        <v>381744</v>
      </c>
      <c r="EF6" s="3">
        <v>3</v>
      </c>
      <c r="EG6" s="2"/>
      <c r="EI6" s="2">
        <v>112569</v>
      </c>
      <c r="EJ6" s="3">
        <v>1</v>
      </c>
      <c r="EK6" s="2"/>
      <c r="EM6" s="2"/>
      <c r="EO6" s="2">
        <v>562845</v>
      </c>
      <c r="EP6" s="3">
        <v>5</v>
      </c>
      <c r="EQ6" s="2">
        <v>112569</v>
      </c>
      <c r="ER6" s="3">
        <v>1</v>
      </c>
      <c r="ES6" s="2"/>
      <c r="EU6" s="2"/>
      <c r="EW6" s="2"/>
      <c r="EY6" s="2"/>
      <c r="FA6" s="2"/>
      <c r="FC6" s="2"/>
      <c r="FE6" s="2"/>
      <c r="FG6" s="2">
        <v>112569</v>
      </c>
      <c r="FH6" s="3">
        <v>1</v>
      </c>
      <c r="FI6" s="2">
        <v>225138</v>
      </c>
      <c r="FJ6" s="3">
        <v>2</v>
      </c>
      <c r="FK6" s="2">
        <v>562845</v>
      </c>
      <c r="FL6" s="3">
        <v>5</v>
      </c>
      <c r="FM6" s="2"/>
      <c r="FO6" s="2">
        <v>112569</v>
      </c>
      <c r="FP6" s="3">
        <v>1</v>
      </c>
      <c r="FQ6" s="2"/>
      <c r="FS6" s="2"/>
      <c r="FU6" s="2"/>
      <c r="FW6" s="2">
        <v>112569</v>
      </c>
      <c r="FX6" s="3">
        <v>1</v>
      </c>
      <c r="FY6" s="2">
        <v>562845</v>
      </c>
      <c r="FZ6" s="3">
        <v>5</v>
      </c>
      <c r="GA6" s="2">
        <v>112569</v>
      </c>
      <c r="GB6" s="3">
        <v>1</v>
      </c>
      <c r="GC6" s="2">
        <v>1238259</v>
      </c>
      <c r="GD6" s="3">
        <v>11</v>
      </c>
      <c r="GE6" s="2"/>
      <c r="GG6" s="2">
        <v>225138</v>
      </c>
      <c r="GH6" s="3">
        <v>2</v>
      </c>
      <c r="GI6" s="2"/>
      <c r="GK6" s="2"/>
      <c r="GM6" s="2"/>
      <c r="GO6" s="2">
        <v>787983</v>
      </c>
      <c r="GP6" s="3">
        <v>7</v>
      </c>
      <c r="GQ6" s="2"/>
      <c r="GS6" s="2">
        <v>112569</v>
      </c>
      <c r="GT6" s="3">
        <v>1</v>
      </c>
      <c r="GU6" s="2"/>
      <c r="GW6" s="2">
        <v>112569</v>
      </c>
      <c r="GX6" s="3">
        <v>1</v>
      </c>
      <c r="GY6" s="2"/>
      <c r="HA6" s="2"/>
      <c r="HC6" s="2"/>
      <c r="HE6" s="2"/>
      <c r="HG6" s="2"/>
      <c r="HI6" s="2"/>
      <c r="HK6" s="2">
        <v>112569</v>
      </c>
      <c r="HL6" s="3">
        <v>1</v>
      </c>
      <c r="HM6" s="2">
        <v>112569</v>
      </c>
      <c r="HN6" s="3">
        <v>1</v>
      </c>
      <c r="HO6" s="2">
        <v>112569</v>
      </c>
      <c r="HP6" s="3">
        <v>1</v>
      </c>
      <c r="HQ6" s="2">
        <v>112569</v>
      </c>
      <c r="HR6" s="3">
        <v>1</v>
      </c>
      <c r="HS6" s="2"/>
      <c r="HU6" s="2">
        <v>562845</v>
      </c>
      <c r="HV6" s="3">
        <v>5</v>
      </c>
      <c r="HW6" s="2">
        <v>112569</v>
      </c>
      <c r="HX6" s="3">
        <v>1</v>
      </c>
      <c r="HY6" s="2">
        <v>112569</v>
      </c>
      <c r="HZ6" s="3">
        <v>1</v>
      </c>
      <c r="IA6" s="2"/>
      <c r="IC6" s="2">
        <v>83147</v>
      </c>
      <c r="ID6" s="3">
        <v>1</v>
      </c>
      <c r="IE6" s="2">
        <v>225138</v>
      </c>
      <c r="IF6" s="3">
        <v>2</v>
      </c>
      <c r="IG6" s="2">
        <v>112569</v>
      </c>
      <c r="IH6" s="3">
        <v>1</v>
      </c>
      <c r="II6" s="2"/>
      <c r="IK6" s="2"/>
      <c r="IM6" s="2"/>
      <c r="IO6" s="2">
        <v>112569</v>
      </c>
      <c r="IP6" s="3">
        <v>1</v>
      </c>
      <c r="IQ6" s="2">
        <v>112569</v>
      </c>
      <c r="IR6" s="3">
        <v>1</v>
      </c>
      <c r="IS6" s="2">
        <v>112569</v>
      </c>
      <c r="IT6" s="3">
        <v>1</v>
      </c>
      <c r="IU6" s="2">
        <v>112569</v>
      </c>
      <c r="IV6" s="3">
        <v>1</v>
      </c>
      <c r="IW6" s="2">
        <v>112569</v>
      </c>
      <c r="IX6" s="3">
        <v>1</v>
      </c>
      <c r="IY6" s="2"/>
      <c r="JA6" s="2"/>
      <c r="JC6" s="2"/>
      <c r="JE6" s="2"/>
      <c r="JG6" s="2"/>
      <c r="JI6" s="2"/>
      <c r="JK6" s="2"/>
      <c r="JM6" s="2"/>
      <c r="JO6" s="2"/>
      <c r="JQ6" s="2">
        <v>18867.47</v>
      </c>
      <c r="JR6" s="3">
        <v>0</v>
      </c>
      <c r="JS6" s="2"/>
      <c r="JU6" s="2"/>
      <c r="JW6" s="2">
        <v>50000</v>
      </c>
      <c r="JX6" s="3">
        <v>0</v>
      </c>
      <c r="JY6" s="2">
        <v>26610.01</v>
      </c>
      <c r="JZ6" s="3">
        <v>0</v>
      </c>
      <c r="KA6" s="2"/>
      <c r="KC6" s="2">
        <v>33200</v>
      </c>
      <c r="KD6" s="3">
        <v>0</v>
      </c>
      <c r="KE6" s="2"/>
      <c r="KG6" s="2"/>
      <c r="KI6" s="2">
        <v>5000</v>
      </c>
      <c r="KJ6" s="3">
        <v>0</v>
      </c>
      <c r="KK6" s="2">
        <v>365689.27</v>
      </c>
      <c r="KL6" s="3">
        <v>0</v>
      </c>
      <c r="KM6" s="2">
        <v>292718</v>
      </c>
      <c r="KN6" s="3">
        <v>0</v>
      </c>
      <c r="KO6" s="2">
        <v>70000</v>
      </c>
      <c r="KP6" s="3">
        <v>0</v>
      </c>
      <c r="KQ6" s="2"/>
      <c r="KS6" s="2"/>
      <c r="KU6" s="2"/>
      <c r="KW6" s="2"/>
      <c r="KY6" s="2">
        <v>112569</v>
      </c>
      <c r="KZ6" s="3">
        <v>0</v>
      </c>
      <c r="LA6" s="2"/>
      <c r="LC6" s="2">
        <v>13960</v>
      </c>
      <c r="LD6" s="3">
        <v>0</v>
      </c>
      <c r="LE6" s="2"/>
      <c r="LG6" s="2"/>
      <c r="LI6" s="2"/>
      <c r="LK6" s="2">
        <v>2000</v>
      </c>
      <c r="LL6" s="3">
        <v>0</v>
      </c>
      <c r="LM6" s="2"/>
      <c r="LO6" s="2"/>
      <c r="LQ6" s="2">
        <v>23216</v>
      </c>
      <c r="LR6" s="3">
        <v>0</v>
      </c>
      <c r="LS6" s="2">
        <v>5000</v>
      </c>
      <c r="LT6" s="3">
        <v>0</v>
      </c>
      <c r="LU6" s="2"/>
      <c r="LW6" s="2">
        <v>7026</v>
      </c>
      <c r="LX6" s="3">
        <v>0</v>
      </c>
      <c r="LY6" s="2"/>
      <c r="MA6" s="2">
        <v>113945.66</v>
      </c>
      <c r="MB6" s="3">
        <v>0</v>
      </c>
      <c r="MC6" s="2">
        <v>5000</v>
      </c>
      <c r="MD6" s="3">
        <v>0</v>
      </c>
      <c r="ME6" s="2"/>
      <c r="MG6" s="2"/>
      <c r="MI6" s="2">
        <v>1950</v>
      </c>
      <c r="MJ6" s="3">
        <v>0</v>
      </c>
      <c r="MK6" s="2">
        <v>7926</v>
      </c>
      <c r="ML6" s="3">
        <v>0</v>
      </c>
      <c r="MM6" s="2"/>
      <c r="MO6" s="2">
        <v>3600</v>
      </c>
      <c r="MP6" s="3">
        <v>0</v>
      </c>
      <c r="MQ6" s="2"/>
      <c r="MS6" s="2">
        <v>5032.28</v>
      </c>
      <c r="MT6" s="3">
        <v>0</v>
      </c>
      <c r="MU6" s="2"/>
      <c r="MW6" s="2"/>
      <c r="MY6" s="2"/>
      <c r="NA6" s="2">
        <v>32000</v>
      </c>
      <c r="NB6" s="3">
        <v>0</v>
      </c>
      <c r="NC6" s="2">
        <v>12895648.69667</v>
      </c>
      <c r="ND6" s="3">
        <v>117</v>
      </c>
      <c r="NE6" s="2"/>
      <c r="NG6" s="2"/>
      <c r="NI6" s="2"/>
      <c r="NK6" s="2"/>
      <c r="NM6" s="2"/>
      <c r="NO6" s="2"/>
      <c r="NQ6" s="2"/>
      <c r="NS6" s="2"/>
      <c r="NU6" s="2"/>
      <c r="NW6" s="2"/>
      <c r="NY6" s="2"/>
      <c r="OA6" s="2"/>
      <c r="OC6" s="2"/>
      <c r="OE6" s="2"/>
      <c r="OG6" s="2"/>
      <c r="OI6" s="2"/>
      <c r="OK6" s="2"/>
      <c r="OM6" s="2"/>
      <c r="OO6" s="2"/>
      <c r="OQ6" s="2"/>
      <c r="OS6" s="2"/>
      <c r="OU6" s="2"/>
      <c r="OW6" s="2"/>
      <c r="OY6" s="2"/>
      <c r="PA6" s="2"/>
      <c r="PC6" s="2"/>
      <c r="PE6" s="2"/>
      <c r="PG6" s="2"/>
      <c r="PI6" s="2"/>
      <c r="PK6" s="2"/>
      <c r="PM6" s="2"/>
      <c r="PO6" s="2"/>
      <c r="PQ6" s="2"/>
      <c r="PS6" s="2"/>
    </row>
    <row r="7" spans="1:435" x14ac:dyDescent="0.25">
      <c r="A7" t="s">
        <v>190</v>
      </c>
      <c r="B7" s="1">
        <v>462</v>
      </c>
      <c r="C7" s="2"/>
      <c r="E7" s="2">
        <v>104158</v>
      </c>
      <c r="F7" s="3">
        <v>1</v>
      </c>
      <c r="G7" s="2">
        <v>67876</v>
      </c>
      <c r="H7" s="3">
        <v>1</v>
      </c>
      <c r="I7" s="2"/>
      <c r="K7" s="2"/>
      <c r="M7" s="2"/>
      <c r="O7" s="2">
        <v>37488</v>
      </c>
      <c r="P7" s="3">
        <v>1</v>
      </c>
      <c r="Q7" s="2">
        <v>87574</v>
      </c>
      <c r="R7" s="3">
        <v>2</v>
      </c>
      <c r="S7" s="2"/>
      <c r="U7" s="2"/>
      <c r="W7" s="2"/>
      <c r="Y7" s="2"/>
      <c r="AA7" s="2"/>
      <c r="AC7" s="2"/>
      <c r="AE7" s="2"/>
      <c r="AG7" s="2"/>
      <c r="AI7" s="2"/>
      <c r="AK7" s="2">
        <v>156529</v>
      </c>
      <c r="AL7" s="3">
        <v>1</v>
      </c>
      <c r="AM7" s="2"/>
      <c r="AO7" s="2"/>
      <c r="AQ7" s="2"/>
      <c r="AS7" s="2"/>
      <c r="AU7" s="2">
        <v>69509</v>
      </c>
      <c r="AV7" s="3">
        <v>1</v>
      </c>
      <c r="AW7" s="2"/>
      <c r="AY7" s="2">
        <v>55015</v>
      </c>
      <c r="AZ7" s="3">
        <v>1</v>
      </c>
      <c r="BA7" s="2"/>
      <c r="BC7" s="2">
        <v>50639</v>
      </c>
      <c r="BD7" s="3">
        <v>1</v>
      </c>
      <c r="BE7" s="2"/>
      <c r="BG7" s="2"/>
      <c r="BI7" s="2">
        <v>58896</v>
      </c>
      <c r="BJ7" s="3">
        <v>1</v>
      </c>
      <c r="BK7" s="2"/>
      <c r="BM7" s="2">
        <v>67580</v>
      </c>
      <c r="BN7" s="3">
        <v>1</v>
      </c>
      <c r="BO7" s="2"/>
      <c r="BQ7" s="2"/>
      <c r="BS7" s="2">
        <v>58896</v>
      </c>
      <c r="BT7" s="3">
        <v>1</v>
      </c>
      <c r="BU7" s="2">
        <v>117087</v>
      </c>
      <c r="BV7" s="3">
        <v>1</v>
      </c>
      <c r="BW7" s="2">
        <v>117087</v>
      </c>
      <c r="BX7" s="3">
        <v>1</v>
      </c>
      <c r="BY7" s="2"/>
      <c r="CA7" s="2"/>
      <c r="CC7" s="2">
        <v>78183</v>
      </c>
      <c r="CD7" s="3">
        <v>1</v>
      </c>
      <c r="CE7" s="2">
        <v>39840.036670000001</v>
      </c>
      <c r="CF7" s="3">
        <v>0</v>
      </c>
      <c r="CG7" s="2"/>
      <c r="CI7" s="2">
        <v>60194</v>
      </c>
      <c r="CJ7" s="3">
        <v>1</v>
      </c>
      <c r="CK7" s="2">
        <v>117742</v>
      </c>
      <c r="CL7" s="3">
        <v>1</v>
      </c>
      <c r="CM7" s="2"/>
      <c r="CO7" s="2"/>
      <c r="CQ7" s="2"/>
      <c r="CS7" s="2"/>
      <c r="CU7" s="2"/>
      <c r="CW7" s="2"/>
      <c r="CY7" s="2"/>
      <c r="DA7" s="2">
        <v>112569</v>
      </c>
      <c r="DB7" s="3">
        <v>1</v>
      </c>
      <c r="DC7" s="2">
        <v>112569</v>
      </c>
      <c r="DD7" s="3">
        <v>1</v>
      </c>
      <c r="DE7" s="2"/>
      <c r="DG7" s="2">
        <v>25583.863605662998</v>
      </c>
      <c r="DH7" s="3">
        <v>0.22727272700000001</v>
      </c>
      <c r="DI7" s="2"/>
      <c r="DK7" s="2"/>
      <c r="DM7" s="2"/>
      <c r="DO7" s="2"/>
      <c r="DQ7" s="2">
        <v>195277</v>
      </c>
      <c r="DR7" s="3">
        <v>1</v>
      </c>
      <c r="DS7" s="2">
        <v>56284.5</v>
      </c>
      <c r="DT7" s="3">
        <v>0.5</v>
      </c>
      <c r="DU7" s="2"/>
      <c r="DW7" s="2"/>
      <c r="DY7" s="2"/>
      <c r="EA7" s="2"/>
      <c r="EC7" s="2"/>
      <c r="EE7" s="2">
        <v>254496</v>
      </c>
      <c r="EF7" s="3">
        <v>2</v>
      </c>
      <c r="EG7" s="2"/>
      <c r="EI7" s="2"/>
      <c r="EK7" s="2"/>
      <c r="EM7" s="2">
        <v>112569</v>
      </c>
      <c r="EN7" s="3">
        <v>1</v>
      </c>
      <c r="EO7" s="2">
        <v>337707</v>
      </c>
      <c r="EP7" s="3">
        <v>3</v>
      </c>
      <c r="EQ7" s="2"/>
      <c r="ES7" s="2">
        <v>102527</v>
      </c>
      <c r="ET7" s="3">
        <v>1</v>
      </c>
      <c r="EU7" s="2"/>
      <c r="EW7" s="2"/>
      <c r="EY7" s="2"/>
      <c r="FA7" s="2"/>
      <c r="FC7" s="2"/>
      <c r="FE7" s="2"/>
      <c r="FG7" s="2"/>
      <c r="FI7" s="2">
        <v>112569</v>
      </c>
      <c r="FJ7" s="3">
        <v>1</v>
      </c>
      <c r="FK7" s="2">
        <v>225138</v>
      </c>
      <c r="FL7" s="3">
        <v>2</v>
      </c>
      <c r="FM7" s="2"/>
      <c r="FO7" s="2"/>
      <c r="FQ7" s="2"/>
      <c r="FS7" s="2"/>
      <c r="FU7" s="2"/>
      <c r="FW7" s="2"/>
      <c r="FY7" s="2">
        <v>225138</v>
      </c>
      <c r="FZ7" s="3">
        <v>2</v>
      </c>
      <c r="GA7" s="2">
        <v>56284.5</v>
      </c>
      <c r="GB7" s="3">
        <v>0.5</v>
      </c>
      <c r="GC7" s="2">
        <v>787983</v>
      </c>
      <c r="GD7" s="3">
        <v>7</v>
      </c>
      <c r="GE7" s="2"/>
      <c r="GG7" s="2"/>
      <c r="GI7" s="2"/>
      <c r="GK7" s="2"/>
      <c r="GM7" s="2"/>
      <c r="GO7" s="2">
        <v>225138</v>
      </c>
      <c r="GP7" s="3">
        <v>2</v>
      </c>
      <c r="GQ7" s="2"/>
      <c r="GS7" s="2"/>
      <c r="GU7" s="2"/>
      <c r="GW7" s="2"/>
      <c r="GY7" s="2"/>
      <c r="HA7" s="2"/>
      <c r="HC7" s="2"/>
      <c r="HE7" s="2"/>
      <c r="HG7" s="2"/>
      <c r="HI7" s="2"/>
      <c r="HK7" s="2">
        <v>112569</v>
      </c>
      <c r="HL7" s="3">
        <v>1</v>
      </c>
      <c r="HM7" s="2"/>
      <c r="HO7" s="2"/>
      <c r="HQ7" s="2"/>
      <c r="HS7" s="2"/>
      <c r="HU7" s="2">
        <v>225138</v>
      </c>
      <c r="HV7" s="3">
        <v>2</v>
      </c>
      <c r="HW7" s="2">
        <v>112569</v>
      </c>
      <c r="HX7" s="3">
        <v>1</v>
      </c>
      <c r="HY7" s="2"/>
      <c r="IA7" s="2"/>
      <c r="IC7" s="2">
        <v>249441</v>
      </c>
      <c r="ID7" s="3">
        <v>3</v>
      </c>
      <c r="IE7" s="2">
        <v>112569</v>
      </c>
      <c r="IF7" s="3">
        <v>1</v>
      </c>
      <c r="IG7" s="2"/>
      <c r="II7" s="2"/>
      <c r="IK7" s="2"/>
      <c r="IM7" s="2"/>
      <c r="IO7" s="2"/>
      <c r="IQ7" s="2"/>
      <c r="IS7" s="2">
        <v>112569</v>
      </c>
      <c r="IT7" s="3">
        <v>1</v>
      </c>
      <c r="IU7" s="2"/>
      <c r="IW7" s="2"/>
      <c r="IY7" s="2"/>
      <c r="JA7" s="2"/>
      <c r="JC7" s="2"/>
      <c r="JE7" s="2"/>
      <c r="JG7" s="2"/>
      <c r="JI7" s="2"/>
      <c r="JK7" s="2"/>
      <c r="JM7" s="2">
        <v>107853.12</v>
      </c>
      <c r="JN7" s="3">
        <v>0</v>
      </c>
      <c r="JO7" s="2"/>
      <c r="JQ7" s="2">
        <v>69973.850000000006</v>
      </c>
      <c r="JR7" s="3">
        <v>0</v>
      </c>
      <c r="JS7" s="2">
        <v>4000</v>
      </c>
      <c r="JT7" s="3">
        <v>0</v>
      </c>
      <c r="JU7" s="2"/>
      <c r="JW7" s="2">
        <v>43025</v>
      </c>
      <c r="JX7" s="3">
        <v>0</v>
      </c>
      <c r="JY7" s="2">
        <v>5973.5</v>
      </c>
      <c r="JZ7" s="3">
        <v>0</v>
      </c>
      <c r="KA7" s="2"/>
      <c r="KC7" s="2">
        <v>10510</v>
      </c>
      <c r="KD7" s="3">
        <v>0</v>
      </c>
      <c r="KE7" s="2"/>
      <c r="KG7" s="2">
        <v>6000</v>
      </c>
      <c r="KH7" s="3">
        <v>0</v>
      </c>
      <c r="KI7" s="2">
        <v>5000</v>
      </c>
      <c r="KJ7" s="3">
        <v>0</v>
      </c>
      <c r="KK7" s="2">
        <v>230228.14</v>
      </c>
      <c r="KL7" s="3">
        <v>0</v>
      </c>
      <c r="KM7" s="2">
        <v>112569</v>
      </c>
      <c r="KN7" s="3">
        <v>0</v>
      </c>
      <c r="KO7" s="2">
        <v>50000</v>
      </c>
      <c r="KP7" s="3">
        <v>0</v>
      </c>
      <c r="KQ7" s="2"/>
      <c r="KS7" s="2"/>
      <c r="KU7" s="2">
        <v>16767</v>
      </c>
      <c r="KV7" s="3">
        <v>0</v>
      </c>
      <c r="KW7" s="2"/>
      <c r="KY7" s="2"/>
      <c r="LA7" s="2">
        <v>5000</v>
      </c>
      <c r="LB7" s="3">
        <v>0</v>
      </c>
      <c r="LC7" s="2">
        <v>9380</v>
      </c>
      <c r="LD7" s="3">
        <v>0</v>
      </c>
      <c r="LE7" s="2"/>
      <c r="LG7" s="2"/>
      <c r="LI7" s="2">
        <v>5000</v>
      </c>
      <c r="LJ7" s="3">
        <v>0</v>
      </c>
      <c r="LK7" s="2"/>
      <c r="LM7" s="2"/>
      <c r="LO7" s="2"/>
      <c r="LQ7" s="2"/>
      <c r="LS7" s="2">
        <v>10000</v>
      </c>
      <c r="LT7" s="3">
        <v>0</v>
      </c>
      <c r="LU7" s="2"/>
      <c r="LW7" s="2"/>
      <c r="LY7" s="2"/>
      <c r="MA7" s="2"/>
      <c r="MC7" s="2"/>
      <c r="ME7" s="2"/>
      <c r="MG7" s="2">
        <v>3000</v>
      </c>
      <c r="MH7" s="3">
        <v>0</v>
      </c>
      <c r="MI7" s="2">
        <v>10000</v>
      </c>
      <c r="MJ7" s="3">
        <v>0</v>
      </c>
      <c r="MK7" s="2">
        <v>12000</v>
      </c>
      <c r="ML7" s="3">
        <v>0</v>
      </c>
      <c r="MM7" s="2">
        <v>11186</v>
      </c>
      <c r="MN7" s="3">
        <v>0</v>
      </c>
      <c r="MO7" s="2"/>
      <c r="MQ7" s="2"/>
      <c r="MS7" s="2"/>
      <c r="MU7" s="2">
        <v>11725</v>
      </c>
      <c r="MV7" s="3">
        <v>0</v>
      </c>
      <c r="MW7" s="2"/>
      <c r="MY7" s="2"/>
      <c r="NA7" s="2"/>
      <c r="NC7" s="2">
        <v>5950171.5102756629</v>
      </c>
      <c r="ND7" s="3">
        <v>51.227272726999999</v>
      </c>
      <c r="NE7" s="2"/>
      <c r="NG7" s="2"/>
      <c r="NI7" s="2"/>
      <c r="NK7" s="2"/>
      <c r="NM7" s="2"/>
      <c r="NO7" s="2"/>
      <c r="NQ7" s="2"/>
      <c r="NS7" s="2"/>
      <c r="NU7" s="2"/>
      <c r="NW7" s="2"/>
      <c r="NY7" s="2"/>
      <c r="OA7" s="2"/>
      <c r="OC7" s="2"/>
      <c r="OE7" s="2"/>
      <c r="OG7" s="2"/>
      <c r="OI7" s="2"/>
      <c r="OK7" s="2"/>
      <c r="OM7" s="2"/>
      <c r="OO7" s="2"/>
      <c r="OQ7" s="2"/>
      <c r="OS7" s="2"/>
      <c r="OU7" s="2"/>
      <c r="OW7" s="2"/>
      <c r="OY7" s="2"/>
      <c r="PA7" s="2"/>
      <c r="PC7" s="2"/>
      <c r="PE7" s="2"/>
      <c r="PG7" s="2"/>
      <c r="PI7" s="2"/>
      <c r="PK7" s="2"/>
      <c r="PM7" s="2"/>
      <c r="PO7" s="2"/>
      <c r="PQ7" s="2"/>
      <c r="PS7" s="2"/>
    </row>
    <row r="8" spans="1:435" x14ac:dyDescent="0.25">
      <c r="A8" t="s">
        <v>191</v>
      </c>
      <c r="B8" s="1">
        <v>204</v>
      </c>
      <c r="C8" s="2"/>
      <c r="E8" s="2"/>
      <c r="G8" s="2">
        <v>67876</v>
      </c>
      <c r="H8" s="3">
        <v>1</v>
      </c>
      <c r="I8" s="2"/>
      <c r="K8" s="2">
        <v>224928</v>
      </c>
      <c r="L8" s="3">
        <v>6</v>
      </c>
      <c r="M8" s="2"/>
      <c r="O8" s="2">
        <v>37488</v>
      </c>
      <c r="P8" s="3">
        <v>1</v>
      </c>
      <c r="Q8" s="2">
        <v>43787</v>
      </c>
      <c r="R8" s="3">
        <v>1</v>
      </c>
      <c r="S8" s="2">
        <v>187440</v>
      </c>
      <c r="T8" s="3">
        <v>5</v>
      </c>
      <c r="U8" s="2"/>
      <c r="W8" s="2">
        <v>149952</v>
      </c>
      <c r="X8" s="3">
        <v>4</v>
      </c>
      <c r="Y8" s="2">
        <v>198873</v>
      </c>
      <c r="Z8" s="3">
        <v>3</v>
      </c>
      <c r="AA8" s="2"/>
      <c r="AC8" s="2"/>
      <c r="AE8" s="2"/>
      <c r="AG8" s="2"/>
      <c r="AI8" s="2"/>
      <c r="AK8" s="2">
        <v>313058</v>
      </c>
      <c r="AL8" s="3">
        <v>2</v>
      </c>
      <c r="AM8" s="2"/>
      <c r="AO8" s="2"/>
      <c r="AQ8" s="2"/>
      <c r="AS8" s="2"/>
      <c r="AU8" s="2"/>
      <c r="AW8" s="2"/>
      <c r="AY8" s="2"/>
      <c r="BA8" s="2"/>
      <c r="BC8" s="2"/>
      <c r="BE8" s="2"/>
      <c r="BG8" s="2"/>
      <c r="BI8" s="2"/>
      <c r="BK8" s="2"/>
      <c r="BM8" s="2"/>
      <c r="BO8" s="2"/>
      <c r="BQ8" s="2"/>
      <c r="BS8" s="2"/>
      <c r="BU8" s="2">
        <v>58543.5</v>
      </c>
      <c r="BV8" s="3">
        <v>0.5</v>
      </c>
      <c r="BW8" s="2">
        <v>117087</v>
      </c>
      <c r="BX8" s="3">
        <v>1</v>
      </c>
      <c r="BY8" s="2">
        <v>99681</v>
      </c>
      <c r="BZ8" s="3">
        <v>1</v>
      </c>
      <c r="CA8" s="2"/>
      <c r="CC8" s="2">
        <v>78183</v>
      </c>
      <c r="CD8" s="3">
        <v>1</v>
      </c>
      <c r="CE8" s="2">
        <v>30000.073329999999</v>
      </c>
      <c r="CF8" s="3">
        <v>0</v>
      </c>
      <c r="CG8" s="2">
        <v>151785</v>
      </c>
      <c r="CH8" s="3">
        <v>3</v>
      </c>
      <c r="CI8" s="2">
        <v>120388</v>
      </c>
      <c r="CJ8" s="3">
        <v>2</v>
      </c>
      <c r="CK8" s="2">
        <v>117742</v>
      </c>
      <c r="CL8" s="3">
        <v>1</v>
      </c>
      <c r="CM8" s="2"/>
      <c r="CO8" s="2"/>
      <c r="CQ8" s="2"/>
      <c r="CS8" s="2">
        <v>144306</v>
      </c>
      <c r="CT8" s="3">
        <v>1</v>
      </c>
      <c r="CU8" s="2">
        <v>337707</v>
      </c>
      <c r="CV8" s="3">
        <v>3</v>
      </c>
      <c r="CW8" s="2"/>
      <c r="CY8" s="2"/>
      <c r="DA8" s="2">
        <v>112569</v>
      </c>
      <c r="DB8" s="3">
        <v>1</v>
      </c>
      <c r="DC8" s="2"/>
      <c r="DE8" s="2"/>
      <c r="DG8" s="2"/>
      <c r="DI8" s="2"/>
      <c r="DK8" s="2"/>
      <c r="DM8" s="2"/>
      <c r="DO8" s="2"/>
      <c r="DQ8" s="2">
        <v>195277</v>
      </c>
      <c r="DR8" s="3">
        <v>1</v>
      </c>
      <c r="DS8" s="2">
        <v>112569</v>
      </c>
      <c r="DT8" s="3">
        <v>1</v>
      </c>
      <c r="DU8" s="2"/>
      <c r="DW8" s="2"/>
      <c r="DY8" s="2"/>
      <c r="EA8" s="2"/>
      <c r="EC8" s="2"/>
      <c r="EE8" s="2"/>
      <c r="EG8" s="2"/>
      <c r="EI8" s="2">
        <v>112569</v>
      </c>
      <c r="EJ8" s="3">
        <v>1</v>
      </c>
      <c r="EK8" s="2"/>
      <c r="EM8" s="2"/>
      <c r="EO8" s="2">
        <v>225138</v>
      </c>
      <c r="EP8" s="3">
        <v>2</v>
      </c>
      <c r="EQ8" s="2"/>
      <c r="ES8" s="2"/>
      <c r="EU8" s="2">
        <v>562845</v>
      </c>
      <c r="EV8" s="3">
        <v>5</v>
      </c>
      <c r="EW8" s="2">
        <v>450276</v>
      </c>
      <c r="EX8" s="3">
        <v>4</v>
      </c>
      <c r="EY8" s="2">
        <v>450276</v>
      </c>
      <c r="EZ8" s="3">
        <v>4</v>
      </c>
      <c r="FA8" s="2">
        <v>450276</v>
      </c>
      <c r="FB8" s="3">
        <v>4</v>
      </c>
      <c r="FC8" s="2">
        <v>450276</v>
      </c>
      <c r="FD8" s="3">
        <v>4</v>
      </c>
      <c r="FE8" s="2"/>
      <c r="FG8" s="2">
        <v>112569</v>
      </c>
      <c r="FH8" s="3">
        <v>1</v>
      </c>
      <c r="FI8" s="2"/>
      <c r="FK8" s="2"/>
      <c r="FM8" s="2"/>
      <c r="FO8" s="2"/>
      <c r="FQ8" s="2"/>
      <c r="FS8" s="2"/>
      <c r="FU8" s="2">
        <v>225138</v>
      </c>
      <c r="FV8" s="3">
        <v>2</v>
      </c>
      <c r="FW8" s="2">
        <v>1125690</v>
      </c>
      <c r="FX8" s="3">
        <v>10</v>
      </c>
      <c r="FY8" s="2"/>
      <c r="GA8" s="2">
        <v>225138</v>
      </c>
      <c r="GB8" s="3">
        <v>2</v>
      </c>
      <c r="GC8" s="2">
        <v>675414</v>
      </c>
      <c r="GD8" s="3">
        <v>6</v>
      </c>
      <c r="GE8" s="2"/>
      <c r="GG8" s="2"/>
      <c r="GI8" s="2"/>
      <c r="GK8" s="2"/>
      <c r="GM8" s="2">
        <v>450276</v>
      </c>
      <c r="GN8" s="3">
        <v>4</v>
      </c>
      <c r="GO8" s="2"/>
      <c r="GQ8" s="2"/>
      <c r="GS8" s="2">
        <v>112569</v>
      </c>
      <c r="GT8" s="3">
        <v>1</v>
      </c>
      <c r="GU8" s="2"/>
      <c r="GW8" s="2"/>
      <c r="GY8" s="2">
        <v>337707</v>
      </c>
      <c r="GZ8" s="3">
        <v>3</v>
      </c>
      <c r="HA8" s="2"/>
      <c r="HC8" s="2">
        <v>337707</v>
      </c>
      <c r="HD8" s="3">
        <v>3</v>
      </c>
      <c r="HE8" s="2"/>
      <c r="HG8" s="2"/>
      <c r="HI8" s="2"/>
      <c r="HK8" s="2"/>
      <c r="HM8" s="2"/>
      <c r="HO8" s="2"/>
      <c r="HQ8" s="2"/>
      <c r="HS8" s="2"/>
      <c r="HU8" s="2"/>
      <c r="HW8" s="2">
        <v>112569</v>
      </c>
      <c r="HX8" s="3">
        <v>1</v>
      </c>
      <c r="HY8" s="2">
        <v>112569</v>
      </c>
      <c r="HZ8" s="3">
        <v>1</v>
      </c>
      <c r="IA8" s="2"/>
      <c r="IC8" s="2"/>
      <c r="IE8" s="2"/>
      <c r="IG8" s="2"/>
      <c r="II8" s="2"/>
      <c r="IK8" s="2"/>
      <c r="IM8" s="2"/>
      <c r="IO8" s="2">
        <v>225138</v>
      </c>
      <c r="IP8" s="3">
        <v>2</v>
      </c>
      <c r="IQ8" s="2">
        <v>112569</v>
      </c>
      <c r="IR8" s="3">
        <v>1</v>
      </c>
      <c r="IS8" s="2"/>
      <c r="IU8" s="2"/>
      <c r="IW8" s="2">
        <v>112569</v>
      </c>
      <c r="IX8" s="3">
        <v>1</v>
      </c>
      <c r="IY8" s="2"/>
      <c r="JA8" s="2"/>
      <c r="JC8" s="2">
        <v>34000</v>
      </c>
      <c r="JD8" s="3">
        <v>0</v>
      </c>
      <c r="JE8" s="2">
        <v>10200</v>
      </c>
      <c r="JF8" s="3">
        <v>0</v>
      </c>
      <c r="JG8" s="2">
        <v>34000</v>
      </c>
      <c r="JH8" s="3">
        <v>0</v>
      </c>
      <c r="JI8" s="2"/>
      <c r="JK8" s="2"/>
      <c r="JM8" s="2"/>
      <c r="JO8" s="2"/>
      <c r="JQ8" s="2">
        <v>32499.54</v>
      </c>
      <c r="JR8" s="3">
        <v>0</v>
      </c>
      <c r="JS8" s="2"/>
      <c r="JU8" s="2"/>
      <c r="JW8" s="2">
        <v>103408</v>
      </c>
      <c r="JX8" s="3">
        <v>0</v>
      </c>
      <c r="JY8" s="2">
        <v>19493.39</v>
      </c>
      <c r="JZ8" s="3">
        <v>0</v>
      </c>
      <c r="KA8" s="2"/>
      <c r="KC8" s="2">
        <v>39491</v>
      </c>
      <c r="KD8" s="3">
        <v>0</v>
      </c>
      <c r="KE8" s="2"/>
      <c r="KG8" s="2"/>
      <c r="KI8" s="2"/>
      <c r="KK8" s="2">
        <v>148057.42000000001</v>
      </c>
      <c r="KL8" s="3">
        <v>0</v>
      </c>
      <c r="KM8" s="2"/>
      <c r="KO8" s="2"/>
      <c r="KQ8" s="2"/>
      <c r="KS8" s="2"/>
      <c r="KU8" s="2"/>
      <c r="KW8" s="2"/>
      <c r="KY8" s="2">
        <v>20000</v>
      </c>
      <c r="KZ8" s="3">
        <v>0</v>
      </c>
      <c r="LA8" s="2">
        <v>3629</v>
      </c>
      <c r="LB8" s="3">
        <v>0</v>
      </c>
      <c r="LC8" s="2">
        <v>13240</v>
      </c>
      <c r="LD8" s="3">
        <v>0</v>
      </c>
      <c r="LE8" s="2"/>
      <c r="LG8" s="2"/>
      <c r="LI8" s="2"/>
      <c r="LK8" s="2"/>
      <c r="LM8" s="2"/>
      <c r="LO8" s="2"/>
      <c r="LQ8" s="2"/>
      <c r="LS8" s="2">
        <v>2150</v>
      </c>
      <c r="LT8" s="3">
        <v>0</v>
      </c>
      <c r="LU8" s="2"/>
      <c r="LW8" s="2"/>
      <c r="LY8" s="2"/>
      <c r="MA8" s="2"/>
      <c r="MC8" s="2"/>
      <c r="ME8" s="2"/>
      <c r="MG8" s="2"/>
      <c r="MI8" s="2">
        <v>11081</v>
      </c>
      <c r="MJ8" s="3">
        <v>0</v>
      </c>
      <c r="MK8" s="2"/>
      <c r="MM8" s="2"/>
      <c r="MO8" s="2"/>
      <c r="MQ8" s="2"/>
      <c r="MS8" s="2">
        <v>4772.76</v>
      </c>
      <c r="MT8" s="3">
        <v>0</v>
      </c>
      <c r="MU8" s="2"/>
      <c r="MW8" s="2"/>
      <c r="MY8" s="2"/>
      <c r="NA8" s="2"/>
      <c r="NC8" s="2">
        <v>10354539.683329999</v>
      </c>
      <c r="ND8" s="3">
        <v>101.5</v>
      </c>
      <c r="NE8" s="2"/>
      <c r="NG8" s="2"/>
      <c r="NI8" s="2"/>
      <c r="NK8" s="2"/>
      <c r="NM8" s="2"/>
      <c r="NO8" s="2"/>
      <c r="NQ8" s="2"/>
      <c r="NS8" s="2"/>
      <c r="NU8" s="2"/>
      <c r="NW8" s="2"/>
      <c r="NY8" s="2"/>
      <c r="OA8" s="2"/>
      <c r="OC8" s="2"/>
      <c r="OE8" s="2"/>
      <c r="OG8" s="2"/>
      <c r="OI8" s="2"/>
      <c r="OK8" s="2"/>
      <c r="OM8" s="2"/>
      <c r="OO8" s="2"/>
      <c r="OQ8" s="2"/>
      <c r="OS8" s="2"/>
      <c r="OU8" s="2"/>
      <c r="OW8" s="2"/>
      <c r="OY8" s="2"/>
      <c r="PA8" s="2"/>
      <c r="PC8" s="2"/>
      <c r="PE8" s="2"/>
      <c r="PG8" s="2"/>
      <c r="PI8" s="2"/>
      <c r="PK8" s="2"/>
      <c r="PM8" s="2"/>
      <c r="PO8" s="2"/>
      <c r="PQ8" s="2"/>
      <c r="PS8" s="2"/>
    </row>
    <row r="9" spans="1:435" x14ac:dyDescent="0.25">
      <c r="A9" t="s">
        <v>192</v>
      </c>
      <c r="B9" s="1">
        <v>1058</v>
      </c>
      <c r="C9" s="2"/>
      <c r="E9" s="2"/>
      <c r="G9" s="2">
        <v>67876</v>
      </c>
      <c r="H9" s="3">
        <v>1</v>
      </c>
      <c r="I9" s="2"/>
      <c r="K9" s="2"/>
      <c r="M9" s="2"/>
      <c r="O9" s="2"/>
      <c r="Q9" s="2"/>
      <c r="S9" s="2"/>
      <c r="U9" s="2"/>
      <c r="W9" s="2"/>
      <c r="Y9" s="2"/>
      <c r="AA9" s="2"/>
      <c r="AC9" s="2"/>
      <c r="AE9" s="2"/>
      <c r="AG9" s="2"/>
      <c r="AI9" s="2"/>
      <c r="AK9" s="2">
        <v>313058</v>
      </c>
      <c r="AL9" s="3">
        <v>2</v>
      </c>
      <c r="AM9" s="2"/>
      <c r="AO9" s="2"/>
      <c r="AQ9" s="2"/>
      <c r="AS9" s="2"/>
      <c r="AU9" s="2">
        <v>69509</v>
      </c>
      <c r="AV9" s="3">
        <v>1</v>
      </c>
      <c r="AW9" s="2"/>
      <c r="AY9" s="2"/>
      <c r="BA9" s="2"/>
      <c r="BC9" s="2">
        <v>25319.5</v>
      </c>
      <c r="BD9" s="3">
        <v>0.5</v>
      </c>
      <c r="BE9" s="2"/>
      <c r="BG9" s="2"/>
      <c r="BI9" s="2"/>
      <c r="BK9" s="2"/>
      <c r="BM9" s="2"/>
      <c r="BO9" s="2"/>
      <c r="BQ9" s="2"/>
      <c r="BS9" s="2"/>
      <c r="BU9" s="2"/>
      <c r="BW9" s="2"/>
      <c r="BY9" s="2"/>
      <c r="CA9" s="2"/>
      <c r="CC9" s="2">
        <v>78183</v>
      </c>
      <c r="CD9" s="3">
        <v>1</v>
      </c>
      <c r="CE9" s="2">
        <v>12194.06</v>
      </c>
      <c r="CF9" s="3">
        <v>0</v>
      </c>
      <c r="CG9" s="2">
        <v>50595</v>
      </c>
      <c r="CH9" s="3">
        <v>1</v>
      </c>
      <c r="CI9" s="2">
        <v>60194</v>
      </c>
      <c r="CJ9" s="3">
        <v>1</v>
      </c>
      <c r="CK9" s="2"/>
      <c r="CM9" s="2"/>
      <c r="CO9" s="2"/>
      <c r="CQ9" s="2"/>
      <c r="CS9" s="2"/>
      <c r="CU9" s="2"/>
      <c r="CW9" s="2"/>
      <c r="CY9" s="2"/>
      <c r="DA9" s="2"/>
      <c r="DC9" s="2"/>
      <c r="DE9" s="2"/>
      <c r="DG9" s="2">
        <v>20467.090929557999</v>
      </c>
      <c r="DH9" s="3">
        <v>0.18181818199999999</v>
      </c>
      <c r="DI9" s="2"/>
      <c r="DK9" s="2"/>
      <c r="DM9" s="2"/>
      <c r="DO9" s="2"/>
      <c r="DQ9" s="2">
        <v>195277</v>
      </c>
      <c r="DR9" s="3">
        <v>1</v>
      </c>
      <c r="DS9" s="2">
        <v>56284.5</v>
      </c>
      <c r="DT9" s="3">
        <v>0.5</v>
      </c>
      <c r="DU9" s="2">
        <v>126055</v>
      </c>
      <c r="DV9" s="3">
        <v>1</v>
      </c>
      <c r="DW9" s="2"/>
      <c r="DY9" s="2"/>
      <c r="EA9" s="2"/>
      <c r="EC9" s="2"/>
      <c r="EE9" s="2">
        <v>254496</v>
      </c>
      <c r="EF9" s="3">
        <v>2</v>
      </c>
      <c r="EG9" s="2"/>
      <c r="EI9" s="2">
        <v>112569</v>
      </c>
      <c r="EJ9" s="3">
        <v>1</v>
      </c>
      <c r="EK9" s="2"/>
      <c r="EM9" s="2"/>
      <c r="EO9" s="2">
        <v>225138</v>
      </c>
      <c r="EP9" s="3">
        <v>2</v>
      </c>
      <c r="EQ9" s="2"/>
      <c r="ES9" s="2"/>
      <c r="EU9" s="2"/>
      <c r="EW9" s="2"/>
      <c r="EY9" s="2"/>
      <c r="FA9" s="2"/>
      <c r="FC9" s="2"/>
      <c r="FE9" s="2"/>
      <c r="FG9" s="2">
        <v>225138</v>
      </c>
      <c r="FH9" s="3">
        <v>2</v>
      </c>
      <c r="FI9" s="2"/>
      <c r="FK9" s="2"/>
      <c r="FM9" s="2"/>
      <c r="FO9" s="2"/>
      <c r="FQ9" s="2"/>
      <c r="FS9" s="2"/>
      <c r="FU9" s="2"/>
      <c r="FW9" s="2"/>
      <c r="FY9" s="2">
        <v>450276</v>
      </c>
      <c r="FZ9" s="3">
        <v>4</v>
      </c>
      <c r="GA9" s="2">
        <v>112569</v>
      </c>
      <c r="GB9" s="3">
        <v>1</v>
      </c>
      <c r="GC9" s="2">
        <v>225138</v>
      </c>
      <c r="GD9" s="3">
        <v>2</v>
      </c>
      <c r="GE9" s="2"/>
      <c r="GG9" s="2"/>
      <c r="GI9" s="2"/>
      <c r="GK9" s="2"/>
      <c r="GM9" s="2"/>
      <c r="GO9" s="2">
        <v>450276</v>
      </c>
      <c r="GP9" s="3">
        <v>4</v>
      </c>
      <c r="GQ9" s="2"/>
      <c r="GS9" s="2">
        <v>112569</v>
      </c>
      <c r="GT9" s="3">
        <v>1</v>
      </c>
      <c r="GU9" s="2"/>
      <c r="GW9" s="2"/>
      <c r="GY9" s="2"/>
      <c r="HA9" s="2"/>
      <c r="HC9" s="2"/>
      <c r="HE9" s="2"/>
      <c r="HG9" s="2"/>
      <c r="HI9" s="2"/>
      <c r="HK9" s="2"/>
      <c r="HM9" s="2"/>
      <c r="HO9" s="2">
        <v>562845</v>
      </c>
      <c r="HP9" s="3">
        <v>5</v>
      </c>
      <c r="HQ9" s="2">
        <v>112569</v>
      </c>
      <c r="HR9" s="3">
        <v>1</v>
      </c>
      <c r="HS9" s="2"/>
      <c r="HU9" s="2">
        <v>450276</v>
      </c>
      <c r="HV9" s="3">
        <v>4</v>
      </c>
      <c r="HW9" s="2"/>
      <c r="HY9" s="2"/>
      <c r="IA9" s="2"/>
      <c r="IC9" s="2"/>
      <c r="IE9" s="2">
        <v>450276</v>
      </c>
      <c r="IF9" s="3">
        <v>4</v>
      </c>
      <c r="IG9" s="2"/>
      <c r="II9" s="2"/>
      <c r="IK9" s="2"/>
      <c r="IM9" s="2"/>
      <c r="IO9" s="2"/>
      <c r="IQ9" s="2"/>
      <c r="IS9" s="2"/>
      <c r="IU9" s="2"/>
      <c r="IW9" s="2"/>
      <c r="IY9" s="2"/>
      <c r="JA9" s="2"/>
      <c r="JC9" s="2"/>
      <c r="JE9" s="2"/>
      <c r="JG9" s="2"/>
      <c r="JI9" s="2"/>
      <c r="JK9" s="2">
        <v>798</v>
      </c>
      <c r="JL9" s="3">
        <v>0</v>
      </c>
      <c r="JM9" s="2"/>
      <c r="JO9" s="2"/>
      <c r="JQ9" s="2">
        <v>6000</v>
      </c>
      <c r="JR9" s="3">
        <v>0</v>
      </c>
      <c r="JS9" s="2"/>
      <c r="JU9" s="2"/>
      <c r="JW9" s="2"/>
      <c r="JY9" s="2">
        <v>10000</v>
      </c>
      <c r="JZ9" s="3">
        <v>0</v>
      </c>
      <c r="KA9" s="2"/>
      <c r="KC9" s="2">
        <v>47000</v>
      </c>
      <c r="KD9" s="3">
        <v>0</v>
      </c>
      <c r="KE9" s="2"/>
      <c r="KG9" s="2"/>
      <c r="KI9" s="2"/>
      <c r="KK9" s="2">
        <v>139008.12</v>
      </c>
      <c r="KL9" s="3">
        <v>0</v>
      </c>
      <c r="KM9" s="2">
        <v>104158</v>
      </c>
      <c r="KN9" s="3">
        <v>0</v>
      </c>
      <c r="KO9" s="2">
        <v>25000</v>
      </c>
      <c r="KP9" s="3">
        <v>0</v>
      </c>
      <c r="KQ9" s="2">
        <v>4086</v>
      </c>
      <c r="KR9" s="3">
        <v>0</v>
      </c>
      <c r="KS9" s="2"/>
      <c r="KU9" s="2">
        <v>5000</v>
      </c>
      <c r="KV9" s="3">
        <v>0</v>
      </c>
      <c r="KW9" s="2"/>
      <c r="KY9" s="2">
        <v>15000</v>
      </c>
      <c r="KZ9" s="3">
        <v>0</v>
      </c>
      <c r="LA9" s="2"/>
      <c r="LC9" s="2">
        <v>7700</v>
      </c>
      <c r="LD9" s="3">
        <v>0</v>
      </c>
      <c r="LE9" s="2"/>
      <c r="LG9" s="2"/>
      <c r="LI9" s="2">
        <v>3000</v>
      </c>
      <c r="LJ9" s="3">
        <v>0</v>
      </c>
      <c r="LK9" s="2"/>
      <c r="LM9" s="2"/>
      <c r="LO9" s="2"/>
      <c r="LQ9" s="2"/>
      <c r="LS9" s="2">
        <v>2000</v>
      </c>
      <c r="LT9" s="3">
        <v>0</v>
      </c>
      <c r="LU9" s="2"/>
      <c r="LW9" s="2"/>
      <c r="LY9" s="2">
        <v>13500</v>
      </c>
      <c r="LZ9" s="3">
        <v>0</v>
      </c>
      <c r="MA9" s="2"/>
      <c r="MC9" s="2"/>
      <c r="ME9" s="2"/>
      <c r="MG9" s="2"/>
      <c r="MI9" s="2">
        <v>5500</v>
      </c>
      <c r="MJ9" s="3">
        <v>0</v>
      </c>
      <c r="MK9" s="2">
        <v>2652</v>
      </c>
      <c r="ML9" s="3">
        <v>0</v>
      </c>
      <c r="MM9" s="2"/>
      <c r="MO9" s="2"/>
      <c r="MQ9" s="2"/>
      <c r="MS9" s="2">
        <v>2026.77</v>
      </c>
      <c r="MT9" s="3">
        <v>0</v>
      </c>
      <c r="MU9" s="2"/>
      <c r="MW9" s="2"/>
      <c r="MY9" s="2"/>
      <c r="NA9" s="2"/>
      <c r="NC9" s="2">
        <v>5211576.0409295578</v>
      </c>
      <c r="ND9" s="3">
        <v>43.181818182000001</v>
      </c>
      <c r="NE9" s="2"/>
      <c r="NG9" s="2"/>
      <c r="NI9" s="2"/>
      <c r="NK9" s="2"/>
      <c r="NM9" s="2"/>
      <c r="NO9" s="2"/>
      <c r="NQ9" s="2"/>
      <c r="NS9" s="2"/>
      <c r="NU9" s="2"/>
      <c r="NW9" s="2"/>
      <c r="NY9" s="2"/>
      <c r="OA9" s="2"/>
      <c r="OC9" s="2"/>
      <c r="OE9" s="2"/>
      <c r="OG9" s="2"/>
      <c r="OI9" s="2"/>
      <c r="OK9" s="2"/>
      <c r="OM9" s="2"/>
      <c r="OO9" s="2"/>
      <c r="OQ9" s="2"/>
      <c r="OS9" s="2"/>
      <c r="OU9" s="2"/>
      <c r="OW9" s="2"/>
      <c r="OY9" s="2"/>
      <c r="PA9" s="2"/>
      <c r="PC9" s="2"/>
      <c r="PE9" s="2"/>
      <c r="PG9" s="2"/>
      <c r="PI9" s="2"/>
      <c r="PK9" s="2"/>
      <c r="PM9" s="2"/>
      <c r="PO9" s="2"/>
      <c r="PQ9" s="2"/>
      <c r="PS9" s="2"/>
    </row>
    <row r="10" spans="1:435" x14ac:dyDescent="0.25">
      <c r="A10" t="s">
        <v>193</v>
      </c>
      <c r="B10" s="1">
        <v>205</v>
      </c>
      <c r="C10" s="2"/>
      <c r="E10" s="2"/>
      <c r="G10" s="2"/>
      <c r="I10" s="2">
        <v>61952</v>
      </c>
      <c r="J10" s="3">
        <v>1</v>
      </c>
      <c r="K10" s="2">
        <v>299904</v>
      </c>
      <c r="L10" s="3">
        <v>8</v>
      </c>
      <c r="M10" s="2"/>
      <c r="O10" s="2"/>
      <c r="Q10" s="2"/>
      <c r="S10" s="2">
        <v>149952</v>
      </c>
      <c r="T10" s="3">
        <v>4</v>
      </c>
      <c r="U10" s="2"/>
      <c r="W10" s="2">
        <v>224928</v>
      </c>
      <c r="X10" s="3">
        <v>6</v>
      </c>
      <c r="Y10" s="2"/>
      <c r="AA10" s="2"/>
      <c r="AC10" s="2"/>
      <c r="AE10" s="2"/>
      <c r="AG10" s="2"/>
      <c r="AI10" s="2"/>
      <c r="AK10" s="2">
        <v>313058</v>
      </c>
      <c r="AL10" s="3">
        <v>2</v>
      </c>
      <c r="AM10" s="2"/>
      <c r="AO10" s="2"/>
      <c r="AQ10" s="2"/>
      <c r="AS10" s="2"/>
      <c r="AU10" s="2">
        <v>69509</v>
      </c>
      <c r="AV10" s="3">
        <v>1</v>
      </c>
      <c r="AW10" s="2"/>
      <c r="AY10" s="2"/>
      <c r="BA10" s="2">
        <v>90879</v>
      </c>
      <c r="BB10" s="3">
        <v>1</v>
      </c>
      <c r="BC10" s="2">
        <v>50639</v>
      </c>
      <c r="BD10" s="3">
        <v>1</v>
      </c>
      <c r="BE10" s="2"/>
      <c r="BG10" s="2"/>
      <c r="BI10" s="2"/>
      <c r="BK10" s="2"/>
      <c r="BM10" s="2"/>
      <c r="BO10" s="2"/>
      <c r="BQ10" s="2"/>
      <c r="BS10" s="2"/>
      <c r="BU10" s="2"/>
      <c r="BW10" s="2"/>
      <c r="BY10" s="2"/>
      <c r="CA10" s="2"/>
      <c r="CC10" s="2">
        <v>78183</v>
      </c>
      <c r="CD10" s="3">
        <v>1</v>
      </c>
      <c r="CE10" s="2">
        <v>28334.376670000001</v>
      </c>
      <c r="CF10" s="3">
        <v>0</v>
      </c>
      <c r="CG10" s="2">
        <v>151785</v>
      </c>
      <c r="CH10" s="3">
        <v>3</v>
      </c>
      <c r="CI10" s="2">
        <v>120388</v>
      </c>
      <c r="CJ10" s="3">
        <v>2</v>
      </c>
      <c r="CK10" s="2"/>
      <c r="CM10" s="2"/>
      <c r="CO10" s="2"/>
      <c r="CQ10" s="2"/>
      <c r="CS10" s="2"/>
      <c r="CU10" s="2">
        <v>112569</v>
      </c>
      <c r="CV10" s="3">
        <v>1</v>
      </c>
      <c r="CW10" s="2"/>
      <c r="CY10" s="2"/>
      <c r="DA10" s="2">
        <v>112569</v>
      </c>
      <c r="DB10" s="3">
        <v>1</v>
      </c>
      <c r="DC10" s="2">
        <v>112569</v>
      </c>
      <c r="DD10" s="3">
        <v>1</v>
      </c>
      <c r="DE10" s="2"/>
      <c r="DG10" s="2"/>
      <c r="DI10" s="2"/>
      <c r="DK10" s="2"/>
      <c r="DM10" s="2"/>
      <c r="DO10" s="2"/>
      <c r="DQ10" s="2">
        <v>195277</v>
      </c>
      <c r="DR10" s="3">
        <v>1</v>
      </c>
      <c r="DS10" s="2">
        <v>112569</v>
      </c>
      <c r="DT10" s="3">
        <v>1</v>
      </c>
      <c r="DU10" s="2"/>
      <c r="DW10" s="2"/>
      <c r="DY10" s="2"/>
      <c r="EA10" s="2"/>
      <c r="EC10" s="2"/>
      <c r="EE10" s="2"/>
      <c r="EG10" s="2"/>
      <c r="EI10" s="2">
        <v>112569</v>
      </c>
      <c r="EJ10" s="3">
        <v>1</v>
      </c>
      <c r="EK10" s="2"/>
      <c r="EM10" s="2"/>
      <c r="EO10" s="2">
        <v>225138</v>
      </c>
      <c r="EP10" s="3">
        <v>2</v>
      </c>
      <c r="EQ10" s="2"/>
      <c r="ES10" s="2"/>
      <c r="EU10" s="2">
        <v>450276</v>
      </c>
      <c r="EV10" s="3">
        <v>4</v>
      </c>
      <c r="EW10" s="2">
        <v>450276</v>
      </c>
      <c r="EX10" s="3">
        <v>4</v>
      </c>
      <c r="EY10" s="2">
        <v>450276</v>
      </c>
      <c r="EZ10" s="3">
        <v>4</v>
      </c>
      <c r="FA10" s="2">
        <v>450276</v>
      </c>
      <c r="FB10" s="3">
        <v>4</v>
      </c>
      <c r="FC10" s="2">
        <v>450276</v>
      </c>
      <c r="FD10" s="3">
        <v>4</v>
      </c>
      <c r="FE10" s="2"/>
      <c r="FG10" s="2">
        <v>225138</v>
      </c>
      <c r="FH10" s="3">
        <v>2</v>
      </c>
      <c r="FI10" s="2"/>
      <c r="FK10" s="2"/>
      <c r="FM10" s="2"/>
      <c r="FO10" s="2">
        <v>225138</v>
      </c>
      <c r="FP10" s="3">
        <v>2</v>
      </c>
      <c r="FQ10" s="2"/>
      <c r="FS10" s="2">
        <v>112569</v>
      </c>
      <c r="FT10" s="3">
        <v>1</v>
      </c>
      <c r="FU10" s="2"/>
      <c r="FW10" s="2">
        <v>1575966</v>
      </c>
      <c r="FX10" s="3">
        <v>14</v>
      </c>
      <c r="FY10" s="2"/>
      <c r="GA10" s="2">
        <v>225138</v>
      </c>
      <c r="GB10" s="3">
        <v>2</v>
      </c>
      <c r="GC10" s="2">
        <v>562845</v>
      </c>
      <c r="GD10" s="3">
        <v>5</v>
      </c>
      <c r="GE10" s="2"/>
      <c r="GG10" s="2"/>
      <c r="GI10" s="2"/>
      <c r="GK10" s="2"/>
      <c r="GM10" s="2">
        <v>450276</v>
      </c>
      <c r="GN10" s="3">
        <v>4</v>
      </c>
      <c r="GO10" s="2"/>
      <c r="GQ10" s="2"/>
      <c r="GS10" s="2">
        <v>112569</v>
      </c>
      <c r="GT10" s="3">
        <v>1</v>
      </c>
      <c r="GU10" s="2"/>
      <c r="GW10" s="2"/>
      <c r="GY10" s="2">
        <v>450276</v>
      </c>
      <c r="GZ10" s="3">
        <v>4</v>
      </c>
      <c r="HA10" s="2"/>
      <c r="HC10" s="2">
        <v>450276</v>
      </c>
      <c r="HD10" s="3">
        <v>4</v>
      </c>
      <c r="HE10" s="2"/>
      <c r="HG10" s="2"/>
      <c r="HI10" s="2"/>
      <c r="HK10" s="2"/>
      <c r="HM10" s="2"/>
      <c r="HO10" s="2"/>
      <c r="HQ10" s="2"/>
      <c r="HS10" s="2"/>
      <c r="HU10" s="2"/>
      <c r="HW10" s="2"/>
      <c r="HY10" s="2"/>
      <c r="IA10" s="2"/>
      <c r="IC10" s="2"/>
      <c r="IE10" s="2">
        <v>112569</v>
      </c>
      <c r="IF10" s="3">
        <v>1</v>
      </c>
      <c r="IG10" s="2"/>
      <c r="II10" s="2"/>
      <c r="IK10" s="2"/>
      <c r="IM10" s="2"/>
      <c r="IO10" s="2"/>
      <c r="IQ10" s="2"/>
      <c r="IS10" s="2"/>
      <c r="IU10" s="2"/>
      <c r="IW10" s="2"/>
      <c r="IY10" s="2"/>
      <c r="JA10" s="2">
        <v>101052</v>
      </c>
      <c r="JB10" s="3">
        <v>1</v>
      </c>
      <c r="JC10" s="2">
        <v>142800</v>
      </c>
      <c r="JD10" s="3">
        <v>0</v>
      </c>
      <c r="JE10" s="2"/>
      <c r="JG10" s="2">
        <v>142800</v>
      </c>
      <c r="JH10" s="3">
        <v>0</v>
      </c>
      <c r="JI10" s="2"/>
      <c r="JK10" s="2"/>
      <c r="JM10" s="2"/>
      <c r="JO10" s="2"/>
      <c r="JQ10" s="2">
        <v>134497.74</v>
      </c>
      <c r="JR10" s="3">
        <v>0</v>
      </c>
      <c r="JS10" s="2"/>
      <c r="JU10" s="2"/>
      <c r="JW10" s="2"/>
      <c r="JY10" s="2">
        <v>16571.72</v>
      </c>
      <c r="JZ10" s="3">
        <v>0</v>
      </c>
      <c r="KA10" s="2"/>
      <c r="KC10" s="2">
        <v>18477</v>
      </c>
      <c r="KD10" s="3">
        <v>0</v>
      </c>
      <c r="KE10" s="2"/>
      <c r="KG10" s="2"/>
      <c r="KI10" s="2"/>
      <c r="KK10" s="2">
        <v>122274.11</v>
      </c>
      <c r="KL10" s="3">
        <v>0</v>
      </c>
      <c r="KM10" s="2"/>
      <c r="KO10" s="2"/>
      <c r="KQ10" s="2"/>
      <c r="KS10" s="2"/>
      <c r="KU10" s="2">
        <v>22275</v>
      </c>
      <c r="KV10" s="3">
        <v>0</v>
      </c>
      <c r="KW10" s="2">
        <v>2000</v>
      </c>
      <c r="KX10" s="3">
        <v>0</v>
      </c>
      <c r="KY10" s="2"/>
      <c r="LA10" s="2">
        <v>5701</v>
      </c>
      <c r="LB10" s="3">
        <v>0</v>
      </c>
      <c r="LC10" s="2">
        <v>12800</v>
      </c>
      <c r="LD10" s="3">
        <v>0</v>
      </c>
      <c r="LE10" s="2"/>
      <c r="LG10" s="2"/>
      <c r="LI10" s="2">
        <v>10000</v>
      </c>
      <c r="LJ10" s="3">
        <v>0</v>
      </c>
      <c r="LK10" s="2"/>
      <c r="LM10" s="2"/>
      <c r="LO10" s="2"/>
      <c r="LQ10" s="2"/>
      <c r="LS10" s="2">
        <v>1000</v>
      </c>
      <c r="LT10" s="3">
        <v>0</v>
      </c>
      <c r="LU10" s="2"/>
      <c r="LW10" s="2"/>
      <c r="LY10" s="2"/>
      <c r="MA10" s="2"/>
      <c r="MC10" s="2"/>
      <c r="ME10" s="2"/>
      <c r="MG10" s="2"/>
      <c r="MI10" s="2"/>
      <c r="MK10" s="2"/>
      <c r="MM10" s="2">
        <v>3000</v>
      </c>
      <c r="MN10" s="3">
        <v>0</v>
      </c>
      <c r="MO10" s="2"/>
      <c r="MQ10" s="2"/>
      <c r="MS10" s="2">
        <v>4614.1400000000003</v>
      </c>
      <c r="MT10" s="3">
        <v>0</v>
      </c>
      <c r="MU10" s="2"/>
      <c r="MW10" s="2"/>
      <c r="MY10" s="2"/>
      <c r="NA10" s="2"/>
      <c r="NC10" s="2">
        <v>10116774.08667</v>
      </c>
      <c r="ND10" s="3">
        <v>99</v>
      </c>
      <c r="NE10" s="2"/>
      <c r="NG10" s="2"/>
      <c r="NI10" s="2"/>
      <c r="NK10" s="2"/>
      <c r="NM10" s="2"/>
      <c r="NO10" s="2"/>
      <c r="NQ10" s="2"/>
      <c r="NS10" s="2"/>
      <c r="NU10" s="2"/>
      <c r="NW10" s="2"/>
      <c r="NY10" s="2"/>
      <c r="OA10" s="2"/>
      <c r="OC10" s="2"/>
      <c r="OE10" s="2"/>
      <c r="OG10" s="2"/>
      <c r="OI10" s="2"/>
      <c r="OK10" s="2"/>
      <c r="OM10" s="2"/>
      <c r="OO10" s="2"/>
      <c r="OQ10" s="2"/>
      <c r="OS10" s="2"/>
      <c r="OU10" s="2"/>
      <c r="OW10" s="2"/>
      <c r="OY10" s="2"/>
      <c r="PA10" s="2"/>
      <c r="PC10" s="2"/>
      <c r="PE10" s="2"/>
      <c r="PG10" s="2"/>
      <c r="PI10" s="2"/>
      <c r="PK10" s="2"/>
      <c r="PM10" s="2"/>
      <c r="PO10" s="2"/>
      <c r="PQ10" s="2"/>
      <c r="PS10" s="2"/>
    </row>
    <row r="11" spans="1:435" x14ac:dyDescent="0.25">
      <c r="A11" t="s">
        <v>194</v>
      </c>
      <c r="B11" s="1">
        <v>206</v>
      </c>
      <c r="C11" s="2">
        <v>62529</v>
      </c>
      <c r="D11" s="3">
        <v>1</v>
      </c>
      <c r="E11" s="2"/>
      <c r="G11" s="2"/>
      <c r="I11" s="2"/>
      <c r="K11" s="2">
        <v>187440</v>
      </c>
      <c r="L11" s="3">
        <v>5</v>
      </c>
      <c r="M11" s="2"/>
      <c r="O11" s="2"/>
      <c r="Q11" s="2"/>
      <c r="S11" s="2">
        <v>112464</v>
      </c>
      <c r="T11" s="3">
        <v>3</v>
      </c>
      <c r="U11" s="2"/>
      <c r="W11" s="2">
        <v>449856</v>
      </c>
      <c r="X11" s="3">
        <v>12</v>
      </c>
      <c r="Y11" s="2"/>
      <c r="AA11" s="2"/>
      <c r="AC11" s="2"/>
      <c r="AE11" s="2"/>
      <c r="AG11" s="2"/>
      <c r="AI11" s="2"/>
      <c r="AK11" s="2">
        <v>156529</v>
      </c>
      <c r="AL11" s="3">
        <v>1</v>
      </c>
      <c r="AM11" s="2"/>
      <c r="AO11" s="2"/>
      <c r="AQ11" s="2"/>
      <c r="AS11" s="2"/>
      <c r="AU11" s="2">
        <v>69509</v>
      </c>
      <c r="AV11" s="3">
        <v>1</v>
      </c>
      <c r="AW11" s="2"/>
      <c r="AY11" s="2"/>
      <c r="BA11" s="2"/>
      <c r="BC11" s="2"/>
      <c r="BE11" s="2"/>
      <c r="BG11" s="2"/>
      <c r="BI11" s="2"/>
      <c r="BK11" s="2"/>
      <c r="BM11" s="2"/>
      <c r="BO11" s="2"/>
      <c r="BQ11" s="2"/>
      <c r="BS11" s="2"/>
      <c r="BU11" s="2"/>
      <c r="BW11" s="2"/>
      <c r="BY11" s="2"/>
      <c r="CA11" s="2"/>
      <c r="CC11" s="2">
        <v>78183</v>
      </c>
      <c r="CD11" s="3">
        <v>1</v>
      </c>
      <c r="CE11" s="2">
        <v>10000.133333</v>
      </c>
      <c r="CF11" s="3">
        <v>0</v>
      </c>
      <c r="CG11" s="2">
        <v>50595</v>
      </c>
      <c r="CH11" s="3">
        <v>1</v>
      </c>
      <c r="CI11" s="2">
        <v>60194</v>
      </c>
      <c r="CJ11" s="3">
        <v>1</v>
      </c>
      <c r="CK11" s="2"/>
      <c r="CM11" s="2"/>
      <c r="CO11" s="2"/>
      <c r="CQ11" s="2"/>
      <c r="CS11" s="2">
        <v>144306</v>
      </c>
      <c r="CT11" s="3">
        <v>1</v>
      </c>
      <c r="CU11" s="2"/>
      <c r="CW11" s="2"/>
      <c r="CY11" s="2"/>
      <c r="DA11" s="2">
        <v>112569</v>
      </c>
      <c r="DB11" s="3">
        <v>1</v>
      </c>
      <c r="DC11" s="2">
        <v>112569</v>
      </c>
      <c r="DD11" s="3">
        <v>1</v>
      </c>
      <c r="DE11" s="2"/>
      <c r="DG11" s="2">
        <v>5116.7726761049998</v>
      </c>
      <c r="DH11" s="3">
        <v>4.5454544999999999E-2</v>
      </c>
      <c r="DI11" s="2"/>
      <c r="DK11" s="2"/>
      <c r="DM11" s="2">
        <v>116130</v>
      </c>
      <c r="DN11" s="3">
        <v>1</v>
      </c>
      <c r="DO11" s="2"/>
      <c r="DQ11" s="2">
        <v>195277</v>
      </c>
      <c r="DR11" s="3">
        <v>1</v>
      </c>
      <c r="DS11" s="2">
        <v>112569</v>
      </c>
      <c r="DT11" s="3">
        <v>1</v>
      </c>
      <c r="DU11" s="2"/>
      <c r="DW11" s="2"/>
      <c r="DY11" s="2"/>
      <c r="EA11" s="2">
        <v>104158</v>
      </c>
      <c r="EB11" s="3">
        <v>1</v>
      </c>
      <c r="EC11" s="2"/>
      <c r="EE11" s="2"/>
      <c r="EG11" s="2"/>
      <c r="EI11" s="2">
        <v>112569</v>
      </c>
      <c r="EJ11" s="3">
        <v>1</v>
      </c>
      <c r="EK11" s="2"/>
      <c r="EM11" s="2"/>
      <c r="EO11" s="2">
        <v>225138</v>
      </c>
      <c r="EP11" s="3">
        <v>2</v>
      </c>
      <c r="EQ11" s="2"/>
      <c r="ES11" s="2"/>
      <c r="EU11" s="2">
        <v>337707</v>
      </c>
      <c r="EV11" s="3">
        <v>3</v>
      </c>
      <c r="EW11" s="2">
        <v>337707</v>
      </c>
      <c r="EX11" s="3">
        <v>3</v>
      </c>
      <c r="EY11" s="2">
        <v>337707</v>
      </c>
      <c r="EZ11" s="3">
        <v>3</v>
      </c>
      <c r="FA11" s="2">
        <v>337707</v>
      </c>
      <c r="FB11" s="3">
        <v>3</v>
      </c>
      <c r="FC11" s="2">
        <v>337707</v>
      </c>
      <c r="FD11" s="3">
        <v>3</v>
      </c>
      <c r="FE11" s="2"/>
      <c r="FG11" s="2">
        <v>112569</v>
      </c>
      <c r="FH11" s="3">
        <v>1</v>
      </c>
      <c r="FI11" s="2"/>
      <c r="FK11" s="2"/>
      <c r="FM11" s="2"/>
      <c r="FO11" s="2">
        <v>450276</v>
      </c>
      <c r="FP11" s="3">
        <v>4</v>
      </c>
      <c r="FQ11" s="2"/>
      <c r="FS11" s="2">
        <v>225138</v>
      </c>
      <c r="FT11" s="3">
        <v>2</v>
      </c>
      <c r="FU11" s="2"/>
      <c r="FW11" s="2"/>
      <c r="FY11" s="2"/>
      <c r="GA11" s="2">
        <v>112569</v>
      </c>
      <c r="GB11" s="3">
        <v>1</v>
      </c>
      <c r="GC11" s="2">
        <v>450276</v>
      </c>
      <c r="GD11" s="3">
        <v>4</v>
      </c>
      <c r="GE11" s="2"/>
      <c r="GG11" s="2"/>
      <c r="GI11" s="2"/>
      <c r="GK11" s="2"/>
      <c r="GM11" s="2">
        <v>337707</v>
      </c>
      <c r="GN11" s="3">
        <v>3</v>
      </c>
      <c r="GO11" s="2"/>
      <c r="GQ11" s="2"/>
      <c r="GS11" s="2">
        <v>112569</v>
      </c>
      <c r="GT11" s="3">
        <v>1</v>
      </c>
      <c r="GU11" s="2"/>
      <c r="GW11" s="2"/>
      <c r="GY11" s="2">
        <v>225138</v>
      </c>
      <c r="GZ11" s="3">
        <v>2</v>
      </c>
      <c r="HA11" s="2">
        <v>112569</v>
      </c>
      <c r="HB11" s="3">
        <v>1</v>
      </c>
      <c r="HC11" s="2">
        <v>225138</v>
      </c>
      <c r="HD11" s="3">
        <v>2</v>
      </c>
      <c r="HE11" s="2">
        <v>112569</v>
      </c>
      <c r="HF11" s="3">
        <v>1</v>
      </c>
      <c r="HG11" s="2"/>
      <c r="HI11" s="2"/>
      <c r="HK11" s="2"/>
      <c r="HM11" s="2"/>
      <c r="HO11" s="2"/>
      <c r="HQ11" s="2"/>
      <c r="HS11" s="2"/>
      <c r="HU11" s="2"/>
      <c r="HW11" s="2"/>
      <c r="HY11" s="2"/>
      <c r="IA11" s="2"/>
      <c r="IC11" s="2"/>
      <c r="IE11" s="2">
        <v>112569</v>
      </c>
      <c r="IF11" s="3">
        <v>1</v>
      </c>
      <c r="IG11" s="2"/>
      <c r="II11" s="2"/>
      <c r="IK11" s="2"/>
      <c r="IM11" s="2"/>
      <c r="IO11" s="2"/>
      <c r="IQ11" s="2"/>
      <c r="IS11" s="2"/>
      <c r="IU11" s="2"/>
      <c r="IW11" s="2"/>
      <c r="IY11" s="2"/>
      <c r="JA11" s="2">
        <v>101052</v>
      </c>
      <c r="JB11" s="3">
        <v>1</v>
      </c>
      <c r="JC11" s="2">
        <v>61200</v>
      </c>
      <c r="JD11" s="3">
        <v>0</v>
      </c>
      <c r="JE11" s="2">
        <v>10200</v>
      </c>
      <c r="JF11" s="3">
        <v>0</v>
      </c>
      <c r="JG11" s="2">
        <v>61200</v>
      </c>
      <c r="JH11" s="3">
        <v>0</v>
      </c>
      <c r="JI11" s="2"/>
      <c r="JK11" s="2">
        <v>638</v>
      </c>
      <c r="JL11" s="3">
        <v>0</v>
      </c>
      <c r="JM11" s="2"/>
      <c r="JO11" s="2">
        <v>13859</v>
      </c>
      <c r="JP11" s="3">
        <v>0</v>
      </c>
      <c r="JQ11" s="2">
        <v>99999.79</v>
      </c>
      <c r="JR11" s="3">
        <v>0</v>
      </c>
      <c r="JS11" s="2"/>
      <c r="JU11" s="2"/>
      <c r="JW11" s="2">
        <v>15000</v>
      </c>
      <c r="JX11" s="3">
        <v>0</v>
      </c>
      <c r="JY11" s="2">
        <v>9999.89</v>
      </c>
      <c r="JZ11" s="3">
        <v>0</v>
      </c>
      <c r="KA11" s="2"/>
      <c r="KC11" s="2">
        <v>10000</v>
      </c>
      <c r="KD11" s="3">
        <v>0</v>
      </c>
      <c r="KE11" s="2"/>
      <c r="KG11" s="2"/>
      <c r="KI11" s="2"/>
      <c r="KK11" s="2">
        <v>232342.93</v>
      </c>
      <c r="KL11" s="3">
        <v>0</v>
      </c>
      <c r="KM11" s="2">
        <v>192063</v>
      </c>
      <c r="KN11" s="3">
        <v>0</v>
      </c>
      <c r="KO11" s="2"/>
      <c r="KQ11" s="2"/>
      <c r="KS11" s="2"/>
      <c r="KU11" s="2">
        <v>10000</v>
      </c>
      <c r="KV11" s="3">
        <v>0</v>
      </c>
      <c r="KW11" s="2"/>
      <c r="KY11" s="2">
        <v>71186</v>
      </c>
      <c r="KZ11" s="3">
        <v>0</v>
      </c>
      <c r="LA11" s="2">
        <v>8000</v>
      </c>
      <c r="LB11" s="3">
        <v>0</v>
      </c>
      <c r="LC11" s="2">
        <v>9120</v>
      </c>
      <c r="LD11" s="3">
        <v>0</v>
      </c>
      <c r="LE11" s="2"/>
      <c r="LG11" s="2"/>
      <c r="LI11" s="2"/>
      <c r="LK11" s="2"/>
      <c r="LM11" s="2"/>
      <c r="LO11" s="2"/>
      <c r="LQ11" s="2"/>
      <c r="LS11" s="2">
        <v>5232</v>
      </c>
      <c r="LT11" s="3">
        <v>0</v>
      </c>
      <c r="LU11" s="2"/>
      <c r="LW11" s="2"/>
      <c r="LY11" s="2"/>
      <c r="MA11" s="2"/>
      <c r="MC11" s="2"/>
      <c r="ME11" s="2"/>
      <c r="MG11" s="2"/>
      <c r="MI11" s="2">
        <v>15500</v>
      </c>
      <c r="MJ11" s="3">
        <v>0</v>
      </c>
      <c r="MK11" s="2"/>
      <c r="MM11" s="2"/>
      <c r="MO11" s="2"/>
      <c r="MQ11" s="2"/>
      <c r="MS11" s="2">
        <v>3287.57</v>
      </c>
      <c r="MT11" s="3">
        <v>0</v>
      </c>
      <c r="MU11" s="2"/>
      <c r="MW11" s="2"/>
      <c r="MY11" s="2"/>
      <c r="NA11" s="2"/>
      <c r="NC11" s="2">
        <v>7685203.0860091057</v>
      </c>
      <c r="ND11" s="3">
        <v>75.045454544999998</v>
      </c>
      <c r="NE11" s="2"/>
      <c r="NG11" s="2"/>
      <c r="NI11" s="2"/>
      <c r="NK11" s="2"/>
      <c r="NM11" s="2"/>
      <c r="NO11" s="2"/>
      <c r="NQ11" s="2"/>
      <c r="NS11" s="2"/>
      <c r="NU11" s="2"/>
      <c r="NW11" s="2"/>
      <c r="NY11" s="2"/>
      <c r="OA11" s="2"/>
      <c r="OC11" s="2"/>
      <c r="OE11" s="2"/>
      <c r="OG11" s="2"/>
      <c r="OI11" s="2"/>
      <c r="OK11" s="2"/>
      <c r="OM11" s="2"/>
      <c r="OO11" s="2"/>
      <c r="OQ11" s="2"/>
      <c r="OS11" s="2"/>
      <c r="OU11" s="2"/>
      <c r="OW11" s="2"/>
      <c r="OY11" s="2"/>
      <c r="PA11" s="2"/>
      <c r="PC11" s="2"/>
      <c r="PE11" s="2"/>
      <c r="PG11" s="2"/>
      <c r="PI11" s="2"/>
      <c r="PK11" s="2"/>
      <c r="PM11" s="2"/>
      <c r="PO11" s="2"/>
      <c r="PQ11" s="2"/>
      <c r="PS11" s="2"/>
    </row>
    <row r="12" spans="1:435" x14ac:dyDescent="0.25">
      <c r="A12" t="s">
        <v>195</v>
      </c>
      <c r="B12" s="1">
        <v>402</v>
      </c>
      <c r="C12" s="2"/>
      <c r="E12" s="2">
        <v>104158</v>
      </c>
      <c r="F12" s="3">
        <v>1</v>
      </c>
      <c r="G12" s="2"/>
      <c r="I12" s="2"/>
      <c r="K12" s="2"/>
      <c r="M12" s="2"/>
      <c r="O12" s="2"/>
      <c r="Q12" s="2"/>
      <c r="S12" s="2"/>
      <c r="U12" s="2"/>
      <c r="W12" s="2"/>
      <c r="Y12" s="2"/>
      <c r="AA12" s="2">
        <v>156529</v>
      </c>
      <c r="AB12" s="3">
        <v>1</v>
      </c>
      <c r="AC12" s="2"/>
      <c r="AE12" s="2"/>
      <c r="AG12" s="2">
        <v>156529</v>
      </c>
      <c r="AH12" s="3">
        <v>1</v>
      </c>
      <c r="AI12" s="2"/>
      <c r="AK12" s="2"/>
      <c r="AM12" s="2"/>
      <c r="AO12" s="2"/>
      <c r="AQ12" s="2"/>
      <c r="AS12" s="2"/>
      <c r="AU12" s="2">
        <v>69509</v>
      </c>
      <c r="AV12" s="3">
        <v>1</v>
      </c>
      <c r="AW12" s="2"/>
      <c r="AY12" s="2"/>
      <c r="BA12" s="2">
        <v>90879</v>
      </c>
      <c r="BB12" s="3">
        <v>1</v>
      </c>
      <c r="BC12" s="2">
        <v>50639</v>
      </c>
      <c r="BD12" s="3">
        <v>1</v>
      </c>
      <c r="BE12" s="2">
        <v>117087</v>
      </c>
      <c r="BF12" s="3">
        <v>1</v>
      </c>
      <c r="BG12" s="2"/>
      <c r="BI12" s="2"/>
      <c r="BK12" s="2"/>
      <c r="BM12" s="2"/>
      <c r="BO12" s="2"/>
      <c r="BQ12" s="2"/>
      <c r="BS12" s="2"/>
      <c r="BU12" s="2"/>
      <c r="BW12" s="2"/>
      <c r="BY12" s="2">
        <v>99681</v>
      </c>
      <c r="BZ12" s="3">
        <v>1</v>
      </c>
      <c r="CA12" s="2"/>
      <c r="CC12" s="2">
        <v>156366</v>
      </c>
      <c r="CD12" s="3">
        <v>2</v>
      </c>
      <c r="CE12" s="2">
        <v>7428.65</v>
      </c>
      <c r="CF12" s="3">
        <v>0</v>
      </c>
      <c r="CG12" s="2">
        <v>50595</v>
      </c>
      <c r="CH12" s="3">
        <v>1</v>
      </c>
      <c r="CI12" s="2">
        <v>120388</v>
      </c>
      <c r="CJ12" s="3">
        <v>2</v>
      </c>
      <c r="CK12" s="2"/>
      <c r="CM12" s="2"/>
      <c r="CO12" s="2"/>
      <c r="CQ12" s="2"/>
      <c r="CS12" s="2">
        <v>144306</v>
      </c>
      <c r="CT12" s="3">
        <v>1</v>
      </c>
      <c r="CU12" s="2"/>
      <c r="CW12" s="2">
        <v>63624</v>
      </c>
      <c r="CX12" s="3">
        <v>0.5</v>
      </c>
      <c r="CY12" s="2"/>
      <c r="DA12" s="2"/>
      <c r="DC12" s="2"/>
      <c r="DE12" s="2"/>
      <c r="DG12" s="2">
        <v>35817.409070442001</v>
      </c>
      <c r="DH12" s="3">
        <v>0.31818181800000001</v>
      </c>
      <c r="DI12" s="2"/>
      <c r="DK12" s="2"/>
      <c r="DM12" s="2"/>
      <c r="DO12" s="2"/>
      <c r="DQ12" s="2">
        <v>195277</v>
      </c>
      <c r="DR12" s="3">
        <v>1</v>
      </c>
      <c r="DS12" s="2">
        <v>56284.5</v>
      </c>
      <c r="DT12" s="3">
        <v>0.5</v>
      </c>
      <c r="DU12" s="2"/>
      <c r="DW12" s="2"/>
      <c r="DY12" s="2"/>
      <c r="EA12" s="2"/>
      <c r="EC12" s="2"/>
      <c r="EE12" s="2">
        <v>445368</v>
      </c>
      <c r="EF12" s="3">
        <v>3.5</v>
      </c>
      <c r="EG12" s="2"/>
      <c r="EI12" s="2">
        <v>112569</v>
      </c>
      <c r="EJ12" s="3">
        <v>1</v>
      </c>
      <c r="EK12" s="2"/>
      <c r="EM12" s="2"/>
      <c r="EO12" s="2">
        <v>112569</v>
      </c>
      <c r="EP12" s="3">
        <v>1</v>
      </c>
      <c r="EQ12" s="2"/>
      <c r="ES12" s="2"/>
      <c r="EU12" s="2"/>
      <c r="EW12" s="2"/>
      <c r="EY12" s="2"/>
      <c r="FA12" s="2"/>
      <c r="FC12" s="2"/>
      <c r="FE12" s="2"/>
      <c r="FG12" s="2">
        <v>112569</v>
      </c>
      <c r="FH12" s="3">
        <v>1</v>
      </c>
      <c r="FI12" s="2"/>
      <c r="FK12" s="2"/>
      <c r="FM12" s="2"/>
      <c r="FO12" s="2"/>
      <c r="FQ12" s="2">
        <v>112569</v>
      </c>
      <c r="FR12" s="3">
        <v>1</v>
      </c>
      <c r="FS12" s="2"/>
      <c r="FU12" s="2"/>
      <c r="FW12" s="2"/>
      <c r="FY12" s="2">
        <v>562845</v>
      </c>
      <c r="FZ12" s="3">
        <v>5</v>
      </c>
      <c r="GA12" s="2">
        <v>168853.5</v>
      </c>
      <c r="GB12" s="3">
        <v>1.5</v>
      </c>
      <c r="GC12" s="2">
        <v>56284.5</v>
      </c>
      <c r="GD12" s="3">
        <v>0.5</v>
      </c>
      <c r="GE12" s="2"/>
      <c r="GG12" s="2"/>
      <c r="GI12" s="2"/>
      <c r="GK12" s="2"/>
      <c r="GM12" s="2"/>
      <c r="GO12" s="2">
        <v>562845</v>
      </c>
      <c r="GP12" s="3">
        <v>5</v>
      </c>
      <c r="GQ12" s="2"/>
      <c r="GS12" s="2">
        <v>112569</v>
      </c>
      <c r="GT12" s="3">
        <v>1</v>
      </c>
      <c r="GU12" s="2"/>
      <c r="GW12" s="2"/>
      <c r="GY12" s="2"/>
      <c r="HA12" s="2"/>
      <c r="HC12" s="2"/>
      <c r="HE12" s="2"/>
      <c r="HG12" s="2"/>
      <c r="HI12" s="2"/>
      <c r="HK12" s="2">
        <v>337707</v>
      </c>
      <c r="HL12" s="3">
        <v>3</v>
      </c>
      <c r="HM12" s="2">
        <v>56284.5</v>
      </c>
      <c r="HN12" s="3">
        <v>0.5</v>
      </c>
      <c r="HO12" s="2"/>
      <c r="HQ12" s="2">
        <v>112569</v>
      </c>
      <c r="HR12" s="3">
        <v>1</v>
      </c>
      <c r="HS12" s="2"/>
      <c r="HU12" s="2">
        <v>562845</v>
      </c>
      <c r="HV12" s="3">
        <v>5</v>
      </c>
      <c r="HW12" s="2"/>
      <c r="HY12" s="2"/>
      <c r="IA12" s="2"/>
      <c r="IC12" s="2"/>
      <c r="IE12" s="2">
        <v>675414</v>
      </c>
      <c r="IF12" s="3">
        <v>6</v>
      </c>
      <c r="IG12" s="2"/>
      <c r="II12" s="2"/>
      <c r="IK12" s="2"/>
      <c r="IM12" s="2"/>
      <c r="IO12" s="2">
        <v>112569</v>
      </c>
      <c r="IP12" s="3">
        <v>1</v>
      </c>
      <c r="IQ12" s="2">
        <v>112569</v>
      </c>
      <c r="IR12" s="3">
        <v>1</v>
      </c>
      <c r="IS12" s="2">
        <v>112569</v>
      </c>
      <c r="IT12" s="3">
        <v>1</v>
      </c>
      <c r="IU12" s="2">
        <v>112569</v>
      </c>
      <c r="IV12" s="3">
        <v>1</v>
      </c>
      <c r="IW12" s="2"/>
      <c r="IY12" s="2"/>
      <c r="JA12" s="2"/>
      <c r="JC12" s="2"/>
      <c r="JE12" s="2"/>
      <c r="JG12" s="2"/>
      <c r="JI12" s="2"/>
      <c r="JK12" s="2"/>
      <c r="JM12" s="2"/>
      <c r="JO12" s="2"/>
      <c r="JQ12" s="2">
        <v>25655</v>
      </c>
      <c r="JR12" s="3">
        <v>0</v>
      </c>
      <c r="JS12" s="2"/>
      <c r="JU12" s="2"/>
      <c r="JW12" s="2"/>
      <c r="JY12" s="2">
        <v>15858.85</v>
      </c>
      <c r="JZ12" s="3">
        <v>0</v>
      </c>
      <c r="KA12" s="2"/>
      <c r="KC12" s="2">
        <v>5909.5</v>
      </c>
      <c r="KD12" s="3">
        <v>0</v>
      </c>
      <c r="KE12" s="2"/>
      <c r="KG12" s="2"/>
      <c r="KI12" s="2">
        <v>14500</v>
      </c>
      <c r="KJ12" s="3">
        <v>0</v>
      </c>
      <c r="KK12" s="2">
        <v>32614.77</v>
      </c>
      <c r="KL12" s="3">
        <v>0</v>
      </c>
      <c r="KM12" s="2"/>
      <c r="KO12" s="2"/>
      <c r="KQ12" s="2"/>
      <c r="KS12" s="2"/>
      <c r="KU12" s="2"/>
      <c r="KW12" s="2">
        <v>300</v>
      </c>
      <c r="KX12" s="3">
        <v>0</v>
      </c>
      <c r="KY12" s="2"/>
      <c r="LA12" s="2"/>
      <c r="LC12" s="2">
        <v>11440</v>
      </c>
      <c r="LD12" s="3">
        <v>0</v>
      </c>
      <c r="LE12" s="2"/>
      <c r="LG12" s="2"/>
      <c r="LI12" s="2"/>
      <c r="LK12" s="2">
        <v>2000</v>
      </c>
      <c r="LL12" s="3">
        <v>0</v>
      </c>
      <c r="LM12" s="2"/>
      <c r="LO12" s="2"/>
      <c r="LQ12" s="2"/>
      <c r="LS12" s="2"/>
      <c r="LU12" s="2"/>
      <c r="LW12" s="2"/>
      <c r="LY12" s="2"/>
      <c r="MA12" s="2"/>
      <c r="MC12" s="2"/>
      <c r="ME12" s="2">
        <v>450</v>
      </c>
      <c r="MF12" s="3">
        <v>0</v>
      </c>
      <c r="MG12" s="2"/>
      <c r="MI12" s="2">
        <v>3100</v>
      </c>
      <c r="MJ12" s="3">
        <v>0</v>
      </c>
      <c r="MK12" s="2">
        <v>28893</v>
      </c>
      <c r="ML12" s="3">
        <v>0</v>
      </c>
      <c r="MM12" s="2"/>
      <c r="MO12" s="2"/>
      <c r="MQ12" s="2"/>
      <c r="MS12" s="2">
        <v>1310.71</v>
      </c>
      <c r="MT12" s="3">
        <v>0</v>
      </c>
      <c r="MU12" s="2"/>
      <c r="MW12" s="2"/>
      <c r="MY12" s="2"/>
      <c r="NA12" s="2"/>
      <c r="NC12" s="2">
        <v>6371265.8890704419</v>
      </c>
      <c r="ND12" s="3">
        <v>56.318181817999999</v>
      </c>
      <c r="NE12" s="2"/>
      <c r="NG12" s="2"/>
      <c r="NI12" s="2"/>
      <c r="NK12" s="2"/>
      <c r="NM12" s="2"/>
      <c r="NO12" s="2"/>
      <c r="NQ12" s="2"/>
      <c r="NS12" s="2"/>
      <c r="NU12" s="2"/>
      <c r="NW12" s="2"/>
      <c r="NY12" s="2"/>
      <c r="OA12" s="2"/>
      <c r="OC12" s="2"/>
      <c r="OE12" s="2"/>
      <c r="OG12" s="2"/>
      <c r="OI12" s="2"/>
      <c r="OK12" s="2"/>
      <c r="OM12" s="2"/>
      <c r="OO12" s="2"/>
      <c r="OQ12" s="2"/>
      <c r="OS12" s="2"/>
      <c r="OU12" s="2"/>
      <c r="OW12" s="2"/>
      <c r="OY12" s="2"/>
      <c r="PA12" s="2"/>
      <c r="PC12" s="2"/>
      <c r="PE12" s="2"/>
      <c r="PG12" s="2"/>
      <c r="PI12" s="2"/>
      <c r="PK12" s="2"/>
      <c r="PM12" s="2"/>
      <c r="PO12" s="2"/>
      <c r="PQ12" s="2"/>
      <c r="PS12" s="2"/>
    </row>
    <row r="13" spans="1:435" x14ac:dyDescent="0.25">
      <c r="A13" t="s">
        <v>196</v>
      </c>
      <c r="B13" s="1">
        <v>291</v>
      </c>
      <c r="C13" s="2"/>
      <c r="E13" s="2"/>
      <c r="G13" s="2">
        <v>67876</v>
      </c>
      <c r="H13" s="3">
        <v>1</v>
      </c>
      <c r="I13" s="2"/>
      <c r="K13" s="2">
        <v>224928</v>
      </c>
      <c r="L13" s="3">
        <v>6</v>
      </c>
      <c r="M13" s="2"/>
      <c r="O13" s="2">
        <v>112464</v>
      </c>
      <c r="P13" s="3">
        <v>3</v>
      </c>
      <c r="Q13" s="2"/>
      <c r="S13" s="2">
        <v>112464</v>
      </c>
      <c r="T13" s="3">
        <v>3</v>
      </c>
      <c r="U13" s="2"/>
      <c r="W13" s="2">
        <v>224928</v>
      </c>
      <c r="X13" s="3">
        <v>6</v>
      </c>
      <c r="Y13" s="2">
        <v>66291</v>
      </c>
      <c r="Z13" s="3">
        <v>1</v>
      </c>
      <c r="AA13" s="2"/>
      <c r="AC13" s="2"/>
      <c r="AE13" s="2"/>
      <c r="AG13" s="2">
        <v>156529</v>
      </c>
      <c r="AH13" s="3">
        <v>1</v>
      </c>
      <c r="AI13" s="2"/>
      <c r="AK13" s="2"/>
      <c r="AM13" s="2"/>
      <c r="AO13" s="2"/>
      <c r="AQ13" s="2"/>
      <c r="AS13" s="2"/>
      <c r="AU13" s="2"/>
      <c r="AW13" s="2">
        <v>110030</v>
      </c>
      <c r="AX13" s="3">
        <v>2</v>
      </c>
      <c r="AY13" s="2"/>
      <c r="BA13" s="2"/>
      <c r="BC13" s="2"/>
      <c r="BE13" s="2"/>
      <c r="BG13" s="2"/>
      <c r="BI13" s="2"/>
      <c r="BK13" s="2"/>
      <c r="BM13" s="2">
        <v>67580</v>
      </c>
      <c r="BN13" s="3">
        <v>1</v>
      </c>
      <c r="BO13" s="2"/>
      <c r="BQ13" s="2"/>
      <c r="BS13" s="2"/>
      <c r="BU13" s="2"/>
      <c r="BW13" s="2"/>
      <c r="BY13" s="2"/>
      <c r="CA13" s="2"/>
      <c r="CC13" s="2">
        <v>78183</v>
      </c>
      <c r="CD13" s="3">
        <v>1</v>
      </c>
      <c r="CE13" s="2">
        <v>16567.506669999999</v>
      </c>
      <c r="CF13" s="3">
        <v>0</v>
      </c>
      <c r="CG13" s="2">
        <v>101190</v>
      </c>
      <c r="CH13" s="3">
        <v>2</v>
      </c>
      <c r="CI13" s="2">
        <v>60194</v>
      </c>
      <c r="CJ13" s="3">
        <v>1</v>
      </c>
      <c r="CK13" s="2"/>
      <c r="CM13" s="2"/>
      <c r="CO13" s="2"/>
      <c r="CQ13" s="2"/>
      <c r="CS13" s="2"/>
      <c r="CU13" s="2"/>
      <c r="CW13" s="2"/>
      <c r="CY13" s="2"/>
      <c r="DA13" s="2">
        <v>112569</v>
      </c>
      <c r="DB13" s="3">
        <v>1</v>
      </c>
      <c r="DC13" s="2">
        <v>112569</v>
      </c>
      <c r="DD13" s="3">
        <v>1</v>
      </c>
      <c r="DE13" s="2">
        <v>112569</v>
      </c>
      <c r="DF13" s="3">
        <v>1</v>
      </c>
      <c r="DG13" s="2">
        <v>10233.54546478</v>
      </c>
      <c r="DH13" s="3">
        <v>9.0909090999999997E-2</v>
      </c>
      <c r="DI13" s="2"/>
      <c r="DK13" s="2"/>
      <c r="DM13" s="2"/>
      <c r="DO13" s="2">
        <v>116130</v>
      </c>
      <c r="DP13" s="3">
        <v>1</v>
      </c>
      <c r="DQ13" s="2">
        <v>195277</v>
      </c>
      <c r="DR13" s="3">
        <v>1</v>
      </c>
      <c r="DS13" s="2">
        <v>112569</v>
      </c>
      <c r="DT13" s="3">
        <v>1</v>
      </c>
      <c r="DU13" s="2"/>
      <c r="DW13" s="2"/>
      <c r="DY13" s="2"/>
      <c r="EA13" s="2"/>
      <c r="EC13" s="2"/>
      <c r="EE13" s="2"/>
      <c r="EG13" s="2"/>
      <c r="EI13" s="2">
        <v>112569</v>
      </c>
      <c r="EJ13" s="3">
        <v>1</v>
      </c>
      <c r="EK13" s="2"/>
      <c r="EM13" s="2"/>
      <c r="EO13" s="2">
        <v>112569</v>
      </c>
      <c r="EP13" s="3">
        <v>1</v>
      </c>
      <c r="EQ13" s="2">
        <v>112569</v>
      </c>
      <c r="ER13" s="3">
        <v>1</v>
      </c>
      <c r="ES13" s="2"/>
      <c r="EU13" s="2">
        <v>337707</v>
      </c>
      <c r="EV13" s="3">
        <v>3</v>
      </c>
      <c r="EW13" s="2">
        <v>337707</v>
      </c>
      <c r="EX13" s="3">
        <v>3</v>
      </c>
      <c r="EY13" s="2">
        <v>337707</v>
      </c>
      <c r="EZ13" s="3">
        <v>3</v>
      </c>
      <c r="FA13" s="2">
        <v>225138</v>
      </c>
      <c r="FB13" s="3">
        <v>2</v>
      </c>
      <c r="FC13" s="2">
        <v>337707</v>
      </c>
      <c r="FD13" s="3">
        <v>3</v>
      </c>
      <c r="FE13" s="2"/>
      <c r="FG13" s="2">
        <v>112569</v>
      </c>
      <c r="FH13" s="3">
        <v>1</v>
      </c>
      <c r="FI13" s="2"/>
      <c r="FK13" s="2"/>
      <c r="FM13" s="2"/>
      <c r="FO13" s="2">
        <v>225138</v>
      </c>
      <c r="FP13" s="3">
        <v>2</v>
      </c>
      <c r="FQ13" s="2"/>
      <c r="FS13" s="2">
        <v>112569</v>
      </c>
      <c r="FT13" s="3">
        <v>1</v>
      </c>
      <c r="FU13" s="2"/>
      <c r="FW13" s="2"/>
      <c r="FY13" s="2"/>
      <c r="GA13" s="2">
        <v>168853.5</v>
      </c>
      <c r="GB13" s="3">
        <v>1.5</v>
      </c>
      <c r="GC13" s="2">
        <v>337707</v>
      </c>
      <c r="GD13" s="3">
        <v>3</v>
      </c>
      <c r="GE13" s="2"/>
      <c r="GG13" s="2"/>
      <c r="GI13" s="2"/>
      <c r="GK13" s="2"/>
      <c r="GM13" s="2">
        <v>337707</v>
      </c>
      <c r="GN13" s="3">
        <v>3</v>
      </c>
      <c r="GO13" s="2"/>
      <c r="GQ13" s="2"/>
      <c r="GS13" s="2">
        <v>112569</v>
      </c>
      <c r="GT13" s="3">
        <v>1</v>
      </c>
      <c r="GU13" s="2"/>
      <c r="GW13" s="2"/>
      <c r="GY13" s="2">
        <v>337707</v>
      </c>
      <c r="GZ13" s="3">
        <v>3</v>
      </c>
      <c r="HA13" s="2"/>
      <c r="HC13" s="2">
        <v>337707</v>
      </c>
      <c r="HD13" s="3">
        <v>3</v>
      </c>
      <c r="HE13" s="2">
        <v>112569</v>
      </c>
      <c r="HF13" s="3">
        <v>1</v>
      </c>
      <c r="HG13" s="2"/>
      <c r="HI13" s="2"/>
      <c r="HK13" s="2"/>
      <c r="HM13" s="2"/>
      <c r="HO13" s="2"/>
      <c r="HQ13" s="2"/>
      <c r="HS13" s="2"/>
      <c r="HU13" s="2"/>
      <c r="HW13" s="2"/>
      <c r="HY13" s="2"/>
      <c r="IA13" s="2"/>
      <c r="IC13" s="2"/>
      <c r="IE13" s="2"/>
      <c r="IG13" s="2"/>
      <c r="II13" s="2"/>
      <c r="IK13" s="2"/>
      <c r="IM13" s="2"/>
      <c r="IO13" s="2"/>
      <c r="IQ13" s="2"/>
      <c r="IS13" s="2"/>
      <c r="IU13" s="2"/>
      <c r="IW13" s="2">
        <v>112569</v>
      </c>
      <c r="IX13" s="3">
        <v>1</v>
      </c>
      <c r="IY13" s="2">
        <v>246071</v>
      </c>
      <c r="IZ13" s="3">
        <v>7</v>
      </c>
      <c r="JA13" s="2"/>
      <c r="JC13" s="2">
        <v>34000</v>
      </c>
      <c r="JD13" s="3">
        <v>0</v>
      </c>
      <c r="JE13" s="2">
        <v>10200</v>
      </c>
      <c r="JF13" s="3">
        <v>0</v>
      </c>
      <c r="JG13" s="2">
        <v>34000</v>
      </c>
      <c r="JH13" s="3">
        <v>0</v>
      </c>
      <c r="JI13" s="2"/>
      <c r="JK13" s="2"/>
      <c r="JM13" s="2"/>
      <c r="JO13" s="2"/>
      <c r="JQ13" s="2">
        <v>31173.86</v>
      </c>
      <c r="JR13" s="3">
        <v>0</v>
      </c>
      <c r="JS13" s="2"/>
      <c r="JU13" s="2"/>
      <c r="JW13" s="2"/>
      <c r="JY13" s="2">
        <v>5803.62</v>
      </c>
      <c r="JZ13" s="3">
        <v>0</v>
      </c>
      <c r="KA13" s="2"/>
      <c r="KC13" s="2"/>
      <c r="KE13" s="2"/>
      <c r="KG13" s="2"/>
      <c r="KI13" s="2"/>
      <c r="KK13" s="2">
        <v>319848.02</v>
      </c>
      <c r="KL13" s="3">
        <v>0</v>
      </c>
      <c r="KM13" s="2"/>
      <c r="KO13" s="2"/>
      <c r="KQ13" s="2"/>
      <c r="KS13" s="2"/>
      <c r="KU13" s="2">
        <v>9221</v>
      </c>
      <c r="KV13" s="3">
        <v>0</v>
      </c>
      <c r="KW13" s="2"/>
      <c r="KY13" s="2">
        <v>6056</v>
      </c>
      <c r="KZ13" s="3">
        <v>0</v>
      </c>
      <c r="LA13" s="2"/>
      <c r="LC13" s="2">
        <v>8680</v>
      </c>
      <c r="LD13" s="3">
        <v>0</v>
      </c>
      <c r="LE13" s="2"/>
      <c r="LG13" s="2"/>
      <c r="LI13" s="2"/>
      <c r="LK13" s="2"/>
      <c r="LM13" s="2"/>
      <c r="LO13" s="2"/>
      <c r="LQ13" s="2"/>
      <c r="LS13" s="2"/>
      <c r="LU13" s="2"/>
      <c r="LW13" s="2"/>
      <c r="LY13" s="2"/>
      <c r="MA13" s="2"/>
      <c r="MC13" s="2"/>
      <c r="ME13" s="2"/>
      <c r="MG13" s="2"/>
      <c r="MI13" s="2"/>
      <c r="MK13" s="2"/>
      <c r="MM13" s="2"/>
      <c r="MO13" s="2">
        <v>1836</v>
      </c>
      <c r="MP13" s="3">
        <v>0</v>
      </c>
      <c r="MQ13" s="2"/>
      <c r="MS13" s="2">
        <v>3128.98</v>
      </c>
      <c r="MT13" s="3">
        <v>0</v>
      </c>
      <c r="MU13" s="2"/>
      <c r="MW13" s="2"/>
      <c r="MY13" s="2"/>
      <c r="NA13" s="2"/>
      <c r="NC13" s="2">
        <v>7102497.0321347807</v>
      </c>
      <c r="ND13" s="3">
        <v>78.590909091</v>
      </c>
      <c r="NE13" s="2"/>
      <c r="NG13" s="2"/>
      <c r="NI13" s="2"/>
      <c r="NK13" s="2"/>
      <c r="NM13" s="2"/>
      <c r="NO13" s="2"/>
      <c r="NQ13" s="2"/>
      <c r="NS13" s="2"/>
      <c r="NU13" s="2"/>
      <c r="NW13" s="2"/>
      <c r="NY13" s="2"/>
      <c r="OA13" s="2"/>
      <c r="OC13" s="2"/>
      <c r="OE13" s="2"/>
      <c r="OG13" s="2"/>
      <c r="OI13" s="2"/>
      <c r="OK13" s="2"/>
      <c r="OM13" s="2"/>
      <c r="OO13" s="2"/>
      <c r="OQ13" s="2"/>
      <c r="OS13" s="2"/>
      <c r="OU13" s="2"/>
      <c r="OW13" s="2"/>
      <c r="OY13" s="2"/>
      <c r="PA13" s="2"/>
      <c r="PC13" s="2"/>
      <c r="PE13" s="2"/>
      <c r="PG13" s="2"/>
      <c r="PI13" s="2"/>
      <c r="PK13" s="2"/>
      <c r="PM13" s="2"/>
      <c r="PO13" s="2"/>
      <c r="PQ13" s="2"/>
      <c r="PS13" s="2"/>
    </row>
    <row r="14" spans="1:435" x14ac:dyDescent="0.25">
      <c r="A14" t="s">
        <v>197</v>
      </c>
      <c r="B14" s="1">
        <v>212</v>
      </c>
      <c r="C14" s="2"/>
      <c r="E14" s="2"/>
      <c r="G14" s="2"/>
      <c r="I14" s="2"/>
      <c r="K14" s="2">
        <v>149952</v>
      </c>
      <c r="L14" s="3">
        <v>4</v>
      </c>
      <c r="M14" s="2"/>
      <c r="O14" s="2"/>
      <c r="Q14" s="2"/>
      <c r="S14" s="2">
        <v>112464</v>
      </c>
      <c r="T14" s="3">
        <v>3</v>
      </c>
      <c r="U14" s="2"/>
      <c r="W14" s="2"/>
      <c r="Y14" s="2"/>
      <c r="AA14" s="2">
        <v>156529</v>
      </c>
      <c r="AB14" s="3">
        <v>1</v>
      </c>
      <c r="AC14" s="2"/>
      <c r="AE14" s="2"/>
      <c r="AG14" s="2"/>
      <c r="AI14" s="2"/>
      <c r="AK14" s="2"/>
      <c r="AM14" s="2"/>
      <c r="AO14" s="2"/>
      <c r="AQ14" s="2"/>
      <c r="AS14" s="2"/>
      <c r="AU14" s="2"/>
      <c r="AW14" s="2">
        <v>55015</v>
      </c>
      <c r="AX14" s="3">
        <v>1</v>
      </c>
      <c r="AY14" s="2"/>
      <c r="BA14" s="2"/>
      <c r="BC14" s="2"/>
      <c r="BE14" s="2"/>
      <c r="BG14" s="2"/>
      <c r="BI14" s="2"/>
      <c r="BK14" s="2"/>
      <c r="BM14" s="2"/>
      <c r="BO14" s="2"/>
      <c r="BQ14" s="2"/>
      <c r="BS14" s="2"/>
      <c r="BU14" s="2"/>
      <c r="BW14" s="2"/>
      <c r="BY14" s="2"/>
      <c r="CA14" s="2"/>
      <c r="CC14" s="2">
        <v>78183</v>
      </c>
      <c r="CD14" s="3">
        <v>1</v>
      </c>
      <c r="CE14" s="2">
        <v>15088.56667</v>
      </c>
      <c r="CF14" s="3">
        <v>0</v>
      </c>
      <c r="CG14" s="2"/>
      <c r="CI14" s="2">
        <v>120388</v>
      </c>
      <c r="CJ14" s="3">
        <v>2</v>
      </c>
      <c r="CK14" s="2"/>
      <c r="CM14" s="2"/>
      <c r="CO14" s="2"/>
      <c r="CQ14" s="2"/>
      <c r="CS14" s="2"/>
      <c r="CU14" s="2"/>
      <c r="CW14" s="2"/>
      <c r="CY14" s="2"/>
      <c r="DA14" s="2">
        <v>112569</v>
      </c>
      <c r="DB14" s="3">
        <v>1</v>
      </c>
      <c r="DC14" s="2">
        <v>112569</v>
      </c>
      <c r="DD14" s="3">
        <v>1</v>
      </c>
      <c r="DE14" s="2"/>
      <c r="DG14" s="2"/>
      <c r="DI14" s="2"/>
      <c r="DK14" s="2"/>
      <c r="DM14" s="2"/>
      <c r="DO14" s="2">
        <v>116130</v>
      </c>
      <c r="DP14" s="3">
        <v>1</v>
      </c>
      <c r="DQ14" s="2">
        <v>195277</v>
      </c>
      <c r="DR14" s="3">
        <v>1</v>
      </c>
      <c r="DS14" s="2">
        <v>112569</v>
      </c>
      <c r="DT14" s="3">
        <v>1</v>
      </c>
      <c r="DU14" s="2"/>
      <c r="DW14" s="2"/>
      <c r="DY14" s="2">
        <v>56854</v>
      </c>
      <c r="DZ14" s="3">
        <v>1</v>
      </c>
      <c r="EA14" s="2"/>
      <c r="EC14" s="2"/>
      <c r="EE14" s="2"/>
      <c r="EG14" s="2"/>
      <c r="EI14" s="2">
        <v>112569</v>
      </c>
      <c r="EJ14" s="3">
        <v>1</v>
      </c>
      <c r="EK14" s="2"/>
      <c r="EM14" s="2"/>
      <c r="EO14" s="2">
        <v>112569</v>
      </c>
      <c r="EP14" s="3">
        <v>1</v>
      </c>
      <c r="EQ14" s="2"/>
      <c r="ES14" s="2"/>
      <c r="EU14" s="2">
        <v>337707</v>
      </c>
      <c r="EV14" s="3">
        <v>3</v>
      </c>
      <c r="EW14" s="2">
        <v>337707</v>
      </c>
      <c r="EX14" s="3">
        <v>3</v>
      </c>
      <c r="EY14" s="2">
        <v>337707</v>
      </c>
      <c r="EZ14" s="3">
        <v>3</v>
      </c>
      <c r="FA14" s="2">
        <v>337707</v>
      </c>
      <c r="FB14" s="3">
        <v>3</v>
      </c>
      <c r="FC14" s="2">
        <v>225138</v>
      </c>
      <c r="FD14" s="3">
        <v>2</v>
      </c>
      <c r="FE14" s="2"/>
      <c r="FG14" s="2">
        <v>112569</v>
      </c>
      <c r="FH14" s="3">
        <v>1</v>
      </c>
      <c r="FI14" s="2"/>
      <c r="FK14" s="2"/>
      <c r="FM14" s="2"/>
      <c r="FO14" s="2"/>
      <c r="FQ14" s="2"/>
      <c r="FS14" s="2"/>
      <c r="FU14" s="2"/>
      <c r="FW14" s="2">
        <v>112569</v>
      </c>
      <c r="FX14" s="3">
        <v>1</v>
      </c>
      <c r="FY14" s="2"/>
      <c r="GA14" s="2">
        <v>112569</v>
      </c>
      <c r="GB14" s="3">
        <v>1</v>
      </c>
      <c r="GC14" s="2">
        <v>450276</v>
      </c>
      <c r="GD14" s="3">
        <v>4</v>
      </c>
      <c r="GE14" s="2"/>
      <c r="GG14" s="2"/>
      <c r="GI14" s="2"/>
      <c r="GK14" s="2"/>
      <c r="GM14" s="2">
        <v>337707</v>
      </c>
      <c r="GN14" s="3">
        <v>3</v>
      </c>
      <c r="GO14" s="2"/>
      <c r="GQ14" s="2"/>
      <c r="GS14" s="2">
        <v>112569</v>
      </c>
      <c r="GT14" s="3">
        <v>1</v>
      </c>
      <c r="GU14" s="2"/>
      <c r="GW14" s="2"/>
      <c r="GY14" s="2"/>
      <c r="HA14" s="2">
        <v>450276</v>
      </c>
      <c r="HB14" s="3">
        <v>4</v>
      </c>
      <c r="HC14" s="2"/>
      <c r="HE14" s="2"/>
      <c r="HG14" s="2">
        <v>168853.5</v>
      </c>
      <c r="HH14" s="3">
        <v>1.5</v>
      </c>
      <c r="HI14" s="2"/>
      <c r="HK14" s="2"/>
      <c r="HM14" s="2"/>
      <c r="HO14" s="2"/>
      <c r="HQ14" s="2"/>
      <c r="HS14" s="2"/>
      <c r="HU14" s="2"/>
      <c r="HW14" s="2"/>
      <c r="HY14" s="2"/>
      <c r="IA14" s="2"/>
      <c r="IC14" s="2"/>
      <c r="IE14" s="2"/>
      <c r="IG14" s="2"/>
      <c r="II14" s="2"/>
      <c r="IK14" s="2"/>
      <c r="IM14" s="2">
        <v>112569</v>
      </c>
      <c r="IN14" s="3">
        <v>1</v>
      </c>
      <c r="IO14" s="2"/>
      <c r="IQ14" s="2">
        <v>112569</v>
      </c>
      <c r="IR14" s="3">
        <v>1</v>
      </c>
      <c r="IS14" s="2"/>
      <c r="IU14" s="2"/>
      <c r="IW14" s="2"/>
      <c r="IY14" s="2"/>
      <c r="JA14" s="2"/>
      <c r="JC14" s="2"/>
      <c r="JE14" s="2"/>
      <c r="JG14" s="2"/>
      <c r="JI14" s="2"/>
      <c r="JK14" s="2"/>
      <c r="JM14" s="2"/>
      <c r="JO14" s="2"/>
      <c r="JQ14" s="2">
        <v>3088.26</v>
      </c>
      <c r="JR14" s="3">
        <v>0</v>
      </c>
      <c r="JS14" s="2"/>
      <c r="JU14" s="2"/>
      <c r="JW14" s="2"/>
      <c r="JY14" s="2">
        <v>603.44000000000005</v>
      </c>
      <c r="JZ14" s="3">
        <v>0</v>
      </c>
      <c r="KA14" s="2"/>
      <c r="KC14" s="2"/>
      <c r="KE14" s="2"/>
      <c r="KG14" s="2"/>
      <c r="KI14" s="2"/>
      <c r="KK14" s="2">
        <v>47319.33</v>
      </c>
      <c r="KL14" s="3">
        <v>0</v>
      </c>
      <c r="KM14" s="2"/>
      <c r="KO14" s="2"/>
      <c r="KQ14" s="2"/>
      <c r="KS14" s="2"/>
      <c r="KU14" s="2"/>
      <c r="KW14" s="2"/>
      <c r="KY14" s="2"/>
      <c r="LA14" s="2"/>
      <c r="LC14" s="2">
        <v>8920</v>
      </c>
      <c r="LD14" s="3">
        <v>0</v>
      </c>
      <c r="LE14" s="2"/>
      <c r="LG14" s="2"/>
      <c r="LI14" s="2"/>
      <c r="LK14" s="2"/>
      <c r="LM14" s="2"/>
      <c r="LO14" s="2"/>
      <c r="LQ14" s="2"/>
      <c r="LS14" s="2"/>
      <c r="LU14" s="2"/>
      <c r="LW14" s="2"/>
      <c r="LY14" s="2"/>
      <c r="MA14" s="2"/>
      <c r="MC14" s="2"/>
      <c r="ME14" s="2"/>
      <c r="MG14" s="2"/>
      <c r="MI14" s="2"/>
      <c r="MK14" s="2"/>
      <c r="MM14" s="2"/>
      <c r="MO14" s="2"/>
      <c r="MQ14" s="2"/>
      <c r="MS14" s="2"/>
      <c r="MU14" s="2">
        <v>11150</v>
      </c>
      <c r="MV14" s="3">
        <v>0</v>
      </c>
      <c r="MW14" s="2"/>
      <c r="MY14" s="2"/>
      <c r="NA14" s="2"/>
      <c r="NC14" s="2">
        <v>5348299.0966699999</v>
      </c>
      <c r="ND14" s="3">
        <v>52.5</v>
      </c>
      <c r="NE14" s="2"/>
      <c r="NG14" s="2"/>
      <c r="NI14" s="2"/>
      <c r="NK14" s="2"/>
      <c r="NM14" s="2"/>
      <c r="NO14" s="2"/>
      <c r="NQ14" s="2"/>
      <c r="NS14" s="2"/>
      <c r="NU14" s="2"/>
      <c r="NW14" s="2"/>
      <c r="NY14" s="2"/>
      <c r="OA14" s="2"/>
      <c r="OC14" s="2"/>
      <c r="OE14" s="2"/>
      <c r="OG14" s="2"/>
      <c r="OI14" s="2"/>
      <c r="OK14" s="2"/>
      <c r="OM14" s="2"/>
      <c r="OO14" s="2"/>
      <c r="OQ14" s="2"/>
      <c r="OS14" s="2"/>
      <c r="OU14" s="2"/>
      <c r="OW14" s="2"/>
      <c r="OY14" s="2"/>
      <c r="PA14" s="2"/>
      <c r="PC14" s="2"/>
      <c r="PE14" s="2"/>
      <c r="PG14" s="2"/>
      <c r="PI14" s="2"/>
      <c r="PK14" s="2"/>
      <c r="PM14" s="2"/>
      <c r="PO14" s="2"/>
      <c r="PQ14" s="2"/>
      <c r="PS14" s="2"/>
    </row>
    <row r="15" spans="1:435" x14ac:dyDescent="0.25">
      <c r="A15" t="s">
        <v>198</v>
      </c>
      <c r="B15" s="1">
        <v>213</v>
      </c>
      <c r="C15" s="2"/>
      <c r="E15" s="2"/>
      <c r="G15" s="2"/>
      <c r="I15" s="2"/>
      <c r="K15" s="2">
        <v>224928</v>
      </c>
      <c r="L15" s="3">
        <v>6</v>
      </c>
      <c r="M15" s="2">
        <v>149952</v>
      </c>
      <c r="N15" s="3">
        <v>4</v>
      </c>
      <c r="O15" s="2">
        <v>112464</v>
      </c>
      <c r="P15" s="3">
        <v>3</v>
      </c>
      <c r="Q15" s="2"/>
      <c r="S15" s="2">
        <v>149952</v>
      </c>
      <c r="T15" s="3">
        <v>4</v>
      </c>
      <c r="U15" s="2"/>
      <c r="W15" s="2">
        <v>224928</v>
      </c>
      <c r="X15" s="3">
        <v>6</v>
      </c>
      <c r="Y15" s="2">
        <v>198873</v>
      </c>
      <c r="Z15" s="3">
        <v>3</v>
      </c>
      <c r="AA15" s="2"/>
      <c r="AC15" s="2"/>
      <c r="AE15" s="2"/>
      <c r="AG15" s="2"/>
      <c r="AI15" s="2"/>
      <c r="AK15" s="2">
        <v>156529</v>
      </c>
      <c r="AL15" s="3">
        <v>1</v>
      </c>
      <c r="AM15" s="2"/>
      <c r="AO15" s="2"/>
      <c r="AQ15" s="2"/>
      <c r="AS15" s="2"/>
      <c r="AU15" s="2"/>
      <c r="AW15" s="2"/>
      <c r="AY15" s="2"/>
      <c r="BA15" s="2"/>
      <c r="BC15" s="2"/>
      <c r="BE15" s="2"/>
      <c r="BG15" s="2"/>
      <c r="BI15" s="2"/>
      <c r="BK15" s="2"/>
      <c r="BM15" s="2"/>
      <c r="BO15" s="2"/>
      <c r="BQ15" s="2"/>
      <c r="BS15" s="2"/>
      <c r="BU15" s="2"/>
      <c r="BW15" s="2"/>
      <c r="BY15" s="2">
        <v>99681</v>
      </c>
      <c r="BZ15" s="3">
        <v>1</v>
      </c>
      <c r="CA15" s="2"/>
      <c r="CC15" s="2">
        <v>78183</v>
      </c>
      <c r="CD15" s="3">
        <v>1</v>
      </c>
      <c r="CE15" s="2">
        <v>11984.243329999999</v>
      </c>
      <c r="CF15" s="3">
        <v>0</v>
      </c>
      <c r="CG15" s="2">
        <v>151785</v>
      </c>
      <c r="CH15" s="3">
        <v>3</v>
      </c>
      <c r="CI15" s="2">
        <v>120388</v>
      </c>
      <c r="CJ15" s="3">
        <v>2</v>
      </c>
      <c r="CK15" s="2"/>
      <c r="CM15" s="2"/>
      <c r="CO15" s="2"/>
      <c r="CQ15" s="2"/>
      <c r="CS15" s="2">
        <v>144306</v>
      </c>
      <c r="CT15" s="3">
        <v>1</v>
      </c>
      <c r="CU15" s="2">
        <v>337707</v>
      </c>
      <c r="CV15" s="3">
        <v>3</v>
      </c>
      <c r="CW15" s="2"/>
      <c r="CY15" s="2"/>
      <c r="DA15" s="2">
        <v>225138</v>
      </c>
      <c r="DB15" s="3">
        <v>2</v>
      </c>
      <c r="DC15" s="2">
        <v>112569</v>
      </c>
      <c r="DD15" s="3">
        <v>1</v>
      </c>
      <c r="DE15" s="2">
        <v>112569</v>
      </c>
      <c r="DF15" s="3">
        <v>1</v>
      </c>
      <c r="DG15" s="2"/>
      <c r="DI15" s="2"/>
      <c r="DK15" s="2"/>
      <c r="DM15" s="2"/>
      <c r="DO15" s="2"/>
      <c r="DQ15" s="2">
        <v>195277</v>
      </c>
      <c r="DR15" s="3">
        <v>1</v>
      </c>
      <c r="DS15" s="2">
        <v>112569</v>
      </c>
      <c r="DT15" s="3">
        <v>1</v>
      </c>
      <c r="DU15" s="2"/>
      <c r="DW15" s="2"/>
      <c r="DY15" s="2"/>
      <c r="EA15" s="2"/>
      <c r="EC15" s="2"/>
      <c r="EE15" s="2"/>
      <c r="EG15" s="2"/>
      <c r="EI15" s="2">
        <v>112569</v>
      </c>
      <c r="EJ15" s="3">
        <v>1</v>
      </c>
      <c r="EK15" s="2"/>
      <c r="EM15" s="2"/>
      <c r="EO15" s="2">
        <v>337707</v>
      </c>
      <c r="EP15" s="3">
        <v>3</v>
      </c>
      <c r="EQ15" s="2"/>
      <c r="ES15" s="2"/>
      <c r="EU15" s="2">
        <v>450276</v>
      </c>
      <c r="EV15" s="3">
        <v>4</v>
      </c>
      <c r="EW15" s="2">
        <v>450276</v>
      </c>
      <c r="EX15" s="3">
        <v>4</v>
      </c>
      <c r="EY15" s="2">
        <v>450276</v>
      </c>
      <c r="EZ15" s="3">
        <v>4</v>
      </c>
      <c r="FA15" s="2">
        <v>450276</v>
      </c>
      <c r="FB15" s="3">
        <v>4</v>
      </c>
      <c r="FC15" s="2">
        <v>450276</v>
      </c>
      <c r="FD15" s="3">
        <v>4</v>
      </c>
      <c r="FE15" s="2"/>
      <c r="FG15" s="2">
        <v>112569</v>
      </c>
      <c r="FH15" s="3">
        <v>1</v>
      </c>
      <c r="FI15" s="2"/>
      <c r="FK15" s="2"/>
      <c r="FM15" s="2"/>
      <c r="FO15" s="2">
        <v>225138</v>
      </c>
      <c r="FP15" s="3">
        <v>2</v>
      </c>
      <c r="FQ15" s="2"/>
      <c r="FS15" s="2">
        <v>112569</v>
      </c>
      <c r="FT15" s="3">
        <v>1</v>
      </c>
      <c r="FU15" s="2"/>
      <c r="FW15" s="2">
        <v>2589087</v>
      </c>
      <c r="FX15" s="3">
        <v>23</v>
      </c>
      <c r="FY15" s="2"/>
      <c r="GA15" s="2">
        <v>225138</v>
      </c>
      <c r="GB15" s="3">
        <v>2</v>
      </c>
      <c r="GC15" s="2">
        <v>1013121</v>
      </c>
      <c r="GD15" s="3">
        <v>9</v>
      </c>
      <c r="GE15" s="2"/>
      <c r="GG15" s="2"/>
      <c r="GI15" s="2"/>
      <c r="GK15" s="2"/>
      <c r="GM15" s="2">
        <v>450276</v>
      </c>
      <c r="GN15" s="3">
        <v>4</v>
      </c>
      <c r="GO15" s="2"/>
      <c r="GQ15" s="2"/>
      <c r="GS15" s="2">
        <v>225138</v>
      </c>
      <c r="GT15" s="3">
        <v>2</v>
      </c>
      <c r="GU15" s="2"/>
      <c r="GW15" s="2"/>
      <c r="GY15" s="2">
        <v>337707</v>
      </c>
      <c r="GZ15" s="3">
        <v>3</v>
      </c>
      <c r="HA15" s="2"/>
      <c r="HC15" s="2">
        <v>337707</v>
      </c>
      <c r="HD15" s="3">
        <v>3</v>
      </c>
      <c r="HE15" s="2"/>
      <c r="HG15" s="2"/>
      <c r="HI15" s="2"/>
      <c r="HK15" s="2"/>
      <c r="HM15" s="2"/>
      <c r="HO15" s="2"/>
      <c r="HQ15" s="2"/>
      <c r="HS15" s="2"/>
      <c r="HU15" s="2"/>
      <c r="HW15" s="2"/>
      <c r="HY15" s="2"/>
      <c r="IA15" s="2"/>
      <c r="IC15" s="2"/>
      <c r="IE15" s="2">
        <v>112569</v>
      </c>
      <c r="IF15" s="3">
        <v>1</v>
      </c>
      <c r="IG15" s="2"/>
      <c r="II15" s="2"/>
      <c r="IK15" s="2"/>
      <c r="IM15" s="2"/>
      <c r="IO15" s="2"/>
      <c r="IQ15" s="2"/>
      <c r="IS15" s="2"/>
      <c r="IU15" s="2"/>
      <c r="IW15" s="2"/>
      <c r="IY15" s="2">
        <v>140612</v>
      </c>
      <c r="IZ15" s="3">
        <v>4</v>
      </c>
      <c r="JA15" s="2">
        <v>50526</v>
      </c>
      <c r="JB15" s="3">
        <v>0.5</v>
      </c>
      <c r="JC15" s="2">
        <v>68000</v>
      </c>
      <c r="JD15" s="3">
        <v>0</v>
      </c>
      <c r="JE15" s="2"/>
      <c r="JG15" s="2">
        <v>54400</v>
      </c>
      <c r="JH15" s="3">
        <v>0</v>
      </c>
      <c r="JI15" s="2"/>
      <c r="JK15" s="2"/>
      <c r="JM15" s="2"/>
      <c r="JO15" s="2"/>
      <c r="JQ15" s="2">
        <v>41281.730000000003</v>
      </c>
      <c r="JR15" s="3">
        <v>0</v>
      </c>
      <c r="JS15" s="2"/>
      <c r="JU15" s="2"/>
      <c r="JW15" s="2">
        <v>66400</v>
      </c>
      <c r="JX15" s="3">
        <v>0</v>
      </c>
      <c r="JY15" s="2">
        <v>12000.01</v>
      </c>
      <c r="JZ15" s="3">
        <v>0</v>
      </c>
      <c r="KA15" s="2"/>
      <c r="KC15" s="2">
        <v>74029</v>
      </c>
      <c r="KD15" s="3">
        <v>0</v>
      </c>
      <c r="KE15" s="2">
        <v>20000</v>
      </c>
      <c r="KF15" s="3">
        <v>0</v>
      </c>
      <c r="KG15" s="2"/>
      <c r="KI15" s="2">
        <v>40325</v>
      </c>
      <c r="KJ15" s="3">
        <v>0</v>
      </c>
      <c r="KK15" s="2">
        <v>182082.38</v>
      </c>
      <c r="KL15" s="3">
        <v>0</v>
      </c>
      <c r="KM15" s="2"/>
      <c r="KO15" s="2"/>
      <c r="KQ15" s="2"/>
      <c r="KS15" s="2"/>
      <c r="KU15" s="2"/>
      <c r="KW15" s="2"/>
      <c r="KY15" s="2"/>
      <c r="LA15" s="2"/>
      <c r="LC15" s="2">
        <v>11360</v>
      </c>
      <c r="LD15" s="3">
        <v>0</v>
      </c>
      <c r="LE15" s="2"/>
      <c r="LG15" s="2"/>
      <c r="LI15" s="2"/>
      <c r="LK15" s="2"/>
      <c r="LM15" s="2"/>
      <c r="LO15" s="2"/>
      <c r="LQ15" s="2"/>
      <c r="LS15" s="2">
        <v>15000</v>
      </c>
      <c r="LT15" s="3">
        <v>0</v>
      </c>
      <c r="LU15" s="2"/>
      <c r="LW15" s="2"/>
      <c r="LY15" s="2"/>
      <c r="MA15" s="2"/>
      <c r="MC15" s="2"/>
      <c r="ME15" s="2"/>
      <c r="MG15" s="2"/>
      <c r="MI15" s="2"/>
      <c r="MK15" s="2"/>
      <c r="MM15" s="2"/>
      <c r="MO15" s="2"/>
      <c r="MQ15" s="2"/>
      <c r="MS15" s="2">
        <v>2877.29</v>
      </c>
      <c r="MT15" s="3">
        <v>0</v>
      </c>
      <c r="MU15" s="2"/>
      <c r="MW15" s="2"/>
      <c r="MY15" s="2"/>
      <c r="NA15" s="2"/>
      <c r="NC15" s="2">
        <v>12141350.653329998</v>
      </c>
      <c r="ND15" s="3">
        <v>123.5</v>
      </c>
      <c r="NE15" s="2"/>
      <c r="NG15" s="2"/>
      <c r="NI15" s="2"/>
      <c r="NK15" s="2"/>
      <c r="NM15" s="2"/>
      <c r="NO15" s="2"/>
      <c r="NQ15" s="2"/>
      <c r="NS15" s="2"/>
      <c r="NU15" s="2"/>
      <c r="NW15" s="2"/>
      <c r="NY15" s="2"/>
      <c r="OA15" s="2"/>
      <c r="OC15" s="2"/>
      <c r="OE15" s="2"/>
      <c r="OG15" s="2"/>
      <c r="OI15" s="2"/>
      <c r="OK15" s="2"/>
      <c r="OM15" s="2"/>
      <c r="OO15" s="2"/>
      <c r="OQ15" s="2"/>
      <c r="OS15" s="2"/>
      <c r="OU15" s="2"/>
      <c r="OW15" s="2"/>
      <c r="OY15" s="2"/>
      <c r="PA15" s="2"/>
      <c r="PC15" s="2"/>
      <c r="PE15" s="2"/>
      <c r="PG15" s="2"/>
      <c r="PI15" s="2"/>
      <c r="PK15" s="2"/>
      <c r="PM15" s="2"/>
      <c r="PO15" s="2"/>
      <c r="PQ15" s="2"/>
      <c r="PS15" s="2"/>
    </row>
    <row r="16" spans="1:435" x14ac:dyDescent="0.25">
      <c r="A16" t="s">
        <v>199</v>
      </c>
      <c r="B16" s="1">
        <v>347</v>
      </c>
      <c r="C16" s="2"/>
      <c r="E16" s="2"/>
      <c r="G16" s="2"/>
      <c r="I16" s="2"/>
      <c r="K16" s="2"/>
      <c r="M16" s="2"/>
      <c r="O16" s="2"/>
      <c r="Q16" s="2"/>
      <c r="S16" s="2"/>
      <c r="U16" s="2"/>
      <c r="W16" s="2">
        <v>149952</v>
      </c>
      <c r="X16" s="3">
        <v>4</v>
      </c>
      <c r="Y16" s="2"/>
      <c r="AA16" s="2"/>
      <c r="AC16" s="2"/>
      <c r="AE16" s="2"/>
      <c r="AG16" s="2">
        <v>156529</v>
      </c>
      <c r="AH16" s="3">
        <v>1</v>
      </c>
      <c r="AI16" s="2"/>
      <c r="AK16" s="2"/>
      <c r="AM16" s="2"/>
      <c r="AO16" s="2">
        <v>156529</v>
      </c>
      <c r="AP16" s="3">
        <v>1</v>
      </c>
      <c r="AQ16" s="2"/>
      <c r="AS16" s="2"/>
      <c r="AU16" s="2">
        <v>69509</v>
      </c>
      <c r="AV16" s="3">
        <v>1</v>
      </c>
      <c r="AW16" s="2">
        <v>110030</v>
      </c>
      <c r="AX16" s="3">
        <v>2</v>
      </c>
      <c r="AY16" s="2"/>
      <c r="BA16" s="2"/>
      <c r="BC16" s="2">
        <v>50639</v>
      </c>
      <c r="BD16" s="3">
        <v>1</v>
      </c>
      <c r="BE16" s="2"/>
      <c r="BG16" s="2"/>
      <c r="BI16" s="2">
        <v>58896</v>
      </c>
      <c r="BJ16" s="3">
        <v>1</v>
      </c>
      <c r="BK16" s="2"/>
      <c r="BM16" s="2">
        <v>67580</v>
      </c>
      <c r="BN16" s="3">
        <v>1</v>
      </c>
      <c r="BO16" s="2"/>
      <c r="BQ16" s="2"/>
      <c r="BS16" s="2"/>
      <c r="BU16" s="2"/>
      <c r="BW16" s="2"/>
      <c r="BY16" s="2"/>
      <c r="CA16" s="2"/>
      <c r="CC16" s="2">
        <v>78183</v>
      </c>
      <c r="CD16" s="3">
        <v>1</v>
      </c>
      <c r="CE16" s="2">
        <v>17672.086670000001</v>
      </c>
      <c r="CF16" s="3">
        <v>0</v>
      </c>
      <c r="CG16" s="2">
        <v>101190</v>
      </c>
      <c r="CH16" s="3">
        <v>2</v>
      </c>
      <c r="CI16" s="2">
        <v>60194</v>
      </c>
      <c r="CJ16" s="3">
        <v>1</v>
      </c>
      <c r="CK16" s="2">
        <v>117742</v>
      </c>
      <c r="CL16" s="3">
        <v>1</v>
      </c>
      <c r="CM16" s="2"/>
      <c r="CO16" s="2"/>
      <c r="CQ16" s="2"/>
      <c r="CS16" s="2">
        <v>144306</v>
      </c>
      <c r="CT16" s="3">
        <v>1</v>
      </c>
      <c r="CU16" s="2"/>
      <c r="CW16" s="2"/>
      <c r="CY16" s="2"/>
      <c r="DA16" s="2">
        <v>112569</v>
      </c>
      <c r="DB16" s="3">
        <v>1</v>
      </c>
      <c r="DC16" s="2"/>
      <c r="DE16" s="2"/>
      <c r="DG16" s="2"/>
      <c r="DI16" s="2"/>
      <c r="DK16" s="2"/>
      <c r="DM16" s="2"/>
      <c r="DO16" s="2"/>
      <c r="DQ16" s="2">
        <v>195277</v>
      </c>
      <c r="DR16" s="3">
        <v>1</v>
      </c>
      <c r="DS16" s="2">
        <v>112569</v>
      </c>
      <c r="DT16" s="3">
        <v>1</v>
      </c>
      <c r="DU16" s="2"/>
      <c r="DW16" s="2"/>
      <c r="DY16" s="2"/>
      <c r="EA16" s="2"/>
      <c r="EC16" s="2">
        <v>112569</v>
      </c>
      <c r="ED16" s="3">
        <v>1</v>
      </c>
      <c r="EE16" s="2"/>
      <c r="EG16" s="2"/>
      <c r="EI16" s="2">
        <v>112569</v>
      </c>
      <c r="EJ16" s="3">
        <v>1</v>
      </c>
      <c r="EK16" s="2"/>
      <c r="EM16" s="2"/>
      <c r="EO16" s="2">
        <v>225138</v>
      </c>
      <c r="EP16" s="3">
        <v>2</v>
      </c>
      <c r="EQ16" s="2"/>
      <c r="ES16" s="2"/>
      <c r="EU16" s="2"/>
      <c r="EW16" s="2"/>
      <c r="EY16" s="2"/>
      <c r="FA16" s="2"/>
      <c r="FC16" s="2"/>
      <c r="FE16" s="2"/>
      <c r="FG16" s="2">
        <v>112569</v>
      </c>
      <c r="FH16" s="3">
        <v>1</v>
      </c>
      <c r="FI16" s="2"/>
      <c r="FK16" s="2"/>
      <c r="FM16" s="2"/>
      <c r="FO16" s="2">
        <v>225138</v>
      </c>
      <c r="FP16" s="3">
        <v>2</v>
      </c>
      <c r="FQ16" s="2"/>
      <c r="FS16" s="2"/>
      <c r="FU16" s="2"/>
      <c r="FW16" s="2">
        <v>225138</v>
      </c>
      <c r="FX16" s="3">
        <v>2</v>
      </c>
      <c r="FY16" s="2">
        <v>337707</v>
      </c>
      <c r="FZ16" s="3">
        <v>3</v>
      </c>
      <c r="GA16" s="2">
        <v>225138</v>
      </c>
      <c r="GB16" s="3">
        <v>2</v>
      </c>
      <c r="GC16" s="2">
        <v>787983</v>
      </c>
      <c r="GD16" s="3">
        <v>7</v>
      </c>
      <c r="GE16" s="2"/>
      <c r="GG16" s="2"/>
      <c r="GI16" s="2"/>
      <c r="GK16" s="2"/>
      <c r="GM16" s="2"/>
      <c r="GO16" s="2">
        <v>337707</v>
      </c>
      <c r="GP16" s="3">
        <v>3</v>
      </c>
      <c r="GQ16" s="2"/>
      <c r="GS16" s="2">
        <v>112569</v>
      </c>
      <c r="GT16" s="3">
        <v>1</v>
      </c>
      <c r="GU16" s="2"/>
      <c r="GW16" s="2">
        <v>112569</v>
      </c>
      <c r="GX16" s="3">
        <v>1</v>
      </c>
      <c r="GY16" s="2"/>
      <c r="HA16" s="2"/>
      <c r="HC16" s="2"/>
      <c r="HE16" s="2"/>
      <c r="HG16" s="2"/>
      <c r="HI16" s="2">
        <v>112569</v>
      </c>
      <c r="HJ16" s="3">
        <v>1</v>
      </c>
      <c r="HK16" s="2"/>
      <c r="HM16" s="2"/>
      <c r="HO16" s="2">
        <v>337707</v>
      </c>
      <c r="HP16" s="3">
        <v>3</v>
      </c>
      <c r="HQ16" s="2"/>
      <c r="HS16" s="2"/>
      <c r="HU16" s="2">
        <v>337707</v>
      </c>
      <c r="HV16" s="3">
        <v>3</v>
      </c>
      <c r="HW16" s="2"/>
      <c r="HY16" s="2"/>
      <c r="IA16" s="2"/>
      <c r="IC16" s="2"/>
      <c r="IE16" s="2">
        <v>225138</v>
      </c>
      <c r="IF16" s="3">
        <v>2</v>
      </c>
      <c r="IG16" s="2"/>
      <c r="II16" s="2"/>
      <c r="IK16" s="2"/>
      <c r="IM16" s="2"/>
      <c r="IO16" s="2"/>
      <c r="IQ16" s="2"/>
      <c r="IS16" s="2">
        <v>112569</v>
      </c>
      <c r="IT16" s="3">
        <v>1</v>
      </c>
      <c r="IU16" s="2"/>
      <c r="IW16" s="2"/>
      <c r="IY16" s="2"/>
      <c r="JA16" s="2"/>
      <c r="JC16" s="2"/>
      <c r="JE16" s="2"/>
      <c r="JG16" s="2"/>
      <c r="JI16" s="2"/>
      <c r="JK16" s="2"/>
      <c r="JM16" s="2"/>
      <c r="JO16" s="2"/>
      <c r="JQ16" s="2">
        <v>58592.69</v>
      </c>
      <c r="JR16" s="3">
        <v>0</v>
      </c>
      <c r="JS16" s="2"/>
      <c r="JU16" s="2"/>
      <c r="JW16" s="2">
        <v>113000</v>
      </c>
      <c r="JX16" s="3">
        <v>0</v>
      </c>
      <c r="JY16" s="2">
        <v>9573.3700000000008</v>
      </c>
      <c r="JZ16" s="3">
        <v>0</v>
      </c>
      <c r="KA16" s="2"/>
      <c r="KC16" s="2">
        <v>14612</v>
      </c>
      <c r="KD16" s="3">
        <v>0</v>
      </c>
      <c r="KE16" s="2"/>
      <c r="KG16" s="2"/>
      <c r="KI16" s="2">
        <v>2000</v>
      </c>
      <c r="KJ16" s="3">
        <v>0</v>
      </c>
      <c r="KK16" s="2">
        <v>118097.72</v>
      </c>
      <c r="KL16" s="3">
        <v>0</v>
      </c>
      <c r="KM16" s="2">
        <v>28046</v>
      </c>
      <c r="KN16" s="3">
        <v>0</v>
      </c>
      <c r="KO16" s="2"/>
      <c r="KQ16" s="2">
        <v>2000</v>
      </c>
      <c r="KR16" s="3">
        <v>0</v>
      </c>
      <c r="KS16" s="2"/>
      <c r="KU16" s="2"/>
      <c r="KW16" s="2"/>
      <c r="KY16" s="2">
        <v>3000</v>
      </c>
      <c r="KZ16" s="3">
        <v>0</v>
      </c>
      <c r="LA16" s="2">
        <v>6763</v>
      </c>
      <c r="LB16" s="3">
        <v>0</v>
      </c>
      <c r="LC16" s="2">
        <v>7180</v>
      </c>
      <c r="LD16" s="3">
        <v>0</v>
      </c>
      <c r="LE16" s="2"/>
      <c r="LG16" s="2"/>
      <c r="LI16" s="2"/>
      <c r="LK16" s="2"/>
      <c r="LM16" s="2"/>
      <c r="LO16" s="2"/>
      <c r="LQ16" s="2"/>
      <c r="LS16" s="2">
        <v>25875</v>
      </c>
      <c r="LT16" s="3">
        <v>0</v>
      </c>
      <c r="LU16" s="2"/>
      <c r="LW16" s="2"/>
      <c r="LY16" s="2"/>
      <c r="MA16" s="2"/>
      <c r="MC16" s="2"/>
      <c r="ME16" s="2"/>
      <c r="MG16" s="2"/>
      <c r="MI16" s="2"/>
      <c r="MK16" s="2">
        <v>10000</v>
      </c>
      <c r="ML16" s="3">
        <v>0</v>
      </c>
      <c r="MM16" s="2"/>
      <c r="MO16" s="2"/>
      <c r="MQ16" s="2"/>
      <c r="MS16" s="2">
        <v>2588.2399999999998</v>
      </c>
      <c r="MT16" s="3">
        <v>0</v>
      </c>
      <c r="MU16" s="2"/>
      <c r="MW16" s="2"/>
      <c r="MY16" s="2"/>
      <c r="NA16" s="2"/>
      <c r="NC16" s="2">
        <v>6213178.1066700006</v>
      </c>
      <c r="ND16" s="3">
        <v>57</v>
      </c>
      <c r="NE16" s="2"/>
      <c r="NG16" s="2"/>
      <c r="NI16" s="2"/>
      <c r="NK16" s="2"/>
      <c r="NM16" s="2"/>
      <c r="NO16" s="2"/>
      <c r="NQ16" s="2"/>
      <c r="NS16" s="2"/>
      <c r="NU16" s="2"/>
      <c r="NW16" s="2"/>
      <c r="NY16" s="2"/>
      <c r="OA16" s="2"/>
      <c r="OC16" s="2"/>
      <c r="OE16" s="2"/>
      <c r="OG16" s="2"/>
      <c r="OI16" s="2"/>
      <c r="OK16" s="2"/>
      <c r="OM16" s="2"/>
      <c r="OO16" s="2"/>
      <c r="OQ16" s="2"/>
      <c r="OS16" s="2"/>
      <c r="OU16" s="2"/>
      <c r="OW16" s="2"/>
      <c r="OY16" s="2"/>
      <c r="PA16" s="2"/>
      <c r="PC16" s="2"/>
      <c r="PE16" s="2"/>
      <c r="PG16" s="2"/>
      <c r="PI16" s="2"/>
      <c r="PK16" s="2"/>
      <c r="PM16" s="2"/>
      <c r="PO16" s="2"/>
      <c r="PQ16" s="2"/>
      <c r="PS16" s="2"/>
    </row>
    <row r="17" spans="1:435" x14ac:dyDescent="0.25">
      <c r="A17" t="s">
        <v>200</v>
      </c>
      <c r="B17" s="1">
        <v>404</v>
      </c>
      <c r="C17" s="2"/>
      <c r="E17" s="2"/>
      <c r="G17" s="2">
        <v>67876</v>
      </c>
      <c r="H17" s="3">
        <v>1</v>
      </c>
      <c r="I17" s="2"/>
      <c r="K17" s="2">
        <v>149952</v>
      </c>
      <c r="L17" s="3">
        <v>4</v>
      </c>
      <c r="M17" s="2"/>
      <c r="O17" s="2"/>
      <c r="Q17" s="2"/>
      <c r="S17" s="2"/>
      <c r="U17" s="2"/>
      <c r="W17" s="2">
        <v>224928</v>
      </c>
      <c r="X17" s="3">
        <v>6</v>
      </c>
      <c r="Y17" s="2"/>
      <c r="AA17" s="2">
        <v>156529</v>
      </c>
      <c r="AB17" s="3">
        <v>1</v>
      </c>
      <c r="AC17" s="2"/>
      <c r="AE17" s="2"/>
      <c r="AG17" s="2">
        <v>156529</v>
      </c>
      <c r="AH17" s="3">
        <v>1</v>
      </c>
      <c r="AI17" s="2"/>
      <c r="AK17" s="2"/>
      <c r="AM17" s="2"/>
      <c r="AO17" s="2"/>
      <c r="AQ17" s="2"/>
      <c r="AS17" s="2"/>
      <c r="AU17" s="2"/>
      <c r="AW17" s="2">
        <v>55015</v>
      </c>
      <c r="AX17" s="3">
        <v>1</v>
      </c>
      <c r="AY17" s="2"/>
      <c r="BA17" s="2"/>
      <c r="BC17" s="2"/>
      <c r="BE17" s="2"/>
      <c r="BG17" s="2"/>
      <c r="BI17" s="2">
        <v>58896</v>
      </c>
      <c r="BJ17" s="3">
        <v>1</v>
      </c>
      <c r="BK17" s="2"/>
      <c r="BM17" s="2"/>
      <c r="BO17" s="2"/>
      <c r="BQ17" s="2"/>
      <c r="BS17" s="2"/>
      <c r="BU17" s="2"/>
      <c r="BW17" s="2"/>
      <c r="BY17" s="2"/>
      <c r="CA17" s="2"/>
      <c r="CC17" s="2">
        <v>78183</v>
      </c>
      <c r="CD17" s="3">
        <v>1</v>
      </c>
      <c r="CE17" s="2">
        <v>11494.59</v>
      </c>
      <c r="CF17" s="3">
        <v>0</v>
      </c>
      <c r="CG17" s="2">
        <v>151785</v>
      </c>
      <c r="CH17" s="3">
        <v>3</v>
      </c>
      <c r="CI17" s="2">
        <v>120388</v>
      </c>
      <c r="CJ17" s="3">
        <v>2</v>
      </c>
      <c r="CK17" s="2">
        <v>117742</v>
      </c>
      <c r="CL17" s="3">
        <v>1</v>
      </c>
      <c r="CM17" s="2"/>
      <c r="CO17" s="2"/>
      <c r="CQ17" s="2"/>
      <c r="CS17" s="2"/>
      <c r="CU17" s="2"/>
      <c r="CW17" s="2"/>
      <c r="CY17" s="2"/>
      <c r="DA17" s="2">
        <v>112569</v>
      </c>
      <c r="DB17" s="3">
        <v>1</v>
      </c>
      <c r="DC17" s="2"/>
      <c r="DE17" s="2">
        <v>112569</v>
      </c>
      <c r="DF17" s="3">
        <v>1</v>
      </c>
      <c r="DG17" s="2"/>
      <c r="DI17" s="2"/>
      <c r="DK17" s="2"/>
      <c r="DM17" s="2"/>
      <c r="DO17" s="2">
        <v>116130</v>
      </c>
      <c r="DP17" s="3">
        <v>1</v>
      </c>
      <c r="DQ17" s="2">
        <v>195277</v>
      </c>
      <c r="DR17" s="3">
        <v>1</v>
      </c>
      <c r="DS17" s="2">
        <v>112569</v>
      </c>
      <c r="DT17" s="3">
        <v>1</v>
      </c>
      <c r="DU17" s="2"/>
      <c r="DW17" s="2"/>
      <c r="DY17" s="2">
        <v>56854</v>
      </c>
      <c r="DZ17" s="3">
        <v>1</v>
      </c>
      <c r="EA17" s="2"/>
      <c r="EC17" s="2"/>
      <c r="EE17" s="2"/>
      <c r="EG17" s="2"/>
      <c r="EI17" s="2">
        <v>112569</v>
      </c>
      <c r="EJ17" s="3">
        <v>1</v>
      </c>
      <c r="EK17" s="2"/>
      <c r="EM17" s="2"/>
      <c r="EO17" s="2">
        <v>225138</v>
      </c>
      <c r="EP17" s="3">
        <v>2</v>
      </c>
      <c r="EQ17" s="2"/>
      <c r="ES17" s="2"/>
      <c r="EU17" s="2">
        <v>225138</v>
      </c>
      <c r="EV17" s="3">
        <v>2</v>
      </c>
      <c r="EW17" s="2">
        <v>225138</v>
      </c>
      <c r="EX17" s="3">
        <v>2</v>
      </c>
      <c r="EY17" s="2">
        <v>225138</v>
      </c>
      <c r="EZ17" s="3">
        <v>2</v>
      </c>
      <c r="FA17" s="2">
        <v>225138</v>
      </c>
      <c r="FB17" s="3">
        <v>2</v>
      </c>
      <c r="FC17" s="2">
        <v>225138</v>
      </c>
      <c r="FD17" s="3">
        <v>2</v>
      </c>
      <c r="FE17" s="2"/>
      <c r="FG17" s="2">
        <v>112569</v>
      </c>
      <c r="FH17" s="3">
        <v>1</v>
      </c>
      <c r="FI17" s="2"/>
      <c r="FK17" s="2"/>
      <c r="FM17" s="2"/>
      <c r="FO17" s="2">
        <v>225138</v>
      </c>
      <c r="FP17" s="3">
        <v>2</v>
      </c>
      <c r="FQ17" s="2"/>
      <c r="FS17" s="2">
        <v>112569</v>
      </c>
      <c r="FT17" s="3">
        <v>1</v>
      </c>
      <c r="FU17" s="2"/>
      <c r="FW17" s="2">
        <v>450276</v>
      </c>
      <c r="FX17" s="3">
        <v>4</v>
      </c>
      <c r="FY17" s="2">
        <v>225138</v>
      </c>
      <c r="FZ17" s="3">
        <v>2</v>
      </c>
      <c r="GA17" s="2">
        <v>225138</v>
      </c>
      <c r="GB17" s="3">
        <v>2</v>
      </c>
      <c r="GC17" s="2">
        <v>787983</v>
      </c>
      <c r="GD17" s="3">
        <v>7</v>
      </c>
      <c r="GE17" s="2"/>
      <c r="GG17" s="2"/>
      <c r="GI17" s="2"/>
      <c r="GK17" s="2"/>
      <c r="GM17" s="2">
        <v>337707</v>
      </c>
      <c r="GN17" s="3">
        <v>3</v>
      </c>
      <c r="GO17" s="2">
        <v>225138</v>
      </c>
      <c r="GP17" s="3">
        <v>2</v>
      </c>
      <c r="GQ17" s="2"/>
      <c r="GS17" s="2">
        <v>112569</v>
      </c>
      <c r="GT17" s="3">
        <v>1</v>
      </c>
      <c r="GU17" s="2"/>
      <c r="GW17" s="2"/>
      <c r="GY17" s="2"/>
      <c r="HA17" s="2">
        <v>225138</v>
      </c>
      <c r="HB17" s="3">
        <v>2</v>
      </c>
      <c r="HC17" s="2">
        <v>225138</v>
      </c>
      <c r="HD17" s="3">
        <v>2</v>
      </c>
      <c r="HE17" s="2">
        <v>112569</v>
      </c>
      <c r="HF17" s="3">
        <v>1</v>
      </c>
      <c r="HG17" s="2"/>
      <c r="HI17" s="2"/>
      <c r="HK17" s="2"/>
      <c r="HM17" s="2"/>
      <c r="HO17" s="2">
        <v>225138</v>
      </c>
      <c r="HP17" s="3">
        <v>2</v>
      </c>
      <c r="HQ17" s="2"/>
      <c r="HS17" s="2"/>
      <c r="HU17" s="2">
        <v>225138</v>
      </c>
      <c r="HV17" s="3">
        <v>2</v>
      </c>
      <c r="HW17" s="2"/>
      <c r="HY17" s="2"/>
      <c r="IA17" s="2"/>
      <c r="IC17" s="2"/>
      <c r="IE17" s="2">
        <v>168853.5</v>
      </c>
      <c r="IF17" s="3">
        <v>1.5</v>
      </c>
      <c r="IG17" s="2"/>
      <c r="II17" s="2"/>
      <c r="IK17" s="2"/>
      <c r="IM17" s="2"/>
      <c r="IO17" s="2"/>
      <c r="IQ17" s="2"/>
      <c r="IS17" s="2"/>
      <c r="IU17" s="2"/>
      <c r="IW17" s="2"/>
      <c r="IY17" s="2">
        <v>105459</v>
      </c>
      <c r="IZ17" s="3">
        <v>3</v>
      </c>
      <c r="JA17" s="2"/>
      <c r="JC17" s="2">
        <v>20400</v>
      </c>
      <c r="JD17" s="3">
        <v>0</v>
      </c>
      <c r="JE17" s="2">
        <v>10200</v>
      </c>
      <c r="JF17" s="3">
        <v>0</v>
      </c>
      <c r="JG17" s="2">
        <v>20400</v>
      </c>
      <c r="JH17" s="3">
        <v>0</v>
      </c>
      <c r="JI17" s="2"/>
      <c r="JK17" s="2"/>
      <c r="JM17" s="2"/>
      <c r="JO17" s="2"/>
      <c r="JQ17" s="2">
        <v>28257.919999999998</v>
      </c>
      <c r="JR17" s="3">
        <v>0</v>
      </c>
      <c r="JS17" s="2"/>
      <c r="JU17" s="2"/>
      <c r="JW17" s="2">
        <v>3000</v>
      </c>
      <c r="JX17" s="3">
        <v>0</v>
      </c>
      <c r="JY17" s="2">
        <v>10512.42</v>
      </c>
      <c r="JZ17" s="3">
        <v>0</v>
      </c>
      <c r="KA17" s="2"/>
      <c r="KC17" s="2">
        <v>26720</v>
      </c>
      <c r="KD17" s="3">
        <v>0</v>
      </c>
      <c r="KE17" s="2"/>
      <c r="KG17" s="2"/>
      <c r="KI17" s="2"/>
      <c r="KK17" s="2">
        <v>163091.60999999999</v>
      </c>
      <c r="KL17" s="3">
        <v>0</v>
      </c>
      <c r="KM17" s="2">
        <v>71241</v>
      </c>
      <c r="KN17" s="3">
        <v>0</v>
      </c>
      <c r="KO17" s="2"/>
      <c r="KQ17" s="2"/>
      <c r="KS17" s="2"/>
      <c r="KU17" s="2"/>
      <c r="KW17" s="2">
        <v>500</v>
      </c>
      <c r="KX17" s="3">
        <v>0</v>
      </c>
      <c r="KY17" s="2">
        <v>1500</v>
      </c>
      <c r="KZ17" s="3">
        <v>0</v>
      </c>
      <c r="LA17" s="2">
        <v>4000</v>
      </c>
      <c r="LB17" s="3">
        <v>0</v>
      </c>
      <c r="LC17" s="2">
        <v>8720</v>
      </c>
      <c r="LD17" s="3">
        <v>0</v>
      </c>
      <c r="LE17" s="2">
        <v>10000</v>
      </c>
      <c r="LF17" s="3">
        <v>0</v>
      </c>
      <c r="LG17" s="2"/>
      <c r="LI17" s="2"/>
      <c r="LK17" s="2"/>
      <c r="LM17" s="2"/>
      <c r="LO17" s="2"/>
      <c r="LQ17" s="2"/>
      <c r="LS17" s="2"/>
      <c r="LU17" s="2"/>
      <c r="LW17" s="2"/>
      <c r="LY17" s="2"/>
      <c r="MA17" s="2"/>
      <c r="MC17" s="2"/>
      <c r="ME17" s="2"/>
      <c r="MG17" s="2"/>
      <c r="MI17" s="2"/>
      <c r="MK17" s="2"/>
      <c r="MM17" s="2"/>
      <c r="MO17" s="2"/>
      <c r="MQ17" s="2"/>
      <c r="MS17" s="2">
        <v>3143.38</v>
      </c>
      <c r="MT17" s="3">
        <v>0</v>
      </c>
      <c r="MU17" s="2"/>
      <c r="MW17" s="2"/>
      <c r="MY17" s="2"/>
      <c r="NA17" s="2"/>
      <c r="NC17" s="2">
        <v>8002027.4199999999</v>
      </c>
      <c r="ND17" s="3">
        <v>79.5</v>
      </c>
      <c r="NE17" s="2"/>
      <c r="NG17" s="2"/>
      <c r="NI17" s="2"/>
      <c r="NK17" s="2"/>
      <c r="NM17" s="2"/>
      <c r="NO17" s="2"/>
      <c r="NQ17" s="2"/>
      <c r="NS17" s="2"/>
      <c r="NU17" s="2"/>
      <c r="NW17" s="2"/>
      <c r="NY17" s="2"/>
      <c r="OA17" s="2"/>
      <c r="OC17" s="2"/>
      <c r="OE17" s="2"/>
      <c r="OG17" s="2"/>
      <c r="OI17" s="2"/>
      <c r="OK17" s="2"/>
      <c r="OM17" s="2"/>
      <c r="OO17" s="2"/>
      <c r="OQ17" s="2"/>
      <c r="OS17" s="2"/>
      <c r="OU17" s="2"/>
      <c r="OW17" s="2"/>
      <c r="OY17" s="2"/>
      <c r="PA17" s="2"/>
      <c r="PC17" s="2"/>
      <c r="PE17" s="2"/>
      <c r="PG17" s="2"/>
      <c r="PI17" s="2"/>
      <c r="PK17" s="2"/>
      <c r="PM17" s="2"/>
      <c r="PO17" s="2"/>
      <c r="PQ17" s="2"/>
      <c r="PS17" s="2"/>
    </row>
    <row r="18" spans="1:435" x14ac:dyDescent="0.25">
      <c r="A18" t="s">
        <v>201</v>
      </c>
      <c r="B18" s="1">
        <v>296</v>
      </c>
      <c r="C18" s="2"/>
      <c r="E18" s="2"/>
      <c r="G18" s="2"/>
      <c r="I18" s="2"/>
      <c r="K18" s="2">
        <v>224928</v>
      </c>
      <c r="L18" s="3">
        <v>6</v>
      </c>
      <c r="M18" s="2"/>
      <c r="O18" s="2">
        <v>74976</v>
      </c>
      <c r="P18" s="3">
        <v>2</v>
      </c>
      <c r="Q18" s="2"/>
      <c r="S18" s="2">
        <v>149952</v>
      </c>
      <c r="T18" s="3">
        <v>4</v>
      </c>
      <c r="U18" s="2"/>
      <c r="W18" s="2"/>
      <c r="Y18" s="2">
        <v>132582</v>
      </c>
      <c r="Z18" s="3">
        <v>2</v>
      </c>
      <c r="AA18" s="2">
        <v>156529</v>
      </c>
      <c r="AB18" s="3">
        <v>1</v>
      </c>
      <c r="AC18" s="2"/>
      <c r="AE18" s="2"/>
      <c r="AG18" s="2">
        <v>156529</v>
      </c>
      <c r="AH18" s="3">
        <v>1</v>
      </c>
      <c r="AI18" s="2"/>
      <c r="AK18" s="2"/>
      <c r="AM18" s="2"/>
      <c r="AO18" s="2"/>
      <c r="AQ18" s="2"/>
      <c r="AS18" s="2"/>
      <c r="AU18" s="2"/>
      <c r="AW18" s="2">
        <v>55015</v>
      </c>
      <c r="AX18" s="3">
        <v>1</v>
      </c>
      <c r="AY18" s="2"/>
      <c r="BA18" s="2"/>
      <c r="BC18" s="2">
        <v>50639</v>
      </c>
      <c r="BD18" s="3">
        <v>1</v>
      </c>
      <c r="BE18" s="2"/>
      <c r="BG18" s="2"/>
      <c r="BI18" s="2"/>
      <c r="BK18" s="2"/>
      <c r="BM18" s="2"/>
      <c r="BO18" s="2"/>
      <c r="BQ18" s="2"/>
      <c r="BS18" s="2"/>
      <c r="BU18" s="2"/>
      <c r="BW18" s="2">
        <v>117087</v>
      </c>
      <c r="BX18" s="3">
        <v>1</v>
      </c>
      <c r="BY18" s="2">
        <v>49840.5</v>
      </c>
      <c r="BZ18" s="3">
        <v>0.5</v>
      </c>
      <c r="CA18" s="2"/>
      <c r="CC18" s="2">
        <v>78183</v>
      </c>
      <c r="CD18" s="3">
        <v>1</v>
      </c>
      <c r="CE18" s="2">
        <v>19379.66</v>
      </c>
      <c r="CF18" s="3">
        <v>0</v>
      </c>
      <c r="CG18" s="2">
        <v>151785</v>
      </c>
      <c r="CH18" s="3">
        <v>3</v>
      </c>
      <c r="CI18" s="2">
        <v>60194</v>
      </c>
      <c r="CJ18" s="3">
        <v>1</v>
      </c>
      <c r="CK18" s="2">
        <v>117742</v>
      </c>
      <c r="CL18" s="3">
        <v>1</v>
      </c>
      <c r="CM18" s="2"/>
      <c r="CO18" s="2"/>
      <c r="CQ18" s="2"/>
      <c r="CS18" s="2">
        <v>144306</v>
      </c>
      <c r="CT18" s="3">
        <v>1</v>
      </c>
      <c r="CU18" s="2"/>
      <c r="CW18" s="2"/>
      <c r="CY18" s="2"/>
      <c r="DA18" s="2">
        <v>225138</v>
      </c>
      <c r="DB18" s="3">
        <v>2</v>
      </c>
      <c r="DC18" s="2"/>
      <c r="DE18" s="2"/>
      <c r="DG18" s="2"/>
      <c r="DI18" s="2"/>
      <c r="DK18" s="2"/>
      <c r="DM18" s="2"/>
      <c r="DO18" s="2"/>
      <c r="DQ18" s="2">
        <v>195277</v>
      </c>
      <c r="DR18" s="3">
        <v>1</v>
      </c>
      <c r="DS18" s="2">
        <v>112569</v>
      </c>
      <c r="DT18" s="3">
        <v>1</v>
      </c>
      <c r="DU18" s="2"/>
      <c r="DW18" s="2"/>
      <c r="DY18" s="2"/>
      <c r="EA18" s="2"/>
      <c r="EC18" s="2"/>
      <c r="EE18" s="2"/>
      <c r="EG18" s="2"/>
      <c r="EI18" s="2">
        <v>112569</v>
      </c>
      <c r="EJ18" s="3">
        <v>1</v>
      </c>
      <c r="EK18" s="2"/>
      <c r="EM18" s="2"/>
      <c r="EO18" s="2">
        <v>225138</v>
      </c>
      <c r="EP18" s="3">
        <v>2</v>
      </c>
      <c r="EQ18" s="2"/>
      <c r="ES18" s="2"/>
      <c r="EU18" s="2">
        <v>337707</v>
      </c>
      <c r="EV18" s="3">
        <v>3</v>
      </c>
      <c r="EW18" s="2">
        <v>337707</v>
      </c>
      <c r="EX18" s="3">
        <v>3</v>
      </c>
      <c r="EY18" s="2">
        <v>225138</v>
      </c>
      <c r="EZ18" s="3">
        <v>2</v>
      </c>
      <c r="FA18" s="2">
        <v>225138</v>
      </c>
      <c r="FB18" s="3">
        <v>2</v>
      </c>
      <c r="FC18" s="2">
        <v>225138</v>
      </c>
      <c r="FD18" s="3">
        <v>2</v>
      </c>
      <c r="FE18" s="2"/>
      <c r="FG18" s="2">
        <v>112569</v>
      </c>
      <c r="FH18" s="3">
        <v>1</v>
      </c>
      <c r="FI18" s="2"/>
      <c r="FK18" s="2"/>
      <c r="FM18" s="2"/>
      <c r="FO18" s="2"/>
      <c r="FQ18" s="2"/>
      <c r="FS18" s="2"/>
      <c r="FU18" s="2"/>
      <c r="FW18" s="2">
        <v>1463397</v>
      </c>
      <c r="FX18" s="3">
        <v>13</v>
      </c>
      <c r="FY18" s="2"/>
      <c r="GA18" s="2">
        <v>225138</v>
      </c>
      <c r="GB18" s="3">
        <v>2</v>
      </c>
      <c r="GC18" s="2">
        <v>562845</v>
      </c>
      <c r="GD18" s="3">
        <v>5</v>
      </c>
      <c r="GE18" s="2"/>
      <c r="GG18" s="2"/>
      <c r="GI18" s="2"/>
      <c r="GK18" s="2"/>
      <c r="GM18" s="2">
        <v>337707</v>
      </c>
      <c r="GN18" s="3">
        <v>3</v>
      </c>
      <c r="GO18" s="2"/>
      <c r="GQ18" s="2"/>
      <c r="GS18" s="2">
        <v>112569</v>
      </c>
      <c r="GT18" s="3">
        <v>1</v>
      </c>
      <c r="GU18" s="2"/>
      <c r="GW18" s="2"/>
      <c r="GY18" s="2"/>
      <c r="HA18" s="2">
        <v>675414</v>
      </c>
      <c r="HB18" s="3">
        <v>6</v>
      </c>
      <c r="HC18" s="2"/>
      <c r="HE18" s="2"/>
      <c r="HG18" s="2"/>
      <c r="HI18" s="2"/>
      <c r="HK18" s="2"/>
      <c r="HM18" s="2"/>
      <c r="HO18" s="2"/>
      <c r="HQ18" s="2"/>
      <c r="HS18" s="2"/>
      <c r="HU18" s="2"/>
      <c r="HW18" s="2"/>
      <c r="HY18" s="2"/>
      <c r="IA18" s="2"/>
      <c r="IC18" s="2"/>
      <c r="IE18" s="2"/>
      <c r="IG18" s="2"/>
      <c r="II18" s="2"/>
      <c r="IK18" s="2"/>
      <c r="IM18" s="2"/>
      <c r="IO18" s="2"/>
      <c r="IQ18" s="2">
        <v>225138</v>
      </c>
      <c r="IR18" s="3">
        <v>2</v>
      </c>
      <c r="IS18" s="2"/>
      <c r="IU18" s="2"/>
      <c r="IW18" s="2"/>
      <c r="IY18" s="2"/>
      <c r="JA18" s="2"/>
      <c r="JC18" s="2"/>
      <c r="JE18" s="2"/>
      <c r="JG18" s="2"/>
      <c r="JI18" s="2"/>
      <c r="JK18" s="2"/>
      <c r="JM18" s="2"/>
      <c r="JO18" s="2"/>
      <c r="JQ18" s="2">
        <v>66222.09</v>
      </c>
      <c r="JR18" s="3">
        <v>0</v>
      </c>
      <c r="JS18" s="2"/>
      <c r="JU18" s="2"/>
      <c r="JW18" s="2">
        <v>49000</v>
      </c>
      <c r="JX18" s="3">
        <v>0</v>
      </c>
      <c r="JY18" s="2">
        <v>10000.450000000001</v>
      </c>
      <c r="JZ18" s="3">
        <v>0</v>
      </c>
      <c r="KA18" s="2"/>
      <c r="KC18" s="2">
        <v>29839</v>
      </c>
      <c r="KD18" s="3">
        <v>0</v>
      </c>
      <c r="KE18" s="2">
        <v>3625</v>
      </c>
      <c r="KF18" s="3">
        <v>0</v>
      </c>
      <c r="KG18" s="2"/>
      <c r="KI18" s="2"/>
      <c r="KK18" s="2">
        <v>172190.62</v>
      </c>
      <c r="KL18" s="3">
        <v>0</v>
      </c>
      <c r="KM18" s="2"/>
      <c r="KO18" s="2"/>
      <c r="KQ18" s="2"/>
      <c r="KS18" s="2"/>
      <c r="KU18" s="2"/>
      <c r="KW18" s="2"/>
      <c r="KY18" s="2">
        <v>13000</v>
      </c>
      <c r="KZ18" s="3">
        <v>0</v>
      </c>
      <c r="LA18" s="2">
        <v>5720</v>
      </c>
      <c r="LB18" s="3">
        <v>0</v>
      </c>
      <c r="LC18" s="2">
        <v>9700</v>
      </c>
      <c r="LD18" s="3">
        <v>0</v>
      </c>
      <c r="LE18" s="2"/>
      <c r="LG18" s="2"/>
      <c r="LI18" s="2"/>
      <c r="LK18" s="2">
        <v>2575</v>
      </c>
      <c r="LL18" s="3">
        <v>0</v>
      </c>
      <c r="LM18" s="2"/>
      <c r="LO18" s="2"/>
      <c r="LQ18" s="2"/>
      <c r="LS18" s="2">
        <v>4500</v>
      </c>
      <c r="LT18" s="3">
        <v>0</v>
      </c>
      <c r="LU18" s="2"/>
      <c r="LW18" s="2"/>
      <c r="LY18" s="2"/>
      <c r="MA18" s="2"/>
      <c r="MC18" s="2"/>
      <c r="ME18" s="2"/>
      <c r="MG18" s="2"/>
      <c r="MI18" s="2">
        <v>48988</v>
      </c>
      <c r="MJ18" s="3">
        <v>0</v>
      </c>
      <c r="MK18" s="2">
        <v>2329</v>
      </c>
      <c r="ML18" s="3">
        <v>0</v>
      </c>
      <c r="MM18" s="2">
        <v>1235</v>
      </c>
      <c r="MN18" s="3">
        <v>0</v>
      </c>
      <c r="MO18" s="2"/>
      <c r="MQ18" s="2">
        <v>20000</v>
      </c>
      <c r="MR18" s="3">
        <v>0</v>
      </c>
      <c r="MS18" s="2">
        <v>3496.66</v>
      </c>
      <c r="MT18" s="3">
        <v>0</v>
      </c>
      <c r="MU18" s="2"/>
      <c r="MW18" s="2"/>
      <c r="MY18" s="2"/>
      <c r="NA18" s="2"/>
      <c r="NC18" s="2">
        <v>8118383.9800000004</v>
      </c>
      <c r="ND18" s="3">
        <v>78.5</v>
      </c>
      <c r="NE18" s="2"/>
      <c r="NG18" s="2"/>
      <c r="NI18" s="2"/>
      <c r="NK18" s="2"/>
      <c r="NM18" s="2"/>
      <c r="NO18" s="2"/>
      <c r="NQ18" s="2"/>
      <c r="NS18" s="2"/>
      <c r="NU18" s="2"/>
      <c r="NW18" s="2"/>
      <c r="NY18" s="2"/>
      <c r="OA18" s="2"/>
      <c r="OC18" s="2"/>
      <c r="OE18" s="2"/>
      <c r="OG18" s="2"/>
      <c r="OI18" s="2"/>
      <c r="OK18" s="2"/>
      <c r="OM18" s="2"/>
      <c r="OO18" s="2"/>
      <c r="OQ18" s="2"/>
      <c r="OS18" s="2"/>
      <c r="OU18" s="2"/>
      <c r="OW18" s="2"/>
      <c r="OY18" s="2"/>
      <c r="PA18" s="2"/>
      <c r="PC18" s="2"/>
      <c r="PE18" s="2"/>
      <c r="PG18" s="2"/>
      <c r="PI18" s="2"/>
      <c r="PK18" s="2"/>
      <c r="PM18" s="2"/>
      <c r="PO18" s="2"/>
      <c r="PQ18" s="2"/>
      <c r="PS18" s="2"/>
    </row>
    <row r="19" spans="1:435" x14ac:dyDescent="0.25">
      <c r="A19" t="s">
        <v>202</v>
      </c>
      <c r="B19" s="1">
        <v>219</v>
      </c>
      <c r="C19" s="2"/>
      <c r="E19" s="2"/>
      <c r="G19" s="2"/>
      <c r="I19" s="2"/>
      <c r="K19" s="2">
        <v>187440</v>
      </c>
      <c r="L19" s="3">
        <v>5</v>
      </c>
      <c r="M19" s="2"/>
      <c r="O19" s="2"/>
      <c r="Q19" s="2">
        <v>43787</v>
      </c>
      <c r="R19" s="3">
        <v>1</v>
      </c>
      <c r="S19" s="2">
        <v>74976</v>
      </c>
      <c r="T19" s="3">
        <v>2</v>
      </c>
      <c r="U19" s="2"/>
      <c r="W19" s="2">
        <v>224928</v>
      </c>
      <c r="X19" s="3">
        <v>6</v>
      </c>
      <c r="Y19" s="2"/>
      <c r="AA19" s="2">
        <v>156529</v>
      </c>
      <c r="AB19" s="3">
        <v>1</v>
      </c>
      <c r="AC19" s="2"/>
      <c r="AE19" s="2"/>
      <c r="AG19" s="2"/>
      <c r="AI19" s="2"/>
      <c r="AK19" s="2"/>
      <c r="AM19" s="2"/>
      <c r="AO19" s="2"/>
      <c r="AQ19" s="2"/>
      <c r="AS19" s="2"/>
      <c r="AU19" s="2">
        <v>69509</v>
      </c>
      <c r="AV19" s="3">
        <v>1</v>
      </c>
      <c r="AW19" s="2">
        <v>55015</v>
      </c>
      <c r="AX19" s="3">
        <v>1</v>
      </c>
      <c r="AY19" s="2"/>
      <c r="BA19" s="2"/>
      <c r="BC19" s="2"/>
      <c r="BE19" s="2"/>
      <c r="BG19" s="2"/>
      <c r="BI19" s="2"/>
      <c r="BK19" s="2"/>
      <c r="BM19" s="2"/>
      <c r="BO19" s="2"/>
      <c r="BQ19" s="2"/>
      <c r="BS19" s="2"/>
      <c r="BU19" s="2"/>
      <c r="BW19" s="2"/>
      <c r="BY19" s="2"/>
      <c r="CA19" s="2"/>
      <c r="CC19" s="2">
        <v>78183</v>
      </c>
      <c r="CD19" s="3">
        <v>1</v>
      </c>
      <c r="CE19" s="2">
        <v>6844.7033330000004</v>
      </c>
      <c r="CF19" s="3">
        <v>0</v>
      </c>
      <c r="CG19" s="2">
        <v>50595</v>
      </c>
      <c r="CH19" s="3">
        <v>1</v>
      </c>
      <c r="CI19" s="2">
        <v>60194</v>
      </c>
      <c r="CJ19" s="3">
        <v>1</v>
      </c>
      <c r="CK19" s="2"/>
      <c r="CM19" s="2"/>
      <c r="CO19" s="2"/>
      <c r="CQ19" s="2"/>
      <c r="CS19" s="2"/>
      <c r="CU19" s="2"/>
      <c r="CW19" s="2"/>
      <c r="CY19" s="2"/>
      <c r="DA19" s="2"/>
      <c r="DC19" s="2">
        <v>112569</v>
      </c>
      <c r="DD19" s="3">
        <v>1</v>
      </c>
      <c r="DE19" s="2"/>
      <c r="DG19" s="2"/>
      <c r="DI19" s="2"/>
      <c r="DK19" s="2"/>
      <c r="DM19" s="2"/>
      <c r="DO19" s="2">
        <v>116130</v>
      </c>
      <c r="DP19" s="3">
        <v>1</v>
      </c>
      <c r="DQ19" s="2">
        <v>195277</v>
      </c>
      <c r="DR19" s="3">
        <v>1</v>
      </c>
      <c r="DS19" s="2">
        <v>112569</v>
      </c>
      <c r="DT19" s="3">
        <v>1</v>
      </c>
      <c r="DU19" s="2"/>
      <c r="DW19" s="2"/>
      <c r="DY19" s="2"/>
      <c r="EA19" s="2"/>
      <c r="EC19" s="2"/>
      <c r="EE19" s="2"/>
      <c r="EG19" s="2"/>
      <c r="EI19" s="2"/>
      <c r="EK19" s="2"/>
      <c r="EM19" s="2">
        <v>112569</v>
      </c>
      <c r="EN19" s="3">
        <v>1</v>
      </c>
      <c r="EO19" s="2">
        <v>112569</v>
      </c>
      <c r="EP19" s="3">
        <v>1</v>
      </c>
      <c r="EQ19" s="2"/>
      <c r="ES19" s="2"/>
      <c r="EU19" s="2">
        <v>112569</v>
      </c>
      <c r="EV19" s="3">
        <v>1</v>
      </c>
      <c r="EW19" s="2">
        <v>225138</v>
      </c>
      <c r="EX19" s="3">
        <v>2</v>
      </c>
      <c r="EY19" s="2">
        <v>112569</v>
      </c>
      <c r="EZ19" s="3">
        <v>1</v>
      </c>
      <c r="FA19" s="2">
        <v>112569</v>
      </c>
      <c r="FB19" s="3">
        <v>1</v>
      </c>
      <c r="FC19" s="2">
        <v>112569</v>
      </c>
      <c r="FD19" s="3">
        <v>1</v>
      </c>
      <c r="FE19" s="2"/>
      <c r="FG19" s="2">
        <v>112569</v>
      </c>
      <c r="FH19" s="3">
        <v>1</v>
      </c>
      <c r="FI19" s="2"/>
      <c r="FK19" s="2"/>
      <c r="FM19" s="2"/>
      <c r="FO19" s="2">
        <v>225138</v>
      </c>
      <c r="FP19" s="3">
        <v>2</v>
      </c>
      <c r="FQ19" s="2"/>
      <c r="FS19" s="2">
        <v>112569</v>
      </c>
      <c r="FT19" s="3">
        <v>1</v>
      </c>
      <c r="FU19" s="2"/>
      <c r="FW19" s="2">
        <v>112569</v>
      </c>
      <c r="FX19" s="3">
        <v>1</v>
      </c>
      <c r="FY19" s="2"/>
      <c r="GA19" s="2">
        <v>112569</v>
      </c>
      <c r="GB19" s="3">
        <v>1</v>
      </c>
      <c r="GC19" s="2">
        <v>337707</v>
      </c>
      <c r="GD19" s="3">
        <v>3</v>
      </c>
      <c r="GE19" s="2"/>
      <c r="GG19" s="2"/>
      <c r="GI19" s="2"/>
      <c r="GK19" s="2"/>
      <c r="GM19" s="2">
        <v>225138</v>
      </c>
      <c r="GN19" s="3">
        <v>2</v>
      </c>
      <c r="GO19" s="2"/>
      <c r="GQ19" s="2"/>
      <c r="GS19" s="2"/>
      <c r="GU19" s="2"/>
      <c r="GW19" s="2"/>
      <c r="GY19" s="2">
        <v>225138</v>
      </c>
      <c r="GZ19" s="3">
        <v>2</v>
      </c>
      <c r="HA19" s="2"/>
      <c r="HC19" s="2">
        <v>337707</v>
      </c>
      <c r="HD19" s="3">
        <v>3</v>
      </c>
      <c r="HE19" s="2"/>
      <c r="HG19" s="2">
        <v>112569</v>
      </c>
      <c r="HH19" s="3">
        <v>1</v>
      </c>
      <c r="HI19" s="2"/>
      <c r="HK19" s="2"/>
      <c r="HM19" s="2"/>
      <c r="HO19" s="2"/>
      <c r="HQ19" s="2"/>
      <c r="HS19" s="2"/>
      <c r="HU19" s="2"/>
      <c r="HW19" s="2"/>
      <c r="HY19" s="2"/>
      <c r="IA19" s="2"/>
      <c r="IC19" s="2"/>
      <c r="IE19" s="2">
        <v>112569</v>
      </c>
      <c r="IF19" s="3">
        <v>1</v>
      </c>
      <c r="IG19" s="2"/>
      <c r="II19" s="2"/>
      <c r="IK19" s="2"/>
      <c r="IM19" s="2"/>
      <c r="IO19" s="2"/>
      <c r="IQ19" s="2"/>
      <c r="IS19" s="2"/>
      <c r="IU19" s="2"/>
      <c r="IW19" s="2"/>
      <c r="IY19" s="2">
        <v>35153</v>
      </c>
      <c r="IZ19" s="3">
        <v>1</v>
      </c>
      <c r="JA19" s="2"/>
      <c r="JC19" s="2">
        <v>20400</v>
      </c>
      <c r="JD19" s="3">
        <v>0</v>
      </c>
      <c r="JE19" s="2">
        <v>10200</v>
      </c>
      <c r="JF19" s="3">
        <v>0</v>
      </c>
      <c r="JG19" s="2">
        <v>20400</v>
      </c>
      <c r="JH19" s="3">
        <v>0</v>
      </c>
      <c r="JI19" s="2"/>
      <c r="JK19" s="2"/>
      <c r="JM19" s="2"/>
      <c r="JO19" s="2"/>
      <c r="JQ19" s="2">
        <v>25177.03</v>
      </c>
      <c r="JR19" s="3">
        <v>0</v>
      </c>
      <c r="JS19" s="2"/>
      <c r="JU19" s="2"/>
      <c r="JW19" s="2">
        <v>45000</v>
      </c>
      <c r="JX19" s="3">
        <v>0</v>
      </c>
      <c r="JY19" s="2">
        <v>4778.53</v>
      </c>
      <c r="JZ19" s="3">
        <v>0</v>
      </c>
      <c r="KA19" s="2"/>
      <c r="KC19" s="2">
        <v>4025</v>
      </c>
      <c r="KD19" s="3">
        <v>0</v>
      </c>
      <c r="KE19" s="2">
        <v>4000</v>
      </c>
      <c r="KF19" s="3">
        <v>0</v>
      </c>
      <c r="KG19" s="2"/>
      <c r="KI19" s="2"/>
      <c r="KK19" s="2">
        <v>61235.65</v>
      </c>
      <c r="KL19" s="3">
        <v>0</v>
      </c>
      <c r="KM19" s="2">
        <v>32416</v>
      </c>
      <c r="KN19" s="3">
        <v>0</v>
      </c>
      <c r="KO19" s="2"/>
      <c r="KQ19" s="2">
        <v>1000</v>
      </c>
      <c r="KR19" s="3">
        <v>0</v>
      </c>
      <c r="KS19" s="2"/>
      <c r="KU19" s="2">
        <v>2000</v>
      </c>
      <c r="KV19" s="3">
        <v>0</v>
      </c>
      <c r="KW19" s="2">
        <v>200</v>
      </c>
      <c r="KX19" s="3">
        <v>0</v>
      </c>
      <c r="KY19" s="2">
        <v>2051</v>
      </c>
      <c r="KZ19" s="3">
        <v>0</v>
      </c>
      <c r="LA19" s="2"/>
      <c r="LC19" s="2">
        <v>4620</v>
      </c>
      <c r="LD19" s="3">
        <v>0</v>
      </c>
      <c r="LE19" s="2"/>
      <c r="LG19" s="2"/>
      <c r="LI19" s="2"/>
      <c r="LK19" s="2"/>
      <c r="LM19" s="2"/>
      <c r="LO19" s="2"/>
      <c r="LQ19" s="2"/>
      <c r="LS19" s="2">
        <v>2000</v>
      </c>
      <c r="LT19" s="3">
        <v>0</v>
      </c>
      <c r="LU19" s="2"/>
      <c r="LW19" s="2"/>
      <c r="LY19" s="2"/>
      <c r="MA19" s="2"/>
      <c r="MC19" s="2"/>
      <c r="ME19" s="2"/>
      <c r="MG19" s="2"/>
      <c r="MI19" s="2">
        <v>2000</v>
      </c>
      <c r="MJ19" s="3">
        <v>0</v>
      </c>
      <c r="MK19" s="2">
        <v>2000</v>
      </c>
      <c r="ML19" s="3">
        <v>0</v>
      </c>
      <c r="MM19" s="2"/>
      <c r="MO19" s="2"/>
      <c r="MQ19" s="2"/>
      <c r="MS19" s="2">
        <v>1665.44</v>
      </c>
      <c r="MT19" s="3">
        <v>0</v>
      </c>
      <c r="MU19" s="2"/>
      <c r="MW19" s="2"/>
      <c r="MY19" s="2"/>
      <c r="NA19" s="2"/>
      <c r="NC19" s="2">
        <v>4751661.3533330001</v>
      </c>
      <c r="ND19" s="3">
        <v>51</v>
      </c>
      <c r="NE19" s="2"/>
      <c r="NG19" s="2"/>
      <c r="NI19" s="2"/>
      <c r="NK19" s="2"/>
      <c r="NM19" s="2"/>
      <c r="NO19" s="2"/>
      <c r="NQ19" s="2"/>
      <c r="NS19" s="2"/>
      <c r="NU19" s="2"/>
      <c r="NW19" s="2"/>
      <c r="NY19" s="2"/>
      <c r="OA19" s="2"/>
      <c r="OC19" s="2"/>
      <c r="OE19" s="2"/>
      <c r="OG19" s="2"/>
      <c r="OI19" s="2"/>
      <c r="OK19" s="2"/>
      <c r="OM19" s="2"/>
      <c r="OO19" s="2"/>
      <c r="OQ19" s="2"/>
      <c r="OS19" s="2"/>
      <c r="OU19" s="2"/>
      <c r="OW19" s="2"/>
      <c r="OY19" s="2"/>
      <c r="PA19" s="2"/>
      <c r="PC19" s="2"/>
      <c r="PE19" s="2"/>
      <c r="PG19" s="2"/>
      <c r="PI19" s="2"/>
      <c r="PK19" s="2"/>
      <c r="PM19" s="2"/>
      <c r="PO19" s="2"/>
      <c r="PQ19" s="2"/>
      <c r="PS19" s="2"/>
    </row>
    <row r="20" spans="1:435" x14ac:dyDescent="0.25">
      <c r="A20" t="s">
        <v>203</v>
      </c>
      <c r="B20" s="1">
        <v>220</v>
      </c>
      <c r="C20" s="2"/>
      <c r="E20" s="2"/>
      <c r="G20" s="2"/>
      <c r="I20" s="2"/>
      <c r="K20" s="2">
        <v>187440</v>
      </c>
      <c r="L20" s="3">
        <v>5</v>
      </c>
      <c r="M20" s="2"/>
      <c r="O20" s="2">
        <v>37488</v>
      </c>
      <c r="P20" s="3">
        <v>1</v>
      </c>
      <c r="Q20" s="2"/>
      <c r="S20" s="2">
        <v>37488</v>
      </c>
      <c r="T20" s="3">
        <v>1</v>
      </c>
      <c r="U20" s="2"/>
      <c r="W20" s="2">
        <v>224928</v>
      </c>
      <c r="X20" s="3">
        <v>6</v>
      </c>
      <c r="Y20" s="2"/>
      <c r="AA20" s="2"/>
      <c r="AC20" s="2">
        <v>156529</v>
      </c>
      <c r="AD20" s="3">
        <v>1</v>
      </c>
      <c r="AE20" s="2"/>
      <c r="AG20" s="2"/>
      <c r="AI20" s="2"/>
      <c r="AK20" s="2"/>
      <c r="AM20" s="2"/>
      <c r="AO20" s="2"/>
      <c r="AQ20" s="2"/>
      <c r="AS20" s="2"/>
      <c r="AU20" s="2"/>
      <c r="AW20" s="2"/>
      <c r="AY20" s="2"/>
      <c r="BA20" s="2"/>
      <c r="BC20" s="2">
        <v>50639</v>
      </c>
      <c r="BD20" s="3">
        <v>1</v>
      </c>
      <c r="BE20" s="2"/>
      <c r="BG20" s="2"/>
      <c r="BI20" s="2"/>
      <c r="BK20" s="2"/>
      <c r="BM20" s="2">
        <v>67580</v>
      </c>
      <c r="BN20" s="3">
        <v>1</v>
      </c>
      <c r="BO20" s="2"/>
      <c r="BQ20" s="2"/>
      <c r="BS20" s="2"/>
      <c r="BU20" s="2"/>
      <c r="BW20" s="2"/>
      <c r="BY20" s="2"/>
      <c r="CA20" s="2"/>
      <c r="CC20" s="2">
        <v>78183</v>
      </c>
      <c r="CD20" s="3">
        <v>1</v>
      </c>
      <c r="CE20" s="2">
        <v>12886.97</v>
      </c>
      <c r="CF20" s="3">
        <v>0</v>
      </c>
      <c r="CG20" s="2">
        <v>50595</v>
      </c>
      <c r="CH20" s="3">
        <v>1</v>
      </c>
      <c r="CI20" s="2">
        <v>60194</v>
      </c>
      <c r="CJ20" s="3">
        <v>1</v>
      </c>
      <c r="CK20" s="2"/>
      <c r="CM20" s="2"/>
      <c r="CO20" s="2"/>
      <c r="CQ20" s="2"/>
      <c r="CS20" s="2"/>
      <c r="CU20" s="2"/>
      <c r="CW20" s="2"/>
      <c r="CY20" s="2"/>
      <c r="DA20" s="2">
        <v>112569</v>
      </c>
      <c r="DB20" s="3">
        <v>1</v>
      </c>
      <c r="DC20" s="2"/>
      <c r="DE20" s="2"/>
      <c r="DG20" s="2"/>
      <c r="DI20" s="2"/>
      <c r="DK20" s="2"/>
      <c r="DM20" s="2"/>
      <c r="DO20" s="2"/>
      <c r="DQ20" s="2">
        <v>195277</v>
      </c>
      <c r="DR20" s="3">
        <v>1</v>
      </c>
      <c r="DS20" s="2">
        <v>56284.5</v>
      </c>
      <c r="DT20" s="3">
        <v>0.5</v>
      </c>
      <c r="DU20" s="2"/>
      <c r="DW20" s="2"/>
      <c r="DY20" s="2">
        <v>56854</v>
      </c>
      <c r="DZ20" s="3">
        <v>1</v>
      </c>
      <c r="EA20" s="2"/>
      <c r="EC20" s="2"/>
      <c r="EE20" s="2"/>
      <c r="EG20" s="2"/>
      <c r="EI20" s="2"/>
      <c r="EK20" s="2">
        <v>112569</v>
      </c>
      <c r="EL20" s="3">
        <v>1</v>
      </c>
      <c r="EM20" s="2"/>
      <c r="EO20" s="2">
        <v>112569</v>
      </c>
      <c r="EP20" s="3">
        <v>1</v>
      </c>
      <c r="EQ20" s="2"/>
      <c r="ES20" s="2"/>
      <c r="EU20" s="2">
        <v>225138</v>
      </c>
      <c r="EV20" s="3">
        <v>2</v>
      </c>
      <c r="EW20" s="2">
        <v>225138</v>
      </c>
      <c r="EX20" s="3">
        <v>2</v>
      </c>
      <c r="EY20" s="2">
        <v>225138</v>
      </c>
      <c r="EZ20" s="3">
        <v>2</v>
      </c>
      <c r="FA20" s="2">
        <v>225138</v>
      </c>
      <c r="FB20" s="3">
        <v>2</v>
      </c>
      <c r="FC20" s="2">
        <v>225138</v>
      </c>
      <c r="FD20" s="3">
        <v>2</v>
      </c>
      <c r="FE20" s="2"/>
      <c r="FG20" s="2">
        <v>112569</v>
      </c>
      <c r="FH20" s="3">
        <v>1</v>
      </c>
      <c r="FI20" s="2"/>
      <c r="FK20" s="2"/>
      <c r="FM20" s="2"/>
      <c r="FO20" s="2">
        <v>225138</v>
      </c>
      <c r="FP20" s="3">
        <v>2</v>
      </c>
      <c r="FQ20" s="2"/>
      <c r="FS20" s="2">
        <v>112569</v>
      </c>
      <c r="FT20" s="3">
        <v>1</v>
      </c>
      <c r="FU20" s="2"/>
      <c r="FW20" s="2">
        <v>112569</v>
      </c>
      <c r="FX20" s="3">
        <v>1</v>
      </c>
      <c r="FY20" s="2"/>
      <c r="GA20" s="2">
        <v>112569</v>
      </c>
      <c r="GB20" s="3">
        <v>1</v>
      </c>
      <c r="GC20" s="2">
        <v>337707</v>
      </c>
      <c r="GD20" s="3">
        <v>3</v>
      </c>
      <c r="GE20" s="2">
        <v>112569</v>
      </c>
      <c r="GF20" s="3">
        <v>1</v>
      </c>
      <c r="GG20" s="2"/>
      <c r="GI20" s="2"/>
      <c r="GK20" s="2"/>
      <c r="GM20" s="2">
        <v>225138</v>
      </c>
      <c r="GN20" s="3">
        <v>2</v>
      </c>
      <c r="GO20" s="2"/>
      <c r="GQ20" s="2"/>
      <c r="GS20" s="2">
        <v>112569</v>
      </c>
      <c r="GT20" s="3">
        <v>1</v>
      </c>
      <c r="GU20" s="2"/>
      <c r="GW20" s="2"/>
      <c r="GY20" s="2">
        <v>225138</v>
      </c>
      <c r="GZ20" s="3">
        <v>2</v>
      </c>
      <c r="HA20" s="2">
        <v>112569</v>
      </c>
      <c r="HB20" s="3">
        <v>1</v>
      </c>
      <c r="HC20" s="2">
        <v>225138</v>
      </c>
      <c r="HD20" s="3">
        <v>2</v>
      </c>
      <c r="HE20" s="2"/>
      <c r="HG20" s="2">
        <v>112569</v>
      </c>
      <c r="HH20" s="3">
        <v>1</v>
      </c>
      <c r="HI20" s="2"/>
      <c r="HK20" s="2"/>
      <c r="HM20" s="2"/>
      <c r="HO20" s="2"/>
      <c r="HQ20" s="2"/>
      <c r="HS20" s="2"/>
      <c r="HU20" s="2"/>
      <c r="HW20" s="2"/>
      <c r="HY20" s="2">
        <v>112569</v>
      </c>
      <c r="HZ20" s="3">
        <v>1</v>
      </c>
      <c r="IA20" s="2"/>
      <c r="IC20" s="2"/>
      <c r="IE20" s="2">
        <v>56284.5</v>
      </c>
      <c r="IF20" s="3">
        <v>0.5</v>
      </c>
      <c r="IG20" s="2"/>
      <c r="II20" s="2"/>
      <c r="IK20" s="2"/>
      <c r="IM20" s="2"/>
      <c r="IO20" s="2"/>
      <c r="IQ20" s="2"/>
      <c r="IS20" s="2"/>
      <c r="IU20" s="2"/>
      <c r="IW20" s="2"/>
      <c r="IY20" s="2"/>
      <c r="JA20" s="2"/>
      <c r="JC20" s="2">
        <v>40800</v>
      </c>
      <c r="JD20" s="3">
        <v>0</v>
      </c>
      <c r="JE20" s="2">
        <v>10200</v>
      </c>
      <c r="JF20" s="3">
        <v>0</v>
      </c>
      <c r="JG20" s="2">
        <v>40800</v>
      </c>
      <c r="JH20" s="3">
        <v>0</v>
      </c>
      <c r="JI20" s="2"/>
      <c r="JK20" s="2"/>
      <c r="JM20" s="2"/>
      <c r="JO20" s="2"/>
      <c r="JQ20" s="2">
        <v>40769.89</v>
      </c>
      <c r="JR20" s="3">
        <v>0</v>
      </c>
      <c r="JS20" s="2"/>
      <c r="JU20" s="2">
        <v>300</v>
      </c>
      <c r="JV20" s="3">
        <v>0</v>
      </c>
      <c r="JW20" s="2"/>
      <c r="JY20" s="2">
        <v>7099.73</v>
      </c>
      <c r="JZ20" s="3">
        <v>0</v>
      </c>
      <c r="KA20" s="2"/>
      <c r="KC20" s="2">
        <v>5000</v>
      </c>
      <c r="KD20" s="3">
        <v>0</v>
      </c>
      <c r="KE20" s="2">
        <v>6078</v>
      </c>
      <c r="KF20" s="3">
        <v>0</v>
      </c>
      <c r="KG20" s="2"/>
      <c r="KI20" s="2">
        <v>2400</v>
      </c>
      <c r="KJ20" s="3">
        <v>0</v>
      </c>
      <c r="KK20" s="2">
        <v>134028.64000000001</v>
      </c>
      <c r="KL20" s="3">
        <v>0</v>
      </c>
      <c r="KM20" s="2"/>
      <c r="KO20" s="2"/>
      <c r="KQ20" s="2"/>
      <c r="KS20" s="2"/>
      <c r="KU20" s="2">
        <v>7000</v>
      </c>
      <c r="KV20" s="3">
        <v>0</v>
      </c>
      <c r="KW20" s="2">
        <v>1000</v>
      </c>
      <c r="KX20" s="3">
        <v>0</v>
      </c>
      <c r="KY20" s="2">
        <v>1000</v>
      </c>
      <c r="KZ20" s="3">
        <v>0</v>
      </c>
      <c r="LA20" s="2"/>
      <c r="LC20" s="2">
        <v>5580</v>
      </c>
      <c r="LD20" s="3">
        <v>0</v>
      </c>
      <c r="LE20" s="2"/>
      <c r="LG20" s="2"/>
      <c r="LI20" s="2">
        <v>1000</v>
      </c>
      <c r="LJ20" s="3">
        <v>0</v>
      </c>
      <c r="LK20" s="2"/>
      <c r="LM20" s="2"/>
      <c r="LO20" s="2"/>
      <c r="LQ20" s="2"/>
      <c r="LS20" s="2">
        <v>4000</v>
      </c>
      <c r="LT20" s="3">
        <v>0</v>
      </c>
      <c r="LU20" s="2"/>
      <c r="LW20" s="2"/>
      <c r="LY20" s="2"/>
      <c r="MA20" s="2"/>
      <c r="MC20" s="2"/>
      <c r="ME20" s="2"/>
      <c r="MG20" s="2"/>
      <c r="MI20" s="2">
        <v>3000</v>
      </c>
      <c r="MJ20" s="3">
        <v>0</v>
      </c>
      <c r="MK20" s="2">
        <v>4000</v>
      </c>
      <c r="ML20" s="3">
        <v>0</v>
      </c>
      <c r="MM20" s="2">
        <v>500</v>
      </c>
      <c r="MN20" s="3">
        <v>0</v>
      </c>
      <c r="MO20" s="2"/>
      <c r="MQ20" s="2"/>
      <c r="MS20" s="2">
        <v>2011.46</v>
      </c>
      <c r="MT20" s="3">
        <v>0</v>
      </c>
      <c r="MU20" s="2"/>
      <c r="MW20" s="2"/>
      <c r="MY20" s="2"/>
      <c r="NA20" s="2"/>
      <c r="NC20" s="2">
        <v>5359995.6900000004</v>
      </c>
      <c r="ND20" s="3">
        <v>55</v>
      </c>
      <c r="NE20" s="2"/>
      <c r="NG20" s="2"/>
      <c r="NI20" s="2"/>
      <c r="NK20" s="2"/>
      <c r="NM20" s="2"/>
      <c r="NO20" s="2"/>
      <c r="NQ20" s="2"/>
      <c r="NS20" s="2"/>
      <c r="NU20" s="2"/>
      <c r="NW20" s="2"/>
      <c r="NY20" s="2"/>
      <c r="OA20" s="2"/>
      <c r="OC20" s="2"/>
      <c r="OE20" s="2"/>
      <c r="OG20" s="2"/>
      <c r="OI20" s="2"/>
      <c r="OK20" s="2"/>
      <c r="OM20" s="2"/>
      <c r="OO20" s="2"/>
      <c r="OQ20" s="2"/>
      <c r="OS20" s="2"/>
      <c r="OU20" s="2"/>
      <c r="OW20" s="2"/>
      <c r="OY20" s="2"/>
      <c r="PA20" s="2"/>
      <c r="PC20" s="2"/>
      <c r="PE20" s="2"/>
      <c r="PG20" s="2"/>
      <c r="PI20" s="2"/>
      <c r="PK20" s="2"/>
      <c r="PM20" s="2"/>
      <c r="PO20" s="2"/>
      <c r="PQ20" s="2"/>
      <c r="PS20" s="2"/>
    </row>
    <row r="21" spans="1:435" x14ac:dyDescent="0.25">
      <c r="A21" t="s">
        <v>204</v>
      </c>
      <c r="B21" s="1">
        <v>221</v>
      </c>
      <c r="C21" s="2"/>
      <c r="E21" s="2"/>
      <c r="G21" s="2"/>
      <c r="I21" s="2"/>
      <c r="K21" s="2">
        <v>224928</v>
      </c>
      <c r="L21" s="3">
        <v>6</v>
      </c>
      <c r="M21" s="2"/>
      <c r="O21" s="2"/>
      <c r="Q21" s="2">
        <v>131361</v>
      </c>
      <c r="R21" s="3">
        <v>3</v>
      </c>
      <c r="S21" s="2"/>
      <c r="U21" s="2"/>
      <c r="W21" s="2"/>
      <c r="Y21" s="2"/>
      <c r="AA21" s="2"/>
      <c r="AC21" s="2"/>
      <c r="AE21" s="2"/>
      <c r="AG21" s="2"/>
      <c r="AI21" s="2"/>
      <c r="AK21" s="2"/>
      <c r="AM21" s="2"/>
      <c r="AO21" s="2"/>
      <c r="AQ21" s="2"/>
      <c r="AS21" s="2"/>
      <c r="AU21" s="2"/>
      <c r="AW21" s="2">
        <v>55015</v>
      </c>
      <c r="AX21" s="3">
        <v>1</v>
      </c>
      <c r="AY21" s="2"/>
      <c r="BA21" s="2"/>
      <c r="BC21" s="2"/>
      <c r="BE21" s="2"/>
      <c r="BG21" s="2"/>
      <c r="BI21" s="2"/>
      <c r="BK21" s="2"/>
      <c r="BM21" s="2"/>
      <c r="BO21" s="2"/>
      <c r="BQ21" s="2"/>
      <c r="BS21" s="2"/>
      <c r="BU21" s="2"/>
      <c r="BW21" s="2"/>
      <c r="BY21" s="2"/>
      <c r="CA21" s="2"/>
      <c r="CC21" s="2">
        <v>78183</v>
      </c>
      <c r="CD21" s="3">
        <v>1</v>
      </c>
      <c r="CE21" s="2">
        <v>15264.89</v>
      </c>
      <c r="CF21" s="3">
        <v>0</v>
      </c>
      <c r="CG21" s="2">
        <v>101190</v>
      </c>
      <c r="CH21" s="3">
        <v>2</v>
      </c>
      <c r="CI21" s="2">
        <v>60194</v>
      </c>
      <c r="CJ21" s="3">
        <v>1</v>
      </c>
      <c r="CK21" s="2"/>
      <c r="CM21" s="2"/>
      <c r="CO21" s="2"/>
      <c r="CQ21" s="2"/>
      <c r="CS21" s="2"/>
      <c r="CU21" s="2"/>
      <c r="CW21" s="2"/>
      <c r="CY21" s="2"/>
      <c r="DA21" s="2">
        <v>112569</v>
      </c>
      <c r="DB21" s="3">
        <v>1</v>
      </c>
      <c r="DC21" s="2">
        <v>112569</v>
      </c>
      <c r="DD21" s="3">
        <v>1</v>
      </c>
      <c r="DE21" s="2"/>
      <c r="DG21" s="2">
        <v>15350.318140883999</v>
      </c>
      <c r="DH21" s="3">
        <v>0.13636363600000001</v>
      </c>
      <c r="DI21" s="2"/>
      <c r="DK21" s="2"/>
      <c r="DM21" s="2"/>
      <c r="DO21" s="2">
        <v>116130</v>
      </c>
      <c r="DP21" s="3">
        <v>1</v>
      </c>
      <c r="DQ21" s="2">
        <v>195277</v>
      </c>
      <c r="DR21" s="3">
        <v>1</v>
      </c>
      <c r="DS21" s="2">
        <v>56284.5</v>
      </c>
      <c r="DT21" s="3">
        <v>0.5</v>
      </c>
      <c r="DU21" s="2"/>
      <c r="DW21" s="2"/>
      <c r="DY21" s="2">
        <v>56854</v>
      </c>
      <c r="DZ21" s="3">
        <v>1</v>
      </c>
      <c r="EA21" s="2">
        <v>104158</v>
      </c>
      <c r="EB21" s="3">
        <v>1</v>
      </c>
      <c r="EC21" s="2"/>
      <c r="EE21" s="2"/>
      <c r="EG21" s="2"/>
      <c r="EI21" s="2">
        <v>112569</v>
      </c>
      <c r="EJ21" s="3">
        <v>1</v>
      </c>
      <c r="EK21" s="2"/>
      <c r="EM21" s="2"/>
      <c r="EO21" s="2">
        <v>112569</v>
      </c>
      <c r="EP21" s="3">
        <v>1</v>
      </c>
      <c r="EQ21" s="2"/>
      <c r="ES21" s="2"/>
      <c r="EU21" s="2">
        <v>225138</v>
      </c>
      <c r="EV21" s="3">
        <v>2</v>
      </c>
      <c r="EW21" s="2">
        <v>225138</v>
      </c>
      <c r="EX21" s="3">
        <v>2</v>
      </c>
      <c r="EY21" s="2">
        <v>225138</v>
      </c>
      <c r="EZ21" s="3">
        <v>2</v>
      </c>
      <c r="FA21" s="2">
        <v>225138</v>
      </c>
      <c r="FB21" s="3">
        <v>2</v>
      </c>
      <c r="FC21" s="2">
        <v>225138</v>
      </c>
      <c r="FD21" s="3">
        <v>2</v>
      </c>
      <c r="FE21" s="2"/>
      <c r="FG21" s="2">
        <v>112569</v>
      </c>
      <c r="FH21" s="3">
        <v>1</v>
      </c>
      <c r="FI21" s="2"/>
      <c r="FK21" s="2"/>
      <c r="FM21" s="2"/>
      <c r="FO21" s="2"/>
      <c r="FQ21" s="2"/>
      <c r="FS21" s="2"/>
      <c r="FU21" s="2"/>
      <c r="FW21" s="2"/>
      <c r="FY21" s="2"/>
      <c r="GA21" s="2">
        <v>112569</v>
      </c>
      <c r="GB21" s="3">
        <v>1</v>
      </c>
      <c r="GC21" s="2">
        <v>337707</v>
      </c>
      <c r="GD21" s="3">
        <v>3</v>
      </c>
      <c r="GE21" s="2"/>
      <c r="GG21" s="2"/>
      <c r="GI21" s="2"/>
      <c r="GK21" s="2"/>
      <c r="GM21" s="2">
        <v>225138</v>
      </c>
      <c r="GN21" s="3">
        <v>2</v>
      </c>
      <c r="GO21" s="2"/>
      <c r="GQ21" s="2"/>
      <c r="GS21" s="2">
        <v>112569</v>
      </c>
      <c r="GT21" s="3">
        <v>1</v>
      </c>
      <c r="GU21" s="2"/>
      <c r="GW21" s="2"/>
      <c r="GY21" s="2">
        <v>225138</v>
      </c>
      <c r="GZ21" s="3">
        <v>2</v>
      </c>
      <c r="HA21" s="2">
        <v>112569</v>
      </c>
      <c r="HB21" s="3">
        <v>1</v>
      </c>
      <c r="HC21" s="2">
        <v>337707</v>
      </c>
      <c r="HD21" s="3">
        <v>3</v>
      </c>
      <c r="HE21" s="2"/>
      <c r="HG21" s="2">
        <v>112569</v>
      </c>
      <c r="HH21" s="3">
        <v>1</v>
      </c>
      <c r="HI21" s="2"/>
      <c r="HK21" s="2"/>
      <c r="HM21" s="2"/>
      <c r="HO21" s="2"/>
      <c r="HQ21" s="2"/>
      <c r="HS21" s="2"/>
      <c r="HU21" s="2"/>
      <c r="HW21" s="2"/>
      <c r="HY21" s="2">
        <v>112569</v>
      </c>
      <c r="HZ21" s="3">
        <v>1</v>
      </c>
      <c r="IA21" s="2"/>
      <c r="IC21" s="2"/>
      <c r="IE21" s="2"/>
      <c r="IG21" s="2"/>
      <c r="II21" s="2"/>
      <c r="IK21" s="2"/>
      <c r="IM21" s="2"/>
      <c r="IO21" s="2"/>
      <c r="IQ21" s="2"/>
      <c r="IS21" s="2"/>
      <c r="IU21" s="2"/>
      <c r="IW21" s="2"/>
      <c r="IY21" s="2">
        <v>70306</v>
      </c>
      <c r="IZ21" s="3">
        <v>2</v>
      </c>
      <c r="JA21" s="2"/>
      <c r="JC21" s="2">
        <v>27200</v>
      </c>
      <c r="JD21" s="3">
        <v>0</v>
      </c>
      <c r="JE21" s="2">
        <v>10200</v>
      </c>
      <c r="JF21" s="3">
        <v>0</v>
      </c>
      <c r="JG21" s="2">
        <v>27200</v>
      </c>
      <c r="JH21" s="3">
        <v>0</v>
      </c>
      <c r="JI21" s="2"/>
      <c r="JK21" s="2">
        <v>638</v>
      </c>
      <c r="JL21" s="3">
        <v>0</v>
      </c>
      <c r="JM21" s="2"/>
      <c r="JO21" s="2">
        <v>13859</v>
      </c>
      <c r="JP21" s="3">
        <v>0</v>
      </c>
      <c r="JQ21" s="2">
        <v>24582.9</v>
      </c>
      <c r="JR21" s="3">
        <v>0</v>
      </c>
      <c r="JS21" s="2"/>
      <c r="JU21" s="2"/>
      <c r="JW21" s="2"/>
      <c r="JY21" s="2">
        <v>8857.2800000000007</v>
      </c>
      <c r="JZ21" s="3">
        <v>0</v>
      </c>
      <c r="KA21" s="2"/>
      <c r="KC21" s="2">
        <v>7000</v>
      </c>
      <c r="KD21" s="3">
        <v>0</v>
      </c>
      <c r="KE21" s="2"/>
      <c r="KG21" s="2"/>
      <c r="KI21" s="2"/>
      <c r="KK21" s="2">
        <v>179083.55</v>
      </c>
      <c r="KL21" s="3">
        <v>0</v>
      </c>
      <c r="KM21" s="2"/>
      <c r="KO21" s="2"/>
      <c r="KQ21" s="2"/>
      <c r="KS21" s="2"/>
      <c r="KU21" s="2">
        <v>21505</v>
      </c>
      <c r="KV21" s="3">
        <v>0</v>
      </c>
      <c r="KW21" s="2"/>
      <c r="KY21" s="2">
        <v>12447</v>
      </c>
      <c r="KZ21" s="3">
        <v>0</v>
      </c>
      <c r="LA21" s="2"/>
      <c r="LC21" s="2">
        <v>6100</v>
      </c>
      <c r="LD21" s="3">
        <v>0</v>
      </c>
      <c r="LE21" s="2"/>
      <c r="LG21" s="2"/>
      <c r="LI21" s="2"/>
      <c r="LK21" s="2"/>
      <c r="LM21" s="2"/>
      <c r="LO21" s="2"/>
      <c r="LQ21" s="2"/>
      <c r="LS21" s="2">
        <v>4000</v>
      </c>
      <c r="LT21" s="3">
        <v>0</v>
      </c>
      <c r="LU21" s="2"/>
      <c r="LW21" s="2"/>
      <c r="LY21" s="2"/>
      <c r="MA21" s="2"/>
      <c r="MC21" s="2"/>
      <c r="ME21" s="2"/>
      <c r="MG21" s="2"/>
      <c r="MI21" s="2"/>
      <c r="MK21" s="2">
        <v>3000</v>
      </c>
      <c r="ML21" s="3">
        <v>0</v>
      </c>
      <c r="MM21" s="2"/>
      <c r="MO21" s="2"/>
      <c r="MQ21" s="2"/>
      <c r="MS21" s="2">
        <v>2198.94</v>
      </c>
      <c r="MT21" s="3">
        <v>0</v>
      </c>
      <c r="MU21" s="2"/>
      <c r="MW21" s="2"/>
      <c r="MY21" s="2"/>
      <c r="NA21" s="2"/>
      <c r="NC21" s="2">
        <v>5005437.3781408845</v>
      </c>
      <c r="ND21" s="3">
        <v>50.636363635999999</v>
      </c>
      <c r="NE21" s="2"/>
      <c r="NG21" s="2"/>
      <c r="NI21" s="2"/>
      <c r="NK21" s="2"/>
      <c r="NM21" s="2"/>
      <c r="NO21" s="2"/>
      <c r="NQ21" s="2"/>
      <c r="NS21" s="2"/>
      <c r="NU21" s="2"/>
      <c r="NW21" s="2"/>
      <c r="NY21" s="2"/>
      <c r="OA21" s="2"/>
      <c r="OC21" s="2"/>
      <c r="OE21" s="2"/>
      <c r="OG21" s="2"/>
      <c r="OI21" s="2"/>
      <c r="OK21" s="2"/>
      <c r="OM21" s="2"/>
      <c r="OO21" s="2"/>
      <c r="OQ21" s="2"/>
      <c r="OS21" s="2"/>
      <c r="OU21" s="2"/>
      <c r="OW21" s="2"/>
      <c r="OY21" s="2"/>
      <c r="PA21" s="2"/>
      <c r="PC21" s="2"/>
      <c r="PE21" s="2"/>
      <c r="PG21" s="2"/>
      <c r="PI21" s="2"/>
      <c r="PK21" s="2"/>
      <c r="PM21" s="2"/>
      <c r="PO21" s="2"/>
      <c r="PQ21" s="2"/>
      <c r="PS21" s="2"/>
    </row>
    <row r="22" spans="1:435" x14ac:dyDescent="0.25">
      <c r="A22" t="s">
        <v>205</v>
      </c>
      <c r="B22" s="1">
        <v>247</v>
      </c>
      <c r="C22" s="2"/>
      <c r="E22" s="2"/>
      <c r="G22" s="2"/>
      <c r="I22" s="2"/>
      <c r="K22" s="2">
        <v>112464</v>
      </c>
      <c r="L22" s="3">
        <v>3</v>
      </c>
      <c r="M22" s="2"/>
      <c r="O22" s="2"/>
      <c r="Q22" s="2">
        <v>87574</v>
      </c>
      <c r="R22" s="3">
        <v>2</v>
      </c>
      <c r="S22" s="2">
        <v>74976</v>
      </c>
      <c r="T22" s="3">
        <v>2</v>
      </c>
      <c r="U22" s="2"/>
      <c r="W22" s="2">
        <v>112464</v>
      </c>
      <c r="X22" s="3">
        <v>3</v>
      </c>
      <c r="Y22" s="2"/>
      <c r="AA22" s="2"/>
      <c r="AC22" s="2"/>
      <c r="AE22" s="2"/>
      <c r="AG22" s="2">
        <v>156529</v>
      </c>
      <c r="AH22" s="3">
        <v>1</v>
      </c>
      <c r="AI22" s="2"/>
      <c r="AK22" s="2"/>
      <c r="AM22" s="2"/>
      <c r="AO22" s="2"/>
      <c r="AQ22" s="2"/>
      <c r="AS22" s="2"/>
      <c r="AU22" s="2"/>
      <c r="AW22" s="2"/>
      <c r="AY22" s="2"/>
      <c r="BA22" s="2">
        <v>90879</v>
      </c>
      <c r="BB22" s="3">
        <v>1</v>
      </c>
      <c r="BC22" s="2"/>
      <c r="BE22" s="2"/>
      <c r="BG22" s="2"/>
      <c r="BI22" s="2"/>
      <c r="BK22" s="2"/>
      <c r="BM22" s="2"/>
      <c r="BO22" s="2"/>
      <c r="BQ22" s="2"/>
      <c r="BS22" s="2"/>
      <c r="BU22" s="2"/>
      <c r="BW22" s="2"/>
      <c r="BY22" s="2"/>
      <c r="CA22" s="2"/>
      <c r="CC22" s="2">
        <v>78183</v>
      </c>
      <c r="CD22" s="3">
        <v>1</v>
      </c>
      <c r="CE22" s="2">
        <v>12999.96667</v>
      </c>
      <c r="CF22" s="3">
        <v>0</v>
      </c>
      <c r="CG22" s="2">
        <v>50595</v>
      </c>
      <c r="CH22" s="3">
        <v>1</v>
      </c>
      <c r="CI22" s="2">
        <v>60194</v>
      </c>
      <c r="CJ22" s="3">
        <v>1</v>
      </c>
      <c r="CK22" s="2">
        <v>117742</v>
      </c>
      <c r="CL22" s="3">
        <v>1</v>
      </c>
      <c r="CM22" s="2"/>
      <c r="CO22" s="2"/>
      <c r="CQ22" s="2"/>
      <c r="CS22" s="2"/>
      <c r="CU22" s="2"/>
      <c r="CW22" s="2"/>
      <c r="CY22" s="2"/>
      <c r="DA22" s="2">
        <v>112569</v>
      </c>
      <c r="DB22" s="3">
        <v>1</v>
      </c>
      <c r="DC22" s="2"/>
      <c r="DE22" s="2"/>
      <c r="DG22" s="2">
        <v>5116.7726761049998</v>
      </c>
      <c r="DH22" s="3">
        <v>4.5454544999999999E-2</v>
      </c>
      <c r="DI22" s="2"/>
      <c r="DK22" s="2"/>
      <c r="DM22" s="2"/>
      <c r="DO22" s="2"/>
      <c r="DQ22" s="2">
        <v>195277</v>
      </c>
      <c r="DR22" s="3">
        <v>1</v>
      </c>
      <c r="DS22" s="2">
        <v>56284.5</v>
      </c>
      <c r="DT22" s="3">
        <v>0.5</v>
      </c>
      <c r="DU22" s="2"/>
      <c r="DW22" s="2"/>
      <c r="DY22" s="2">
        <v>56854</v>
      </c>
      <c r="DZ22" s="3">
        <v>1</v>
      </c>
      <c r="EA22" s="2"/>
      <c r="EC22" s="2"/>
      <c r="EE22" s="2"/>
      <c r="EG22" s="2"/>
      <c r="EI22" s="2"/>
      <c r="EK22" s="2">
        <v>112569</v>
      </c>
      <c r="EL22" s="3">
        <v>1</v>
      </c>
      <c r="EM22" s="2"/>
      <c r="EO22" s="2">
        <v>225138</v>
      </c>
      <c r="EP22" s="3">
        <v>2</v>
      </c>
      <c r="EQ22" s="2">
        <v>112569</v>
      </c>
      <c r="ER22" s="3">
        <v>1</v>
      </c>
      <c r="ES22" s="2"/>
      <c r="EU22" s="2">
        <v>337707</v>
      </c>
      <c r="EV22" s="3">
        <v>3</v>
      </c>
      <c r="EW22" s="2">
        <v>225138</v>
      </c>
      <c r="EX22" s="3">
        <v>2</v>
      </c>
      <c r="EY22" s="2">
        <v>225138</v>
      </c>
      <c r="EZ22" s="3">
        <v>2</v>
      </c>
      <c r="FA22" s="2">
        <v>225138</v>
      </c>
      <c r="FB22" s="3">
        <v>2</v>
      </c>
      <c r="FC22" s="2">
        <v>225138</v>
      </c>
      <c r="FD22" s="3">
        <v>2</v>
      </c>
      <c r="FE22" s="2"/>
      <c r="FG22" s="2">
        <v>112569</v>
      </c>
      <c r="FH22" s="3">
        <v>1</v>
      </c>
      <c r="FI22" s="2"/>
      <c r="FK22" s="2"/>
      <c r="FM22" s="2"/>
      <c r="FO22" s="2"/>
      <c r="FQ22" s="2"/>
      <c r="FS22" s="2"/>
      <c r="FU22" s="2">
        <v>225138</v>
      </c>
      <c r="FV22" s="3">
        <v>2</v>
      </c>
      <c r="FW22" s="2"/>
      <c r="FY22" s="2"/>
      <c r="GA22" s="2">
        <v>112569</v>
      </c>
      <c r="GB22" s="3">
        <v>1</v>
      </c>
      <c r="GC22" s="2">
        <v>337707</v>
      </c>
      <c r="GD22" s="3">
        <v>3</v>
      </c>
      <c r="GE22" s="2"/>
      <c r="GG22" s="2">
        <v>112569</v>
      </c>
      <c r="GH22" s="3">
        <v>1</v>
      </c>
      <c r="GI22" s="2"/>
      <c r="GK22" s="2"/>
      <c r="GM22" s="2">
        <v>225138</v>
      </c>
      <c r="GN22" s="3">
        <v>2</v>
      </c>
      <c r="GO22" s="2"/>
      <c r="GQ22" s="2"/>
      <c r="GS22" s="2">
        <v>112569</v>
      </c>
      <c r="GT22" s="3">
        <v>1</v>
      </c>
      <c r="GU22" s="2"/>
      <c r="GW22" s="2"/>
      <c r="GY22" s="2">
        <v>112569</v>
      </c>
      <c r="GZ22" s="3">
        <v>1</v>
      </c>
      <c r="HA22" s="2"/>
      <c r="HC22" s="2">
        <v>225138</v>
      </c>
      <c r="HD22" s="3">
        <v>2</v>
      </c>
      <c r="HE22" s="2"/>
      <c r="HG22" s="2"/>
      <c r="HI22" s="2"/>
      <c r="HK22" s="2"/>
      <c r="HM22" s="2"/>
      <c r="HO22" s="2"/>
      <c r="HQ22" s="2"/>
      <c r="HS22" s="2"/>
      <c r="HU22" s="2"/>
      <c r="HW22" s="2"/>
      <c r="HY22" s="2"/>
      <c r="IA22" s="2"/>
      <c r="IC22" s="2"/>
      <c r="IE22" s="2"/>
      <c r="IG22" s="2"/>
      <c r="II22" s="2"/>
      <c r="IK22" s="2"/>
      <c r="IM22" s="2"/>
      <c r="IO22" s="2"/>
      <c r="IQ22" s="2"/>
      <c r="IS22" s="2"/>
      <c r="IU22" s="2"/>
      <c r="IW22" s="2"/>
      <c r="IY22" s="2"/>
      <c r="JA22" s="2"/>
      <c r="JC22" s="2">
        <v>27200</v>
      </c>
      <c r="JD22" s="3">
        <v>0</v>
      </c>
      <c r="JE22" s="2">
        <v>10200</v>
      </c>
      <c r="JF22" s="3">
        <v>0</v>
      </c>
      <c r="JG22" s="2">
        <v>27200</v>
      </c>
      <c r="JH22" s="3">
        <v>0</v>
      </c>
      <c r="JI22" s="2"/>
      <c r="JK22" s="2"/>
      <c r="JM22" s="2"/>
      <c r="JO22" s="2">
        <v>13859</v>
      </c>
      <c r="JP22" s="3">
        <v>0</v>
      </c>
      <c r="JQ22" s="2">
        <v>6997.42</v>
      </c>
      <c r="JR22" s="3">
        <v>0</v>
      </c>
      <c r="JS22" s="2"/>
      <c r="JU22" s="2"/>
      <c r="JW22" s="2">
        <v>11000</v>
      </c>
      <c r="JX22" s="3">
        <v>0</v>
      </c>
      <c r="JY22" s="2">
        <v>5073.01</v>
      </c>
      <c r="JZ22" s="3">
        <v>0</v>
      </c>
      <c r="KA22" s="2"/>
      <c r="KC22" s="2">
        <v>3000</v>
      </c>
      <c r="KD22" s="3">
        <v>0</v>
      </c>
      <c r="KE22" s="2"/>
      <c r="KG22" s="2"/>
      <c r="KI22" s="2"/>
      <c r="KK22" s="2">
        <v>161663.60999999999</v>
      </c>
      <c r="KL22" s="3">
        <v>0</v>
      </c>
      <c r="KM22" s="2"/>
      <c r="KO22" s="2"/>
      <c r="KQ22" s="2"/>
      <c r="KS22" s="2"/>
      <c r="KU22" s="2">
        <v>9750</v>
      </c>
      <c r="KV22" s="3">
        <v>0</v>
      </c>
      <c r="KW22" s="2"/>
      <c r="KY22" s="2">
        <v>8000</v>
      </c>
      <c r="KZ22" s="3">
        <v>0</v>
      </c>
      <c r="LA22" s="2">
        <v>404</v>
      </c>
      <c r="LB22" s="3">
        <v>0</v>
      </c>
      <c r="LC22" s="2">
        <v>4640</v>
      </c>
      <c r="LD22" s="3">
        <v>0</v>
      </c>
      <c r="LE22" s="2"/>
      <c r="LG22" s="2"/>
      <c r="LI22" s="2"/>
      <c r="LK22" s="2"/>
      <c r="LM22" s="2"/>
      <c r="LO22" s="2"/>
      <c r="LQ22" s="2"/>
      <c r="LS22" s="2">
        <v>3250</v>
      </c>
      <c r="LT22" s="3">
        <v>0</v>
      </c>
      <c r="LU22" s="2"/>
      <c r="LW22" s="2"/>
      <c r="LY22" s="2"/>
      <c r="MA22" s="2"/>
      <c r="MC22" s="2"/>
      <c r="ME22" s="2"/>
      <c r="MG22" s="2"/>
      <c r="MI22" s="2">
        <v>6478</v>
      </c>
      <c r="MJ22" s="3">
        <v>0</v>
      </c>
      <c r="MK22" s="2">
        <v>11430</v>
      </c>
      <c r="ML22" s="3">
        <v>0</v>
      </c>
      <c r="MM22" s="2"/>
      <c r="MO22" s="2"/>
      <c r="MQ22" s="2"/>
      <c r="MS22" s="2">
        <v>1672.63</v>
      </c>
      <c r="MT22" s="3">
        <v>0</v>
      </c>
      <c r="MU22" s="2"/>
      <c r="MW22" s="2"/>
      <c r="MY22" s="2"/>
      <c r="NA22" s="2"/>
      <c r="NC22" s="2">
        <v>4957019.9093461046</v>
      </c>
      <c r="ND22" s="3">
        <v>48.545454544999998</v>
      </c>
      <c r="NE22" s="2"/>
      <c r="NG22" s="2"/>
      <c r="NI22" s="2"/>
      <c r="NK22" s="2"/>
      <c r="NM22" s="2"/>
      <c r="NO22" s="2"/>
      <c r="NQ22" s="2"/>
      <c r="NS22" s="2"/>
      <c r="NU22" s="2"/>
      <c r="NW22" s="2"/>
      <c r="NY22" s="2"/>
      <c r="OA22" s="2"/>
      <c r="OC22" s="2"/>
      <c r="OE22" s="2"/>
      <c r="OG22" s="2"/>
      <c r="OI22" s="2"/>
      <c r="OK22" s="2"/>
      <c r="OM22" s="2"/>
      <c r="OO22" s="2"/>
      <c r="OQ22" s="2"/>
      <c r="OS22" s="2"/>
      <c r="OU22" s="2"/>
      <c r="OW22" s="2"/>
      <c r="OY22" s="2"/>
      <c r="PA22" s="2"/>
      <c r="PC22" s="2"/>
      <c r="PE22" s="2"/>
      <c r="PG22" s="2"/>
      <c r="PI22" s="2"/>
      <c r="PK22" s="2"/>
      <c r="PM22" s="2"/>
      <c r="PO22" s="2"/>
      <c r="PQ22" s="2"/>
      <c r="PS22" s="2"/>
    </row>
    <row r="23" spans="1:435" x14ac:dyDescent="0.25">
      <c r="A23" t="s">
        <v>206</v>
      </c>
      <c r="B23" s="1">
        <v>360</v>
      </c>
      <c r="C23" s="2"/>
      <c r="E23" s="2"/>
      <c r="G23" s="2">
        <v>67876</v>
      </c>
      <c r="H23" s="3">
        <v>1</v>
      </c>
      <c r="I23" s="2"/>
      <c r="K23" s="2">
        <v>299904</v>
      </c>
      <c r="L23" s="3">
        <v>8</v>
      </c>
      <c r="M23" s="2"/>
      <c r="O23" s="2"/>
      <c r="Q23" s="2"/>
      <c r="S23" s="2">
        <v>74976</v>
      </c>
      <c r="T23" s="3">
        <v>2</v>
      </c>
      <c r="U23" s="2"/>
      <c r="W23" s="2"/>
      <c r="Y23" s="2"/>
      <c r="AA23" s="2"/>
      <c r="AC23" s="2"/>
      <c r="AE23" s="2"/>
      <c r="AG23" s="2"/>
      <c r="AI23" s="2"/>
      <c r="AK23" s="2">
        <v>156529</v>
      </c>
      <c r="AL23" s="3">
        <v>1</v>
      </c>
      <c r="AM23" s="2"/>
      <c r="AO23" s="2"/>
      <c r="AQ23" s="2"/>
      <c r="AS23" s="2"/>
      <c r="AU23" s="2"/>
      <c r="AW23" s="2">
        <v>55015</v>
      </c>
      <c r="AX23" s="3">
        <v>1</v>
      </c>
      <c r="AY23" s="2"/>
      <c r="BA23" s="2"/>
      <c r="BC23" s="2"/>
      <c r="BE23" s="2"/>
      <c r="BG23" s="2"/>
      <c r="BI23" s="2"/>
      <c r="BK23" s="2"/>
      <c r="BM23" s="2"/>
      <c r="BO23" s="2"/>
      <c r="BQ23" s="2"/>
      <c r="BS23" s="2"/>
      <c r="BU23" s="2"/>
      <c r="BW23" s="2">
        <v>117087</v>
      </c>
      <c r="BX23" s="3">
        <v>1</v>
      </c>
      <c r="BY23" s="2"/>
      <c r="CA23" s="2"/>
      <c r="CC23" s="2">
        <v>78183</v>
      </c>
      <c r="CD23" s="3">
        <v>1</v>
      </c>
      <c r="CE23" s="2">
        <v>9362.3833329999998</v>
      </c>
      <c r="CF23" s="3">
        <v>0</v>
      </c>
      <c r="CG23" s="2">
        <v>101190</v>
      </c>
      <c r="CH23" s="3">
        <v>2</v>
      </c>
      <c r="CI23" s="2">
        <v>60194</v>
      </c>
      <c r="CJ23" s="3">
        <v>1</v>
      </c>
      <c r="CK23" s="2"/>
      <c r="CM23" s="2"/>
      <c r="CO23" s="2"/>
      <c r="CQ23" s="2"/>
      <c r="CS23" s="2"/>
      <c r="CU23" s="2"/>
      <c r="CW23" s="2"/>
      <c r="CY23" s="2"/>
      <c r="DA23" s="2"/>
      <c r="DC23" s="2">
        <v>112569</v>
      </c>
      <c r="DD23" s="3">
        <v>1</v>
      </c>
      <c r="DE23" s="2"/>
      <c r="DG23" s="2"/>
      <c r="DI23" s="2"/>
      <c r="DK23" s="2"/>
      <c r="DM23" s="2"/>
      <c r="DO23" s="2">
        <v>116130</v>
      </c>
      <c r="DP23" s="3">
        <v>1</v>
      </c>
      <c r="DQ23" s="2">
        <v>195277</v>
      </c>
      <c r="DR23" s="3">
        <v>1</v>
      </c>
      <c r="DS23" s="2">
        <v>112569</v>
      </c>
      <c r="DT23" s="3">
        <v>1</v>
      </c>
      <c r="DU23" s="2"/>
      <c r="DW23" s="2"/>
      <c r="DY23" s="2"/>
      <c r="EA23" s="2"/>
      <c r="EC23" s="2">
        <v>112569</v>
      </c>
      <c r="ED23" s="3">
        <v>1</v>
      </c>
      <c r="EE23" s="2"/>
      <c r="EG23" s="2"/>
      <c r="EI23" s="2">
        <v>112569</v>
      </c>
      <c r="EJ23" s="3">
        <v>1</v>
      </c>
      <c r="EK23" s="2"/>
      <c r="EM23" s="2"/>
      <c r="EO23" s="2">
        <v>112569</v>
      </c>
      <c r="EP23" s="3">
        <v>1</v>
      </c>
      <c r="EQ23" s="2"/>
      <c r="ES23" s="2"/>
      <c r="EU23" s="2">
        <v>225138</v>
      </c>
      <c r="EV23" s="3">
        <v>2</v>
      </c>
      <c r="EW23" s="2">
        <v>225138</v>
      </c>
      <c r="EX23" s="3">
        <v>2</v>
      </c>
      <c r="EY23" s="2">
        <v>225138</v>
      </c>
      <c r="EZ23" s="3">
        <v>2</v>
      </c>
      <c r="FA23" s="2">
        <v>225138</v>
      </c>
      <c r="FB23" s="3">
        <v>2</v>
      </c>
      <c r="FC23" s="2">
        <v>112569</v>
      </c>
      <c r="FD23" s="3">
        <v>1</v>
      </c>
      <c r="FE23" s="2"/>
      <c r="FG23" s="2">
        <v>112569</v>
      </c>
      <c r="FH23" s="3">
        <v>1</v>
      </c>
      <c r="FI23" s="2"/>
      <c r="FK23" s="2"/>
      <c r="FM23" s="2"/>
      <c r="FO23" s="2"/>
      <c r="FQ23" s="2"/>
      <c r="FS23" s="2"/>
      <c r="FU23" s="2"/>
      <c r="FW23" s="2">
        <v>112569</v>
      </c>
      <c r="FX23" s="3">
        <v>1</v>
      </c>
      <c r="FY23" s="2">
        <v>112569</v>
      </c>
      <c r="FZ23" s="3">
        <v>1</v>
      </c>
      <c r="GA23" s="2">
        <v>225138</v>
      </c>
      <c r="GB23" s="3">
        <v>2</v>
      </c>
      <c r="GC23" s="2">
        <v>337707</v>
      </c>
      <c r="GD23" s="3">
        <v>3</v>
      </c>
      <c r="GE23" s="2"/>
      <c r="GG23" s="2"/>
      <c r="GI23" s="2"/>
      <c r="GK23" s="2"/>
      <c r="GM23" s="2">
        <v>225138</v>
      </c>
      <c r="GN23" s="3">
        <v>2</v>
      </c>
      <c r="GO23" s="2">
        <v>112569</v>
      </c>
      <c r="GP23" s="3">
        <v>1</v>
      </c>
      <c r="GQ23" s="2"/>
      <c r="GS23" s="2">
        <v>112569</v>
      </c>
      <c r="GT23" s="3">
        <v>1</v>
      </c>
      <c r="GU23" s="2"/>
      <c r="GW23" s="2"/>
      <c r="GY23" s="2"/>
      <c r="HA23" s="2">
        <v>900552</v>
      </c>
      <c r="HB23" s="3">
        <v>8</v>
      </c>
      <c r="HC23" s="2"/>
      <c r="HE23" s="2"/>
      <c r="HG23" s="2"/>
      <c r="HI23" s="2"/>
      <c r="HK23" s="2"/>
      <c r="HM23" s="2"/>
      <c r="HO23" s="2">
        <v>112569</v>
      </c>
      <c r="HP23" s="3">
        <v>1</v>
      </c>
      <c r="HQ23" s="2"/>
      <c r="HS23" s="2"/>
      <c r="HU23" s="2">
        <v>112569</v>
      </c>
      <c r="HV23" s="3">
        <v>1</v>
      </c>
      <c r="HW23" s="2"/>
      <c r="HY23" s="2"/>
      <c r="IA23" s="2"/>
      <c r="IC23" s="2"/>
      <c r="IE23" s="2">
        <v>112569</v>
      </c>
      <c r="IF23" s="3">
        <v>1</v>
      </c>
      <c r="IG23" s="2"/>
      <c r="II23" s="2"/>
      <c r="IK23" s="2"/>
      <c r="IM23" s="2"/>
      <c r="IO23" s="2"/>
      <c r="IQ23" s="2"/>
      <c r="IS23" s="2"/>
      <c r="IU23" s="2"/>
      <c r="IW23" s="2"/>
      <c r="IY23" s="2"/>
      <c r="JA23" s="2"/>
      <c r="JC23" s="2"/>
      <c r="JE23" s="2"/>
      <c r="JG23" s="2"/>
      <c r="JI23" s="2"/>
      <c r="JK23" s="2"/>
      <c r="JM23" s="2"/>
      <c r="JO23" s="2"/>
      <c r="JQ23" s="2">
        <v>24416.44</v>
      </c>
      <c r="JR23" s="3">
        <v>0</v>
      </c>
      <c r="JS23" s="2"/>
      <c r="JU23" s="2"/>
      <c r="JW23" s="2"/>
      <c r="JY23" s="2">
        <v>4777.49</v>
      </c>
      <c r="JZ23" s="3">
        <v>0</v>
      </c>
      <c r="KA23" s="2"/>
      <c r="KC23" s="2">
        <v>10000</v>
      </c>
      <c r="KD23" s="3">
        <v>0</v>
      </c>
      <c r="KE23" s="2">
        <v>18550</v>
      </c>
      <c r="KF23" s="3">
        <v>0</v>
      </c>
      <c r="KG23" s="2"/>
      <c r="KI23" s="2"/>
      <c r="KK23" s="2">
        <v>35038.51</v>
      </c>
      <c r="KL23" s="3">
        <v>0</v>
      </c>
      <c r="KM23" s="2"/>
      <c r="KO23" s="2"/>
      <c r="KQ23" s="2">
        <v>500</v>
      </c>
      <c r="KR23" s="3">
        <v>0</v>
      </c>
      <c r="KS23" s="2"/>
      <c r="KU23" s="2"/>
      <c r="KW23" s="2">
        <v>500</v>
      </c>
      <c r="KX23" s="3">
        <v>0</v>
      </c>
      <c r="KY23" s="2">
        <v>12000</v>
      </c>
      <c r="KZ23" s="3">
        <v>0</v>
      </c>
      <c r="LA23" s="2"/>
      <c r="LC23" s="2">
        <v>7100</v>
      </c>
      <c r="LD23" s="3">
        <v>0</v>
      </c>
      <c r="LE23" s="2"/>
      <c r="LG23" s="2"/>
      <c r="LI23" s="2"/>
      <c r="LK23" s="2">
        <v>300</v>
      </c>
      <c r="LL23" s="3">
        <v>0</v>
      </c>
      <c r="LM23" s="2"/>
      <c r="LO23" s="2"/>
      <c r="LQ23" s="2"/>
      <c r="LS23" s="2"/>
      <c r="LU23" s="2"/>
      <c r="LW23" s="2"/>
      <c r="LY23" s="2"/>
      <c r="MA23" s="2"/>
      <c r="MC23" s="2"/>
      <c r="ME23" s="2"/>
      <c r="MG23" s="2"/>
      <c r="MI23" s="2">
        <v>4197</v>
      </c>
      <c r="MJ23" s="3">
        <v>0</v>
      </c>
      <c r="MK23" s="2">
        <v>2424</v>
      </c>
      <c r="ML23" s="3">
        <v>0</v>
      </c>
      <c r="MM23" s="2"/>
      <c r="MO23" s="2"/>
      <c r="MQ23" s="2"/>
      <c r="MS23" s="2"/>
      <c r="MU23" s="2">
        <v>8875</v>
      </c>
      <c r="MV23" s="3">
        <v>0</v>
      </c>
      <c r="MW23" s="2"/>
      <c r="MY23" s="2"/>
      <c r="NA23" s="2"/>
      <c r="NC23" s="2">
        <v>5625454.8233329998</v>
      </c>
      <c r="ND23" s="3">
        <v>57</v>
      </c>
      <c r="NE23" s="2"/>
      <c r="NG23" s="2"/>
      <c r="NI23" s="2"/>
      <c r="NK23" s="2"/>
      <c r="NM23" s="2"/>
      <c r="NO23" s="2"/>
      <c r="NQ23" s="2"/>
      <c r="NS23" s="2"/>
      <c r="NU23" s="2"/>
      <c r="NW23" s="2"/>
      <c r="NY23" s="2"/>
      <c r="OA23" s="2"/>
      <c r="OC23" s="2"/>
      <c r="OE23" s="2"/>
      <c r="OG23" s="2"/>
      <c r="OI23" s="2"/>
      <c r="OK23" s="2"/>
      <c r="OM23" s="2"/>
      <c r="OO23" s="2"/>
      <c r="OQ23" s="2"/>
      <c r="OS23" s="2"/>
      <c r="OU23" s="2"/>
      <c r="OW23" s="2"/>
      <c r="OY23" s="2"/>
      <c r="PA23" s="2"/>
      <c r="PC23" s="2"/>
      <c r="PE23" s="2"/>
      <c r="PG23" s="2"/>
      <c r="PI23" s="2"/>
      <c r="PK23" s="2"/>
      <c r="PM23" s="2"/>
      <c r="PO23" s="2"/>
      <c r="PQ23" s="2"/>
      <c r="PS23" s="2"/>
    </row>
    <row r="24" spans="1:435" x14ac:dyDescent="0.25">
      <c r="A24" t="s">
        <v>207</v>
      </c>
      <c r="B24" s="1">
        <v>454</v>
      </c>
      <c r="C24" s="2"/>
      <c r="E24" s="2">
        <v>104158</v>
      </c>
      <c r="F24" s="3">
        <v>1</v>
      </c>
      <c r="G24" s="2">
        <v>135752</v>
      </c>
      <c r="H24" s="3">
        <v>2</v>
      </c>
      <c r="I24" s="2"/>
      <c r="K24" s="2"/>
      <c r="M24" s="2">
        <v>74976</v>
      </c>
      <c r="N24" s="3">
        <v>2</v>
      </c>
      <c r="O24" s="2"/>
      <c r="Q24" s="2"/>
      <c r="S24" s="2"/>
      <c r="U24" s="2"/>
      <c r="W24" s="2">
        <v>487344</v>
      </c>
      <c r="X24" s="3">
        <v>13</v>
      </c>
      <c r="Y24" s="2">
        <v>198873</v>
      </c>
      <c r="Z24" s="3">
        <v>3</v>
      </c>
      <c r="AA24" s="2"/>
      <c r="AC24" s="2">
        <v>156529</v>
      </c>
      <c r="AD24" s="3">
        <v>1</v>
      </c>
      <c r="AE24" s="2"/>
      <c r="AG24" s="2"/>
      <c r="AI24" s="2">
        <v>156529</v>
      </c>
      <c r="AJ24" s="3">
        <v>1</v>
      </c>
      <c r="AK24" s="2">
        <v>313058</v>
      </c>
      <c r="AL24" s="3">
        <v>2</v>
      </c>
      <c r="AM24" s="2"/>
      <c r="AO24" s="2"/>
      <c r="AQ24" s="2"/>
      <c r="AS24" s="2"/>
      <c r="AU24" s="2">
        <v>69509</v>
      </c>
      <c r="AV24" s="3">
        <v>1</v>
      </c>
      <c r="AW24" s="2">
        <v>110030</v>
      </c>
      <c r="AX24" s="3">
        <v>2</v>
      </c>
      <c r="AY24" s="2">
        <v>165045</v>
      </c>
      <c r="AZ24" s="3">
        <v>3</v>
      </c>
      <c r="BA24" s="2"/>
      <c r="BC24" s="2"/>
      <c r="BE24" s="2">
        <v>117087</v>
      </c>
      <c r="BF24" s="3">
        <v>1</v>
      </c>
      <c r="BG24" s="2"/>
      <c r="BI24" s="2"/>
      <c r="BK24" s="2"/>
      <c r="BM24" s="2">
        <v>202740</v>
      </c>
      <c r="BN24" s="3">
        <v>3</v>
      </c>
      <c r="BO24" s="2"/>
      <c r="BQ24" s="2"/>
      <c r="BS24" s="2"/>
      <c r="BU24" s="2"/>
      <c r="BW24" s="2"/>
      <c r="BY24" s="2">
        <v>99681</v>
      </c>
      <c r="BZ24" s="3">
        <v>1</v>
      </c>
      <c r="CA24" s="2"/>
      <c r="CC24" s="2">
        <v>156366</v>
      </c>
      <c r="CD24" s="3">
        <v>2</v>
      </c>
      <c r="CE24" s="2">
        <v>44397.953329999997</v>
      </c>
      <c r="CF24" s="3">
        <v>0</v>
      </c>
      <c r="CG24" s="2">
        <v>101190</v>
      </c>
      <c r="CH24" s="3">
        <v>2</v>
      </c>
      <c r="CI24" s="2">
        <v>240776</v>
      </c>
      <c r="CJ24" s="3">
        <v>4</v>
      </c>
      <c r="CK24" s="2">
        <v>117742</v>
      </c>
      <c r="CL24" s="3">
        <v>1</v>
      </c>
      <c r="CM24" s="2"/>
      <c r="CO24" s="2">
        <v>144306</v>
      </c>
      <c r="CP24" s="3">
        <v>1</v>
      </c>
      <c r="CQ24" s="2">
        <v>144306</v>
      </c>
      <c r="CR24" s="3">
        <v>1</v>
      </c>
      <c r="CS24" s="2">
        <v>144306</v>
      </c>
      <c r="CT24" s="3">
        <v>1</v>
      </c>
      <c r="CU24" s="2"/>
      <c r="CW24" s="2">
        <v>254496</v>
      </c>
      <c r="CX24" s="3">
        <v>2</v>
      </c>
      <c r="CY24" s="2">
        <v>225138</v>
      </c>
      <c r="CZ24" s="3">
        <v>2</v>
      </c>
      <c r="DA24" s="2"/>
      <c r="DC24" s="2">
        <v>112569</v>
      </c>
      <c r="DD24" s="3">
        <v>1</v>
      </c>
      <c r="DE24" s="2">
        <v>112569</v>
      </c>
      <c r="DF24" s="3">
        <v>1</v>
      </c>
      <c r="DG24" s="2"/>
      <c r="DI24" s="2"/>
      <c r="DK24" s="2"/>
      <c r="DM24" s="2"/>
      <c r="DO24" s="2"/>
      <c r="DQ24" s="2">
        <v>195277</v>
      </c>
      <c r="DR24" s="3">
        <v>1</v>
      </c>
      <c r="DS24" s="2">
        <v>225138</v>
      </c>
      <c r="DT24" s="3">
        <v>2</v>
      </c>
      <c r="DU24" s="2"/>
      <c r="DW24" s="2"/>
      <c r="DY24" s="2"/>
      <c r="EA24" s="2">
        <v>208316</v>
      </c>
      <c r="EB24" s="3">
        <v>2</v>
      </c>
      <c r="EC24" s="2"/>
      <c r="EE24" s="2">
        <v>381744</v>
      </c>
      <c r="EF24" s="3">
        <v>3</v>
      </c>
      <c r="EG24" s="2"/>
      <c r="EI24" s="2">
        <v>112569</v>
      </c>
      <c r="EJ24" s="3">
        <v>1</v>
      </c>
      <c r="EK24" s="2"/>
      <c r="EM24" s="2"/>
      <c r="EO24" s="2">
        <v>787983</v>
      </c>
      <c r="EP24" s="3">
        <v>7</v>
      </c>
      <c r="EQ24" s="2">
        <v>112569</v>
      </c>
      <c r="ER24" s="3">
        <v>1</v>
      </c>
      <c r="ES24" s="2"/>
      <c r="EU24" s="2"/>
      <c r="EW24" s="2"/>
      <c r="EY24" s="2"/>
      <c r="FA24" s="2"/>
      <c r="FC24" s="2"/>
      <c r="FE24" s="2"/>
      <c r="FG24" s="2">
        <v>112569</v>
      </c>
      <c r="FH24" s="3">
        <v>1</v>
      </c>
      <c r="FI24" s="2">
        <v>225138</v>
      </c>
      <c r="FJ24" s="3">
        <v>2</v>
      </c>
      <c r="FK24" s="2">
        <v>337707</v>
      </c>
      <c r="FL24" s="3">
        <v>3</v>
      </c>
      <c r="FM24" s="2">
        <v>112569</v>
      </c>
      <c r="FN24" s="3">
        <v>1</v>
      </c>
      <c r="FO24" s="2">
        <v>337707</v>
      </c>
      <c r="FP24" s="3">
        <v>3</v>
      </c>
      <c r="FQ24" s="2"/>
      <c r="FS24" s="2"/>
      <c r="FU24" s="2"/>
      <c r="FW24" s="2">
        <v>1575966</v>
      </c>
      <c r="FX24" s="3">
        <v>14</v>
      </c>
      <c r="FY24" s="2">
        <v>675414</v>
      </c>
      <c r="FZ24" s="3">
        <v>6</v>
      </c>
      <c r="GA24" s="2">
        <v>225138</v>
      </c>
      <c r="GB24" s="3">
        <v>2</v>
      </c>
      <c r="GC24" s="2">
        <v>1238259</v>
      </c>
      <c r="GD24" s="3">
        <v>11</v>
      </c>
      <c r="GE24" s="2"/>
      <c r="GG24" s="2">
        <v>225138</v>
      </c>
      <c r="GH24" s="3">
        <v>2</v>
      </c>
      <c r="GI24" s="2"/>
      <c r="GK24" s="2">
        <v>225138</v>
      </c>
      <c r="GL24" s="3">
        <v>2</v>
      </c>
      <c r="GM24" s="2"/>
      <c r="GO24" s="2">
        <v>675414</v>
      </c>
      <c r="GP24" s="3">
        <v>6</v>
      </c>
      <c r="GQ24" s="2"/>
      <c r="GS24" s="2">
        <v>112569</v>
      </c>
      <c r="GT24" s="3">
        <v>1</v>
      </c>
      <c r="GU24" s="2"/>
      <c r="GW24" s="2">
        <v>112569</v>
      </c>
      <c r="GX24" s="3">
        <v>1</v>
      </c>
      <c r="GY24" s="2"/>
      <c r="HA24" s="2"/>
      <c r="HC24" s="2"/>
      <c r="HE24" s="2"/>
      <c r="HG24" s="2"/>
      <c r="HI24" s="2"/>
      <c r="HK24" s="2">
        <v>112569</v>
      </c>
      <c r="HL24" s="3">
        <v>1</v>
      </c>
      <c r="HM24" s="2">
        <v>112569</v>
      </c>
      <c r="HN24" s="3">
        <v>1</v>
      </c>
      <c r="HO24" s="2">
        <v>225138</v>
      </c>
      <c r="HP24" s="3">
        <v>2</v>
      </c>
      <c r="HQ24" s="2"/>
      <c r="HS24" s="2"/>
      <c r="HU24" s="2">
        <v>562845</v>
      </c>
      <c r="HV24" s="3">
        <v>5</v>
      </c>
      <c r="HW24" s="2">
        <v>337707</v>
      </c>
      <c r="HX24" s="3">
        <v>3</v>
      </c>
      <c r="HY24" s="2">
        <v>112569</v>
      </c>
      <c r="HZ24" s="3">
        <v>1</v>
      </c>
      <c r="IA24" s="2"/>
      <c r="IC24" s="2"/>
      <c r="IE24" s="2">
        <v>337707</v>
      </c>
      <c r="IF24" s="3">
        <v>3</v>
      </c>
      <c r="IG24" s="2">
        <v>112569</v>
      </c>
      <c r="IH24" s="3">
        <v>1</v>
      </c>
      <c r="II24" s="2">
        <v>112569</v>
      </c>
      <c r="IJ24" s="3">
        <v>1</v>
      </c>
      <c r="IK24" s="2"/>
      <c r="IM24" s="2"/>
      <c r="IO24" s="2"/>
      <c r="IQ24" s="2"/>
      <c r="IS24" s="2">
        <v>112569</v>
      </c>
      <c r="IT24" s="3">
        <v>1</v>
      </c>
      <c r="IU24" s="2"/>
      <c r="IW24" s="2">
        <v>112569</v>
      </c>
      <c r="IX24" s="3">
        <v>1</v>
      </c>
      <c r="IY24" s="2">
        <v>35153</v>
      </c>
      <c r="IZ24" s="3">
        <v>1</v>
      </c>
      <c r="JA24" s="2">
        <v>101052</v>
      </c>
      <c r="JB24" s="3">
        <v>1</v>
      </c>
      <c r="JC24" s="2"/>
      <c r="JE24" s="2"/>
      <c r="JG24" s="2"/>
      <c r="JI24" s="2"/>
      <c r="JK24" s="2"/>
      <c r="JM24" s="2"/>
      <c r="JO24" s="2"/>
      <c r="JQ24" s="2">
        <v>110157.31</v>
      </c>
      <c r="JR24" s="3">
        <v>0</v>
      </c>
      <c r="JS24" s="2"/>
      <c r="JU24" s="2">
        <v>2500</v>
      </c>
      <c r="JV24" s="3">
        <v>0</v>
      </c>
      <c r="JW24" s="2">
        <v>119665</v>
      </c>
      <c r="JX24" s="3">
        <v>0</v>
      </c>
      <c r="JY24" s="2">
        <v>37000.300000000003</v>
      </c>
      <c r="JZ24" s="3">
        <v>0</v>
      </c>
      <c r="KA24" s="2"/>
      <c r="KC24" s="2">
        <v>49000</v>
      </c>
      <c r="KD24" s="3">
        <v>0</v>
      </c>
      <c r="KE24" s="2">
        <v>13900</v>
      </c>
      <c r="KF24" s="3">
        <v>0</v>
      </c>
      <c r="KG24" s="2"/>
      <c r="KI24" s="2">
        <v>5000</v>
      </c>
      <c r="KJ24" s="3">
        <v>0</v>
      </c>
      <c r="KK24" s="2">
        <v>261511.39</v>
      </c>
      <c r="KL24" s="3">
        <v>0</v>
      </c>
      <c r="KM24" s="2"/>
      <c r="KO24" s="2">
        <v>65000</v>
      </c>
      <c r="KP24" s="3">
        <v>0</v>
      </c>
      <c r="KQ24" s="2">
        <v>4000</v>
      </c>
      <c r="KR24" s="3">
        <v>0</v>
      </c>
      <c r="KS24" s="2">
        <v>5000</v>
      </c>
      <c r="KT24" s="3">
        <v>0</v>
      </c>
      <c r="KU24" s="2">
        <v>5000</v>
      </c>
      <c r="KV24" s="3">
        <v>0</v>
      </c>
      <c r="KW24" s="2"/>
      <c r="KY24" s="2">
        <v>21000</v>
      </c>
      <c r="KZ24" s="3">
        <v>0</v>
      </c>
      <c r="LA24" s="2">
        <v>4370</v>
      </c>
      <c r="LB24" s="3">
        <v>0</v>
      </c>
      <c r="LC24" s="2">
        <v>12800</v>
      </c>
      <c r="LD24" s="3">
        <v>0</v>
      </c>
      <c r="LE24" s="2"/>
      <c r="LG24" s="2"/>
      <c r="LI24" s="2">
        <v>16000</v>
      </c>
      <c r="LJ24" s="3">
        <v>0</v>
      </c>
      <c r="LK24" s="2"/>
      <c r="LM24" s="2"/>
      <c r="LO24" s="2">
        <v>10000</v>
      </c>
      <c r="LP24" s="3">
        <v>0</v>
      </c>
      <c r="LQ24" s="2">
        <v>14216</v>
      </c>
      <c r="LR24" s="3">
        <v>0</v>
      </c>
      <c r="LS24" s="2">
        <v>10000</v>
      </c>
      <c r="LT24" s="3">
        <v>0</v>
      </c>
      <c r="LU24" s="2"/>
      <c r="LW24" s="2"/>
      <c r="LY24" s="2">
        <v>10000</v>
      </c>
      <c r="LZ24" s="3">
        <v>0</v>
      </c>
      <c r="MA24" s="2">
        <v>113945.66</v>
      </c>
      <c r="MB24" s="3">
        <v>0</v>
      </c>
      <c r="MC24" s="2"/>
      <c r="ME24" s="2"/>
      <c r="MG24" s="2">
        <v>2500</v>
      </c>
      <c r="MH24" s="3">
        <v>0</v>
      </c>
      <c r="MI24" s="2">
        <v>8000</v>
      </c>
      <c r="MJ24" s="3">
        <v>0</v>
      </c>
      <c r="MK24" s="2">
        <v>39184</v>
      </c>
      <c r="ML24" s="3">
        <v>0</v>
      </c>
      <c r="MM24" s="2">
        <v>5000</v>
      </c>
      <c r="MN24" s="3">
        <v>0</v>
      </c>
      <c r="MO24" s="2"/>
      <c r="MQ24" s="2"/>
      <c r="MS24" s="2">
        <v>4614.18</v>
      </c>
      <c r="MT24" s="3">
        <v>0</v>
      </c>
      <c r="MU24" s="2"/>
      <c r="MW24" s="2"/>
      <c r="MY24" s="2"/>
      <c r="NA24" s="2">
        <v>32000</v>
      </c>
      <c r="NB24" s="3">
        <v>0</v>
      </c>
      <c r="NC24" s="2">
        <v>15773312.793329999</v>
      </c>
      <c r="ND24" s="3">
        <v>148</v>
      </c>
      <c r="NE24" s="2"/>
      <c r="NG24" s="2"/>
      <c r="NI24" s="2"/>
      <c r="NK24" s="2"/>
      <c r="NM24" s="2"/>
      <c r="NO24" s="2"/>
      <c r="NQ24" s="2"/>
      <c r="NS24" s="2"/>
      <c r="NU24" s="2"/>
      <c r="NW24" s="2"/>
      <c r="NY24" s="2"/>
      <c r="OA24" s="2"/>
      <c r="OC24" s="2"/>
      <c r="OE24" s="2"/>
      <c r="OG24" s="2"/>
      <c r="OI24" s="2"/>
      <c r="OK24" s="2"/>
      <c r="OM24" s="2"/>
      <c r="OO24" s="2"/>
      <c r="OQ24" s="2"/>
      <c r="OS24" s="2"/>
      <c r="OU24" s="2"/>
      <c r="OW24" s="2"/>
      <c r="OY24" s="2"/>
      <c r="PA24" s="2"/>
      <c r="PC24" s="2"/>
      <c r="PE24" s="2"/>
      <c r="PG24" s="2"/>
      <c r="PI24" s="2"/>
      <c r="PK24" s="2"/>
      <c r="PM24" s="2"/>
      <c r="PO24" s="2"/>
      <c r="PQ24" s="2"/>
      <c r="PS24" s="2"/>
    </row>
    <row r="25" spans="1:435" x14ac:dyDescent="0.25">
      <c r="A25" t="s">
        <v>208</v>
      </c>
      <c r="B25" s="1">
        <v>224</v>
      </c>
      <c r="C25" s="2"/>
      <c r="E25" s="2"/>
      <c r="G25" s="2">
        <v>67876</v>
      </c>
      <c r="H25" s="3">
        <v>1</v>
      </c>
      <c r="I25" s="2"/>
      <c r="K25" s="2">
        <v>187440</v>
      </c>
      <c r="L25" s="3">
        <v>5</v>
      </c>
      <c r="M25" s="2"/>
      <c r="O25" s="2">
        <v>37488</v>
      </c>
      <c r="P25" s="3">
        <v>1</v>
      </c>
      <c r="Q25" s="2"/>
      <c r="S25" s="2">
        <v>74976</v>
      </c>
      <c r="T25" s="3">
        <v>2</v>
      </c>
      <c r="U25" s="2"/>
      <c r="W25" s="2"/>
      <c r="Y25" s="2"/>
      <c r="AA25" s="2"/>
      <c r="AC25" s="2"/>
      <c r="AE25" s="2"/>
      <c r="AG25" s="2"/>
      <c r="AI25" s="2"/>
      <c r="AK25" s="2">
        <v>156529</v>
      </c>
      <c r="AL25" s="3">
        <v>1</v>
      </c>
      <c r="AM25" s="2"/>
      <c r="AO25" s="2"/>
      <c r="AQ25" s="2"/>
      <c r="AS25" s="2"/>
      <c r="AU25" s="2"/>
      <c r="AW25" s="2"/>
      <c r="AY25" s="2"/>
      <c r="BA25" s="2"/>
      <c r="BC25" s="2">
        <v>50639</v>
      </c>
      <c r="BD25" s="3">
        <v>1</v>
      </c>
      <c r="BE25" s="2"/>
      <c r="BG25" s="2"/>
      <c r="BI25" s="2"/>
      <c r="BK25" s="2"/>
      <c r="BM25" s="2"/>
      <c r="BO25" s="2"/>
      <c r="BQ25" s="2"/>
      <c r="BS25" s="2"/>
      <c r="BU25" s="2"/>
      <c r="BW25" s="2">
        <v>117087</v>
      </c>
      <c r="BX25" s="3">
        <v>1</v>
      </c>
      <c r="BY25" s="2"/>
      <c r="CA25" s="2"/>
      <c r="CC25" s="2">
        <v>78183</v>
      </c>
      <c r="CD25" s="3">
        <v>1</v>
      </c>
      <c r="CE25" s="2">
        <v>14869.303330000001</v>
      </c>
      <c r="CF25" s="3">
        <v>0</v>
      </c>
      <c r="CG25" s="2"/>
      <c r="CI25" s="2">
        <v>120388</v>
      </c>
      <c r="CJ25" s="3">
        <v>2</v>
      </c>
      <c r="CK25" s="2"/>
      <c r="CM25" s="2"/>
      <c r="CO25" s="2"/>
      <c r="CQ25" s="2"/>
      <c r="CS25" s="2"/>
      <c r="CU25" s="2"/>
      <c r="CW25" s="2"/>
      <c r="CY25" s="2"/>
      <c r="DA25" s="2">
        <v>112569</v>
      </c>
      <c r="DB25" s="3">
        <v>1</v>
      </c>
      <c r="DC25" s="2"/>
      <c r="DE25" s="2"/>
      <c r="DG25" s="2"/>
      <c r="DI25" s="2"/>
      <c r="DK25" s="2"/>
      <c r="DM25" s="2"/>
      <c r="DO25" s="2">
        <v>116130</v>
      </c>
      <c r="DP25" s="3">
        <v>1</v>
      </c>
      <c r="DQ25" s="2">
        <v>195277</v>
      </c>
      <c r="DR25" s="3">
        <v>1</v>
      </c>
      <c r="DS25" s="2">
        <v>56284.5</v>
      </c>
      <c r="DT25" s="3">
        <v>0.5</v>
      </c>
      <c r="DU25" s="2"/>
      <c r="DW25" s="2"/>
      <c r="DY25" s="2"/>
      <c r="EA25" s="2"/>
      <c r="EC25" s="2"/>
      <c r="EE25" s="2"/>
      <c r="EG25" s="2"/>
      <c r="EI25" s="2">
        <v>112569</v>
      </c>
      <c r="EJ25" s="3">
        <v>1</v>
      </c>
      <c r="EK25" s="2"/>
      <c r="EM25" s="2"/>
      <c r="EO25" s="2">
        <v>225138</v>
      </c>
      <c r="EP25" s="3">
        <v>2</v>
      </c>
      <c r="EQ25" s="2"/>
      <c r="ES25" s="2"/>
      <c r="EU25" s="2">
        <v>225138</v>
      </c>
      <c r="EV25" s="3">
        <v>2</v>
      </c>
      <c r="EW25" s="2">
        <v>225138</v>
      </c>
      <c r="EX25" s="3">
        <v>2</v>
      </c>
      <c r="EY25" s="2">
        <v>225138</v>
      </c>
      <c r="EZ25" s="3">
        <v>2</v>
      </c>
      <c r="FA25" s="2">
        <v>225138</v>
      </c>
      <c r="FB25" s="3">
        <v>2</v>
      </c>
      <c r="FC25" s="2">
        <v>225138</v>
      </c>
      <c r="FD25" s="3">
        <v>2</v>
      </c>
      <c r="FE25" s="2"/>
      <c r="FG25" s="2">
        <v>112569</v>
      </c>
      <c r="FH25" s="3">
        <v>1</v>
      </c>
      <c r="FI25" s="2"/>
      <c r="FK25" s="2"/>
      <c r="FM25" s="2"/>
      <c r="FO25" s="2"/>
      <c r="FQ25" s="2"/>
      <c r="FS25" s="2"/>
      <c r="FU25" s="2"/>
      <c r="FW25" s="2">
        <v>337707</v>
      </c>
      <c r="FX25" s="3">
        <v>3</v>
      </c>
      <c r="FY25" s="2"/>
      <c r="GA25" s="2">
        <v>168853.5</v>
      </c>
      <c r="GB25" s="3">
        <v>1.5</v>
      </c>
      <c r="GC25" s="2">
        <v>337707</v>
      </c>
      <c r="GD25" s="3">
        <v>3</v>
      </c>
      <c r="GE25" s="2">
        <v>112569</v>
      </c>
      <c r="GF25" s="3">
        <v>1</v>
      </c>
      <c r="GG25" s="2"/>
      <c r="GI25" s="2"/>
      <c r="GK25" s="2"/>
      <c r="GM25" s="2">
        <v>225138</v>
      </c>
      <c r="GN25" s="3">
        <v>2</v>
      </c>
      <c r="GO25" s="2"/>
      <c r="GQ25" s="2"/>
      <c r="GS25" s="2">
        <v>112569</v>
      </c>
      <c r="GT25" s="3">
        <v>1</v>
      </c>
      <c r="GU25" s="2"/>
      <c r="GW25" s="2"/>
      <c r="GY25" s="2">
        <v>225138</v>
      </c>
      <c r="GZ25" s="3">
        <v>2</v>
      </c>
      <c r="HA25" s="2">
        <v>112569</v>
      </c>
      <c r="HB25" s="3">
        <v>1</v>
      </c>
      <c r="HC25" s="2">
        <v>225138</v>
      </c>
      <c r="HD25" s="3">
        <v>2</v>
      </c>
      <c r="HE25" s="2"/>
      <c r="HG25" s="2"/>
      <c r="HI25" s="2"/>
      <c r="HK25" s="2"/>
      <c r="HM25" s="2"/>
      <c r="HO25" s="2">
        <v>112569</v>
      </c>
      <c r="HP25" s="3">
        <v>1</v>
      </c>
      <c r="HQ25" s="2"/>
      <c r="HS25" s="2"/>
      <c r="HU25" s="2"/>
      <c r="HW25" s="2"/>
      <c r="HY25" s="2"/>
      <c r="IA25" s="2"/>
      <c r="IC25" s="2"/>
      <c r="IE25" s="2"/>
      <c r="IG25" s="2"/>
      <c r="II25" s="2"/>
      <c r="IK25" s="2"/>
      <c r="IM25" s="2"/>
      <c r="IO25" s="2"/>
      <c r="IQ25" s="2">
        <v>112569</v>
      </c>
      <c r="IR25" s="3">
        <v>1</v>
      </c>
      <c r="IS25" s="2"/>
      <c r="IU25" s="2"/>
      <c r="IW25" s="2"/>
      <c r="IY25" s="2"/>
      <c r="JA25" s="2"/>
      <c r="JC25" s="2">
        <v>40800</v>
      </c>
      <c r="JD25" s="3">
        <v>0</v>
      </c>
      <c r="JE25" s="2">
        <v>10200</v>
      </c>
      <c r="JF25" s="3">
        <v>0</v>
      </c>
      <c r="JG25" s="2">
        <v>40800</v>
      </c>
      <c r="JH25" s="3">
        <v>0</v>
      </c>
      <c r="JI25" s="2"/>
      <c r="JK25" s="2"/>
      <c r="JM25" s="2"/>
      <c r="JO25" s="2"/>
      <c r="JQ25" s="2">
        <v>84896.88</v>
      </c>
      <c r="JR25" s="3">
        <v>0</v>
      </c>
      <c r="JS25" s="2"/>
      <c r="JU25" s="2"/>
      <c r="JW25" s="2"/>
      <c r="JY25" s="2">
        <v>13799.01</v>
      </c>
      <c r="JZ25" s="3">
        <v>0</v>
      </c>
      <c r="KA25" s="2"/>
      <c r="KC25" s="2">
        <v>16800</v>
      </c>
      <c r="KD25" s="3">
        <v>0</v>
      </c>
      <c r="KE25" s="2">
        <v>9000</v>
      </c>
      <c r="KF25" s="3">
        <v>0</v>
      </c>
      <c r="KG25" s="2"/>
      <c r="KI25" s="2"/>
      <c r="KK25" s="2">
        <v>92286.02</v>
      </c>
      <c r="KL25" s="3">
        <v>0</v>
      </c>
      <c r="KM25" s="2">
        <v>225138</v>
      </c>
      <c r="KN25" s="3">
        <v>0</v>
      </c>
      <c r="KO25" s="2"/>
      <c r="KQ25" s="2"/>
      <c r="KS25" s="2"/>
      <c r="KU25" s="2"/>
      <c r="KW25" s="2"/>
      <c r="KY25" s="2">
        <v>2611</v>
      </c>
      <c r="KZ25" s="3">
        <v>0</v>
      </c>
      <c r="LA25" s="2"/>
      <c r="LC25" s="2">
        <v>6000</v>
      </c>
      <c r="LD25" s="3">
        <v>0</v>
      </c>
      <c r="LE25" s="2"/>
      <c r="LG25" s="2"/>
      <c r="LI25" s="2"/>
      <c r="LK25" s="2"/>
      <c r="LM25" s="2"/>
      <c r="LO25" s="2"/>
      <c r="LQ25" s="2"/>
      <c r="LS25" s="2"/>
      <c r="LU25" s="2"/>
      <c r="LW25" s="2"/>
      <c r="LY25" s="2"/>
      <c r="MA25" s="2"/>
      <c r="MC25" s="2"/>
      <c r="ME25" s="2"/>
      <c r="MG25" s="2"/>
      <c r="MI25" s="2"/>
      <c r="MK25" s="2"/>
      <c r="MM25" s="2"/>
      <c r="MO25" s="2"/>
      <c r="MQ25" s="2"/>
      <c r="MS25" s="2">
        <v>2162.85</v>
      </c>
      <c r="MT25" s="3">
        <v>0</v>
      </c>
      <c r="MU25" s="2"/>
      <c r="MW25" s="2"/>
      <c r="MY25" s="2"/>
      <c r="NA25" s="2"/>
      <c r="NC25" s="2">
        <v>5588722.0633300003</v>
      </c>
      <c r="ND25" s="3">
        <v>51</v>
      </c>
      <c r="NE25" s="2"/>
      <c r="NG25" s="2"/>
      <c r="NI25" s="2"/>
      <c r="NK25" s="2"/>
      <c r="NM25" s="2"/>
      <c r="NO25" s="2"/>
      <c r="NQ25" s="2"/>
      <c r="NS25" s="2"/>
      <c r="NU25" s="2"/>
      <c r="NW25" s="2"/>
      <c r="NY25" s="2"/>
      <c r="OA25" s="2"/>
      <c r="OC25" s="2"/>
      <c r="OE25" s="2"/>
      <c r="OG25" s="2"/>
      <c r="OI25" s="2"/>
      <c r="OK25" s="2"/>
      <c r="OM25" s="2"/>
      <c r="OO25" s="2"/>
      <c r="OQ25" s="2"/>
      <c r="OS25" s="2"/>
      <c r="OU25" s="2"/>
      <c r="OW25" s="2"/>
      <c r="OY25" s="2"/>
      <c r="PA25" s="2"/>
      <c r="PC25" s="2"/>
      <c r="PE25" s="2"/>
      <c r="PG25" s="2"/>
      <c r="PI25" s="2"/>
      <c r="PK25" s="2"/>
      <c r="PM25" s="2"/>
      <c r="PO25" s="2"/>
      <c r="PQ25" s="2"/>
      <c r="PS25" s="2"/>
    </row>
    <row r="26" spans="1:435" x14ac:dyDescent="0.25">
      <c r="A26" t="s">
        <v>209</v>
      </c>
      <c r="B26" s="1">
        <v>442</v>
      </c>
      <c r="C26" s="2">
        <v>62529</v>
      </c>
      <c r="D26" s="3">
        <v>1</v>
      </c>
      <c r="E26" s="2">
        <v>104158</v>
      </c>
      <c r="F26" s="3">
        <v>1</v>
      </c>
      <c r="G26" s="2"/>
      <c r="I26" s="2"/>
      <c r="K26" s="2"/>
      <c r="M26" s="2">
        <v>74976</v>
      </c>
      <c r="N26" s="3">
        <v>2</v>
      </c>
      <c r="O26" s="2"/>
      <c r="Q26" s="2"/>
      <c r="S26" s="2"/>
      <c r="U26" s="2"/>
      <c r="W26" s="2">
        <v>37488</v>
      </c>
      <c r="X26" s="3">
        <v>1</v>
      </c>
      <c r="Y26" s="2">
        <v>66291</v>
      </c>
      <c r="Z26" s="3">
        <v>1</v>
      </c>
      <c r="AA26" s="2">
        <v>156529</v>
      </c>
      <c r="AB26" s="3">
        <v>1</v>
      </c>
      <c r="AC26" s="2"/>
      <c r="AE26" s="2"/>
      <c r="AG26" s="2">
        <v>156529</v>
      </c>
      <c r="AH26" s="3">
        <v>1</v>
      </c>
      <c r="AI26" s="2"/>
      <c r="AK26" s="2">
        <v>313058</v>
      </c>
      <c r="AL26" s="3">
        <v>2</v>
      </c>
      <c r="AM26" s="2">
        <v>156529</v>
      </c>
      <c r="AN26" s="3">
        <v>1</v>
      </c>
      <c r="AO26" s="2">
        <v>156529</v>
      </c>
      <c r="AP26" s="3">
        <v>1</v>
      </c>
      <c r="AQ26" s="2"/>
      <c r="AS26" s="2">
        <v>144306</v>
      </c>
      <c r="AT26" s="3">
        <v>1</v>
      </c>
      <c r="AU26" s="2">
        <v>139018</v>
      </c>
      <c r="AV26" s="3">
        <v>2</v>
      </c>
      <c r="AW26" s="2">
        <v>55015</v>
      </c>
      <c r="AX26" s="3">
        <v>1</v>
      </c>
      <c r="AY26" s="2"/>
      <c r="BA26" s="2"/>
      <c r="BC26" s="2"/>
      <c r="BE26" s="2"/>
      <c r="BG26" s="2"/>
      <c r="BI26" s="2"/>
      <c r="BK26" s="2"/>
      <c r="BM26" s="2">
        <v>67580</v>
      </c>
      <c r="BN26" s="3">
        <v>1</v>
      </c>
      <c r="BO26" s="2"/>
      <c r="BQ26" s="2"/>
      <c r="BS26" s="2">
        <v>58896</v>
      </c>
      <c r="BT26" s="3">
        <v>1</v>
      </c>
      <c r="BU26" s="2">
        <v>117087</v>
      </c>
      <c r="BV26" s="3">
        <v>1</v>
      </c>
      <c r="BW26" s="2">
        <v>117087</v>
      </c>
      <c r="BX26" s="3">
        <v>1</v>
      </c>
      <c r="BY26" s="2">
        <v>99681</v>
      </c>
      <c r="BZ26" s="3">
        <v>1</v>
      </c>
      <c r="CA26" s="2">
        <v>117087</v>
      </c>
      <c r="CB26" s="3">
        <v>1</v>
      </c>
      <c r="CC26" s="2">
        <v>78183</v>
      </c>
      <c r="CD26" s="3">
        <v>1</v>
      </c>
      <c r="CE26" s="2">
        <v>20094.189999999999</v>
      </c>
      <c r="CF26" s="3">
        <v>0</v>
      </c>
      <c r="CG26" s="2">
        <v>505950</v>
      </c>
      <c r="CH26" s="3">
        <v>10</v>
      </c>
      <c r="CI26" s="2">
        <v>60194</v>
      </c>
      <c r="CJ26" s="3">
        <v>1</v>
      </c>
      <c r="CK26" s="2">
        <v>353226</v>
      </c>
      <c r="CL26" s="3">
        <v>3</v>
      </c>
      <c r="CM26" s="2"/>
      <c r="CO26" s="2">
        <v>288612</v>
      </c>
      <c r="CP26" s="3">
        <v>2</v>
      </c>
      <c r="CQ26" s="2"/>
      <c r="CS26" s="2">
        <v>144306</v>
      </c>
      <c r="CT26" s="3">
        <v>1</v>
      </c>
      <c r="CU26" s="2"/>
      <c r="CW26" s="2">
        <v>636240</v>
      </c>
      <c r="CX26" s="3">
        <v>5</v>
      </c>
      <c r="CY26" s="2"/>
      <c r="DA26" s="2">
        <v>112569</v>
      </c>
      <c r="DB26" s="3">
        <v>1</v>
      </c>
      <c r="DC26" s="2"/>
      <c r="DE26" s="2"/>
      <c r="DG26" s="2"/>
      <c r="DI26" s="2"/>
      <c r="DK26" s="2"/>
      <c r="DM26" s="2"/>
      <c r="DO26" s="2">
        <v>116130</v>
      </c>
      <c r="DP26" s="3">
        <v>1</v>
      </c>
      <c r="DQ26" s="2">
        <v>195277</v>
      </c>
      <c r="DR26" s="3">
        <v>1</v>
      </c>
      <c r="DS26" s="2">
        <v>225138</v>
      </c>
      <c r="DT26" s="3">
        <v>2</v>
      </c>
      <c r="DU26" s="2"/>
      <c r="DW26" s="2"/>
      <c r="DY26" s="2">
        <v>56854</v>
      </c>
      <c r="DZ26" s="3">
        <v>1</v>
      </c>
      <c r="EA26" s="2"/>
      <c r="EC26" s="2"/>
      <c r="EE26" s="2">
        <v>636240</v>
      </c>
      <c r="EF26" s="3">
        <v>5</v>
      </c>
      <c r="EG26" s="2"/>
      <c r="EI26" s="2">
        <v>225138</v>
      </c>
      <c r="EJ26" s="3">
        <v>2</v>
      </c>
      <c r="EK26" s="2"/>
      <c r="EM26" s="2"/>
      <c r="EO26" s="2">
        <v>562845</v>
      </c>
      <c r="EP26" s="3">
        <v>5</v>
      </c>
      <c r="EQ26" s="2"/>
      <c r="ES26" s="2"/>
      <c r="EU26" s="2"/>
      <c r="EW26" s="2"/>
      <c r="EY26" s="2"/>
      <c r="FA26" s="2"/>
      <c r="FC26" s="2"/>
      <c r="FE26" s="2"/>
      <c r="FG26" s="2">
        <v>337707</v>
      </c>
      <c r="FH26" s="3">
        <v>3</v>
      </c>
      <c r="FI26" s="2"/>
      <c r="FK26" s="2">
        <v>675414</v>
      </c>
      <c r="FL26" s="3">
        <v>6</v>
      </c>
      <c r="FM26" s="2"/>
      <c r="FO26" s="2"/>
      <c r="FQ26" s="2"/>
      <c r="FS26" s="2"/>
      <c r="FU26" s="2"/>
      <c r="FW26" s="2">
        <v>3151932</v>
      </c>
      <c r="FX26" s="3">
        <v>28</v>
      </c>
      <c r="FY26" s="2">
        <v>1575966</v>
      </c>
      <c r="FZ26" s="3">
        <v>14</v>
      </c>
      <c r="GA26" s="2">
        <v>675414</v>
      </c>
      <c r="GB26" s="3">
        <v>6</v>
      </c>
      <c r="GC26" s="2">
        <v>2476518</v>
      </c>
      <c r="GD26" s="3">
        <v>22</v>
      </c>
      <c r="GE26" s="2"/>
      <c r="GG26" s="2">
        <v>112569</v>
      </c>
      <c r="GH26" s="3">
        <v>1</v>
      </c>
      <c r="GI26" s="2"/>
      <c r="GK26" s="2">
        <v>225138</v>
      </c>
      <c r="GL26" s="3">
        <v>2</v>
      </c>
      <c r="GM26" s="2"/>
      <c r="GO26" s="2">
        <v>1688535</v>
      </c>
      <c r="GP26" s="3">
        <v>15</v>
      </c>
      <c r="GQ26" s="2"/>
      <c r="GS26" s="2">
        <v>562845</v>
      </c>
      <c r="GT26" s="3">
        <v>5</v>
      </c>
      <c r="GU26" s="2"/>
      <c r="GW26" s="2"/>
      <c r="GY26" s="2"/>
      <c r="HA26" s="2"/>
      <c r="HC26" s="2"/>
      <c r="HE26" s="2">
        <v>337707</v>
      </c>
      <c r="HF26" s="3">
        <v>3</v>
      </c>
      <c r="HG26" s="2"/>
      <c r="HI26" s="2"/>
      <c r="HK26" s="2">
        <v>225138</v>
      </c>
      <c r="HL26" s="3">
        <v>2</v>
      </c>
      <c r="HM26" s="2">
        <v>112569</v>
      </c>
      <c r="HN26" s="3">
        <v>1</v>
      </c>
      <c r="HO26" s="2">
        <v>337707</v>
      </c>
      <c r="HP26" s="3">
        <v>3</v>
      </c>
      <c r="HQ26" s="2">
        <v>112569</v>
      </c>
      <c r="HR26" s="3">
        <v>1</v>
      </c>
      <c r="HS26" s="2"/>
      <c r="HU26" s="2">
        <v>900552</v>
      </c>
      <c r="HV26" s="3">
        <v>8</v>
      </c>
      <c r="HW26" s="2"/>
      <c r="HY26" s="2"/>
      <c r="IA26" s="2"/>
      <c r="IC26" s="2"/>
      <c r="IE26" s="2">
        <v>225138</v>
      </c>
      <c r="IF26" s="3">
        <v>2</v>
      </c>
      <c r="IG26" s="2"/>
      <c r="II26" s="2"/>
      <c r="IK26" s="2"/>
      <c r="IM26" s="2"/>
      <c r="IO26" s="2">
        <v>225138</v>
      </c>
      <c r="IP26" s="3">
        <v>2</v>
      </c>
      <c r="IQ26" s="2">
        <v>225138</v>
      </c>
      <c r="IR26" s="3">
        <v>2</v>
      </c>
      <c r="IS26" s="2">
        <v>112569</v>
      </c>
      <c r="IT26" s="3">
        <v>1</v>
      </c>
      <c r="IU26" s="2">
        <v>112569</v>
      </c>
      <c r="IV26" s="3">
        <v>1</v>
      </c>
      <c r="IW26" s="2"/>
      <c r="IY26" s="2"/>
      <c r="JA26" s="2"/>
      <c r="JC26" s="2"/>
      <c r="JE26" s="2"/>
      <c r="JG26" s="2"/>
      <c r="JI26" s="2"/>
      <c r="JK26" s="2"/>
      <c r="JM26" s="2"/>
      <c r="JO26" s="2"/>
      <c r="JQ26" s="2">
        <v>1615.1</v>
      </c>
      <c r="JR26" s="3">
        <v>0</v>
      </c>
      <c r="JS26" s="2"/>
      <c r="JU26" s="2">
        <v>5000</v>
      </c>
      <c r="JV26" s="3">
        <v>0</v>
      </c>
      <c r="JW26" s="2"/>
      <c r="JY26" s="2">
        <v>27975.5</v>
      </c>
      <c r="JZ26" s="3">
        <v>0</v>
      </c>
      <c r="KA26" s="2"/>
      <c r="KC26" s="2">
        <v>15525</v>
      </c>
      <c r="KD26" s="3">
        <v>0</v>
      </c>
      <c r="KE26" s="2">
        <v>14574</v>
      </c>
      <c r="KF26" s="3">
        <v>0</v>
      </c>
      <c r="KG26" s="2"/>
      <c r="KI26" s="2">
        <v>1930</v>
      </c>
      <c r="KJ26" s="3">
        <v>0</v>
      </c>
      <c r="KK26" s="2">
        <v>569787.63</v>
      </c>
      <c r="KL26" s="3">
        <v>0</v>
      </c>
      <c r="KM26" s="2"/>
      <c r="KO26" s="2">
        <v>80000</v>
      </c>
      <c r="KP26" s="3">
        <v>0</v>
      </c>
      <c r="KQ26" s="2"/>
      <c r="KS26" s="2"/>
      <c r="KU26" s="2">
        <v>4000</v>
      </c>
      <c r="KV26" s="3">
        <v>0</v>
      </c>
      <c r="KW26" s="2"/>
      <c r="KY26" s="2">
        <v>10073</v>
      </c>
      <c r="KZ26" s="3">
        <v>0</v>
      </c>
      <c r="LA26" s="2"/>
      <c r="LC26" s="2">
        <v>30000</v>
      </c>
      <c r="LD26" s="3">
        <v>0</v>
      </c>
      <c r="LE26" s="2"/>
      <c r="LG26" s="2"/>
      <c r="LI26" s="2"/>
      <c r="LK26" s="2"/>
      <c r="LM26" s="2"/>
      <c r="LO26" s="2"/>
      <c r="LQ26" s="2"/>
      <c r="LS26" s="2">
        <v>1971</v>
      </c>
      <c r="LT26" s="3">
        <v>0</v>
      </c>
      <c r="LU26" s="2"/>
      <c r="LW26" s="2">
        <v>5898</v>
      </c>
      <c r="LX26" s="3">
        <v>0</v>
      </c>
      <c r="LY26" s="2"/>
      <c r="MA26" s="2"/>
      <c r="MC26" s="2"/>
      <c r="ME26" s="2"/>
      <c r="MG26" s="2"/>
      <c r="MI26" s="2">
        <v>1950</v>
      </c>
      <c r="MJ26" s="3">
        <v>0</v>
      </c>
      <c r="MK26" s="2">
        <v>10158</v>
      </c>
      <c r="ML26" s="3">
        <v>0</v>
      </c>
      <c r="MM26" s="2">
        <v>14993</v>
      </c>
      <c r="MN26" s="3">
        <v>0</v>
      </c>
      <c r="MO26" s="2">
        <v>700</v>
      </c>
      <c r="MP26" s="3">
        <v>0</v>
      </c>
      <c r="MQ26" s="2"/>
      <c r="MS26" s="2">
        <v>7598.48</v>
      </c>
      <c r="MT26" s="3">
        <v>0</v>
      </c>
      <c r="MU26" s="2"/>
      <c r="MW26" s="2"/>
      <c r="MY26" s="2"/>
      <c r="NA26" s="2">
        <v>43000</v>
      </c>
      <c r="NB26" s="3">
        <v>0</v>
      </c>
      <c r="NC26" s="2">
        <v>21672949.900000002</v>
      </c>
      <c r="ND26" s="3">
        <v>191</v>
      </c>
      <c r="NE26" s="2"/>
      <c r="NG26" s="2"/>
      <c r="NI26" s="2"/>
      <c r="NK26" s="2"/>
      <c r="NM26" s="2"/>
      <c r="NO26" s="2"/>
      <c r="NQ26" s="2"/>
      <c r="NS26" s="2"/>
      <c r="NU26" s="2"/>
      <c r="NW26" s="2"/>
      <c r="NY26" s="2"/>
      <c r="OA26" s="2"/>
      <c r="OC26" s="2"/>
      <c r="OE26" s="2"/>
      <c r="OG26" s="2"/>
      <c r="OI26" s="2"/>
      <c r="OK26" s="2"/>
      <c r="OM26" s="2"/>
      <c r="OO26" s="2"/>
      <c r="OQ26" s="2"/>
      <c r="OS26" s="2"/>
      <c r="OU26" s="2"/>
      <c r="OW26" s="2"/>
      <c r="OY26" s="2"/>
      <c r="PA26" s="2"/>
      <c r="PC26" s="2"/>
      <c r="PE26" s="2"/>
      <c r="PG26" s="2"/>
      <c r="PI26" s="2"/>
      <c r="PK26" s="2"/>
      <c r="PM26" s="2"/>
      <c r="PO26" s="2"/>
      <c r="PQ26" s="2"/>
      <c r="PS26" s="2"/>
    </row>
    <row r="27" spans="1:435" x14ac:dyDescent="0.25">
      <c r="A27" t="s">
        <v>210</v>
      </c>
      <c r="B27" s="1">
        <v>455</v>
      </c>
      <c r="C27" s="2"/>
      <c r="E27" s="2">
        <v>104158</v>
      </c>
      <c r="F27" s="3">
        <v>1</v>
      </c>
      <c r="G27" s="2"/>
      <c r="I27" s="2"/>
      <c r="K27" s="2"/>
      <c r="M27" s="2">
        <v>37488</v>
      </c>
      <c r="N27" s="3">
        <v>1</v>
      </c>
      <c r="O27" s="2">
        <v>74976</v>
      </c>
      <c r="P27" s="3">
        <v>2</v>
      </c>
      <c r="Q27" s="2"/>
      <c r="S27" s="2"/>
      <c r="U27" s="2"/>
      <c r="W27" s="2">
        <v>187440</v>
      </c>
      <c r="X27" s="3">
        <v>5</v>
      </c>
      <c r="Y27" s="2">
        <v>66291</v>
      </c>
      <c r="Z27" s="3">
        <v>1</v>
      </c>
      <c r="AA27" s="2"/>
      <c r="AC27" s="2"/>
      <c r="AE27" s="2"/>
      <c r="AG27" s="2"/>
      <c r="AI27" s="2">
        <v>156529</v>
      </c>
      <c r="AJ27" s="3">
        <v>1</v>
      </c>
      <c r="AK27" s="2"/>
      <c r="AM27" s="2">
        <v>156529</v>
      </c>
      <c r="AN27" s="3">
        <v>1</v>
      </c>
      <c r="AO27" s="2"/>
      <c r="AQ27" s="2"/>
      <c r="AS27" s="2"/>
      <c r="AU27" s="2"/>
      <c r="AW27" s="2">
        <v>110030</v>
      </c>
      <c r="AX27" s="3">
        <v>2</v>
      </c>
      <c r="AY27" s="2">
        <v>55015</v>
      </c>
      <c r="AZ27" s="3">
        <v>1</v>
      </c>
      <c r="BA27" s="2"/>
      <c r="BC27" s="2">
        <v>50639</v>
      </c>
      <c r="BD27" s="3">
        <v>1</v>
      </c>
      <c r="BE27" s="2"/>
      <c r="BG27" s="2"/>
      <c r="BI27" s="2"/>
      <c r="BK27" s="2"/>
      <c r="BM27" s="2">
        <v>67580</v>
      </c>
      <c r="BN27" s="3">
        <v>1</v>
      </c>
      <c r="BO27" s="2"/>
      <c r="BQ27" s="2">
        <v>117087</v>
      </c>
      <c r="BR27" s="3">
        <v>1</v>
      </c>
      <c r="BS27" s="2"/>
      <c r="BU27" s="2">
        <v>117087</v>
      </c>
      <c r="BV27" s="3">
        <v>1</v>
      </c>
      <c r="BW27" s="2">
        <v>117087</v>
      </c>
      <c r="BX27" s="3">
        <v>1</v>
      </c>
      <c r="BY27" s="2">
        <v>99681</v>
      </c>
      <c r="BZ27" s="3">
        <v>3</v>
      </c>
      <c r="CA27" s="2"/>
      <c r="CC27" s="2">
        <v>78183</v>
      </c>
      <c r="CD27" s="3">
        <v>1</v>
      </c>
      <c r="CE27" s="2">
        <v>38999.736669999998</v>
      </c>
      <c r="CF27" s="3">
        <v>0</v>
      </c>
      <c r="CG27" s="2">
        <v>151785</v>
      </c>
      <c r="CH27" s="3">
        <v>3</v>
      </c>
      <c r="CI27" s="2">
        <v>180582</v>
      </c>
      <c r="CJ27" s="3">
        <v>3</v>
      </c>
      <c r="CK27" s="2">
        <v>117742</v>
      </c>
      <c r="CL27" s="3">
        <v>1</v>
      </c>
      <c r="CM27" s="2">
        <v>144306</v>
      </c>
      <c r="CN27" s="3">
        <v>1</v>
      </c>
      <c r="CO27" s="2">
        <v>288612</v>
      </c>
      <c r="CP27" s="3">
        <v>2</v>
      </c>
      <c r="CQ27" s="2"/>
      <c r="CS27" s="2">
        <v>144306</v>
      </c>
      <c r="CT27" s="3">
        <v>1</v>
      </c>
      <c r="CU27" s="2"/>
      <c r="CW27" s="2">
        <v>127248</v>
      </c>
      <c r="CX27" s="3">
        <v>1</v>
      </c>
      <c r="CY27" s="2"/>
      <c r="DA27" s="2">
        <v>112569</v>
      </c>
      <c r="DB27" s="3">
        <v>1</v>
      </c>
      <c r="DC27" s="2">
        <v>112569</v>
      </c>
      <c r="DD27" s="3">
        <v>1</v>
      </c>
      <c r="DE27" s="2">
        <v>112569</v>
      </c>
      <c r="DF27" s="3">
        <v>1</v>
      </c>
      <c r="DG27" s="2"/>
      <c r="DI27" s="2"/>
      <c r="DK27" s="2"/>
      <c r="DM27" s="2"/>
      <c r="DO27" s="2"/>
      <c r="DQ27" s="2">
        <v>195277</v>
      </c>
      <c r="DR27" s="3">
        <v>1</v>
      </c>
      <c r="DS27" s="2">
        <v>112569</v>
      </c>
      <c r="DT27" s="3">
        <v>1</v>
      </c>
      <c r="DU27" s="2"/>
      <c r="DW27" s="2"/>
      <c r="DY27" s="2">
        <v>56854</v>
      </c>
      <c r="DZ27" s="3">
        <v>1</v>
      </c>
      <c r="EA27" s="2"/>
      <c r="EC27" s="2"/>
      <c r="EE27" s="2">
        <v>381744</v>
      </c>
      <c r="EF27" s="3">
        <v>3</v>
      </c>
      <c r="EG27" s="2"/>
      <c r="EI27" s="2">
        <v>112569</v>
      </c>
      <c r="EJ27" s="3">
        <v>1</v>
      </c>
      <c r="EK27" s="2"/>
      <c r="EM27" s="2"/>
      <c r="EO27" s="2">
        <v>450276</v>
      </c>
      <c r="EP27" s="3">
        <v>4</v>
      </c>
      <c r="EQ27" s="2"/>
      <c r="ES27" s="2"/>
      <c r="EU27" s="2"/>
      <c r="EW27" s="2"/>
      <c r="EY27" s="2"/>
      <c r="FA27" s="2"/>
      <c r="FC27" s="2"/>
      <c r="FE27" s="2"/>
      <c r="FG27" s="2">
        <v>112569</v>
      </c>
      <c r="FH27" s="3">
        <v>1</v>
      </c>
      <c r="FI27" s="2">
        <v>112569</v>
      </c>
      <c r="FJ27" s="3">
        <v>1</v>
      </c>
      <c r="FK27" s="2">
        <v>337707</v>
      </c>
      <c r="FL27" s="3">
        <v>3</v>
      </c>
      <c r="FM27" s="2"/>
      <c r="FO27" s="2">
        <v>112569</v>
      </c>
      <c r="FP27" s="3">
        <v>1</v>
      </c>
      <c r="FQ27" s="2"/>
      <c r="FS27" s="2"/>
      <c r="FU27" s="2"/>
      <c r="FW27" s="2">
        <v>787983</v>
      </c>
      <c r="FX27" s="3">
        <v>7</v>
      </c>
      <c r="FY27" s="2">
        <v>787983</v>
      </c>
      <c r="FZ27" s="3">
        <v>7</v>
      </c>
      <c r="GA27" s="2">
        <v>225138</v>
      </c>
      <c r="GB27" s="3">
        <v>2</v>
      </c>
      <c r="GC27" s="2">
        <v>1013121</v>
      </c>
      <c r="GD27" s="3">
        <v>9</v>
      </c>
      <c r="GE27" s="2"/>
      <c r="GG27" s="2">
        <v>112569</v>
      </c>
      <c r="GH27" s="3">
        <v>1</v>
      </c>
      <c r="GI27" s="2"/>
      <c r="GK27" s="2">
        <v>225138</v>
      </c>
      <c r="GL27" s="3">
        <v>2</v>
      </c>
      <c r="GM27" s="2"/>
      <c r="GO27" s="2">
        <v>787983</v>
      </c>
      <c r="GP27" s="3">
        <v>7</v>
      </c>
      <c r="GQ27" s="2"/>
      <c r="GS27" s="2">
        <v>112569</v>
      </c>
      <c r="GT27" s="3">
        <v>1</v>
      </c>
      <c r="GU27" s="2"/>
      <c r="GW27" s="2"/>
      <c r="GY27" s="2"/>
      <c r="HA27" s="2"/>
      <c r="HC27" s="2"/>
      <c r="HE27" s="2"/>
      <c r="HG27" s="2"/>
      <c r="HI27" s="2"/>
      <c r="HK27" s="2">
        <v>225138</v>
      </c>
      <c r="HL27" s="3">
        <v>2</v>
      </c>
      <c r="HM27" s="2">
        <v>225138</v>
      </c>
      <c r="HN27" s="3">
        <v>2</v>
      </c>
      <c r="HO27" s="2"/>
      <c r="HQ27" s="2">
        <v>112569</v>
      </c>
      <c r="HR27" s="3">
        <v>1</v>
      </c>
      <c r="HS27" s="2"/>
      <c r="HU27" s="2">
        <v>562845</v>
      </c>
      <c r="HV27" s="3">
        <v>5</v>
      </c>
      <c r="HW27" s="2">
        <v>112569</v>
      </c>
      <c r="HX27" s="3">
        <v>1</v>
      </c>
      <c r="HY27" s="2"/>
      <c r="IA27" s="2"/>
      <c r="IC27" s="2"/>
      <c r="IE27" s="2">
        <v>225138</v>
      </c>
      <c r="IF27" s="3">
        <v>2</v>
      </c>
      <c r="IG27" s="2"/>
      <c r="II27" s="2"/>
      <c r="IK27" s="2"/>
      <c r="IM27" s="2"/>
      <c r="IO27" s="2"/>
      <c r="IQ27" s="2"/>
      <c r="IS27" s="2">
        <v>112569</v>
      </c>
      <c r="IT27" s="3">
        <v>1</v>
      </c>
      <c r="IU27" s="2"/>
      <c r="IW27" s="2"/>
      <c r="IY27" s="2"/>
      <c r="JA27" s="2"/>
      <c r="JC27" s="2"/>
      <c r="JE27" s="2"/>
      <c r="JG27" s="2"/>
      <c r="JI27" s="2"/>
      <c r="JK27" s="2"/>
      <c r="JM27" s="2"/>
      <c r="JO27" s="2"/>
      <c r="JQ27" s="2">
        <v>60628.014999999999</v>
      </c>
      <c r="JR27" s="3">
        <v>0</v>
      </c>
      <c r="JS27" s="2"/>
      <c r="JU27" s="2"/>
      <c r="JW27" s="2"/>
      <c r="JY27" s="2">
        <v>25319.25</v>
      </c>
      <c r="JZ27" s="3">
        <v>0</v>
      </c>
      <c r="KA27" s="2"/>
      <c r="KC27" s="2">
        <v>15100</v>
      </c>
      <c r="KD27" s="3">
        <v>0</v>
      </c>
      <c r="KE27" s="2">
        <v>7745</v>
      </c>
      <c r="KF27" s="3">
        <v>0</v>
      </c>
      <c r="KG27" s="2"/>
      <c r="KI27" s="2">
        <v>3400</v>
      </c>
      <c r="KJ27" s="3">
        <v>0</v>
      </c>
      <c r="KK27" s="2">
        <v>270050.21000000002</v>
      </c>
      <c r="KL27" s="3">
        <v>0</v>
      </c>
      <c r="KM27" s="2"/>
      <c r="KO27" s="2">
        <v>60000</v>
      </c>
      <c r="KP27" s="3">
        <v>0</v>
      </c>
      <c r="KQ27" s="2"/>
      <c r="KS27" s="2"/>
      <c r="KU27" s="2">
        <v>17497</v>
      </c>
      <c r="KV27" s="3">
        <v>0</v>
      </c>
      <c r="KW27" s="2"/>
      <c r="KY27" s="2">
        <v>7050</v>
      </c>
      <c r="KZ27" s="3">
        <v>0</v>
      </c>
      <c r="LA27" s="2"/>
      <c r="LC27" s="2">
        <v>13920</v>
      </c>
      <c r="LD27" s="3">
        <v>0</v>
      </c>
      <c r="LE27" s="2"/>
      <c r="LG27" s="2"/>
      <c r="LI27" s="2"/>
      <c r="LK27" s="2">
        <v>400</v>
      </c>
      <c r="LL27" s="3">
        <v>0</v>
      </c>
      <c r="LM27" s="2"/>
      <c r="LO27" s="2"/>
      <c r="LQ27" s="2">
        <v>8416</v>
      </c>
      <c r="LR27" s="3">
        <v>0</v>
      </c>
      <c r="LS27" s="2">
        <v>3250</v>
      </c>
      <c r="LT27" s="3">
        <v>0</v>
      </c>
      <c r="LU27" s="2">
        <v>75000</v>
      </c>
      <c r="LV27" s="3">
        <v>0</v>
      </c>
      <c r="LW27" s="2">
        <v>3932</v>
      </c>
      <c r="LX27" s="3">
        <v>0</v>
      </c>
      <c r="LY27" s="2"/>
      <c r="MA27" s="2"/>
      <c r="MC27" s="2"/>
      <c r="ME27" s="2"/>
      <c r="MG27" s="2">
        <v>6800</v>
      </c>
      <c r="MH27" s="3">
        <v>0</v>
      </c>
      <c r="MI27" s="2">
        <v>32214</v>
      </c>
      <c r="MJ27" s="3">
        <v>0</v>
      </c>
      <c r="MK27" s="2">
        <v>6229</v>
      </c>
      <c r="ML27" s="3">
        <v>0</v>
      </c>
      <c r="MM27" s="2"/>
      <c r="MO27" s="2"/>
      <c r="MQ27" s="2"/>
      <c r="MS27" s="2">
        <v>5017.8999999999996</v>
      </c>
      <c r="MT27" s="3">
        <v>0</v>
      </c>
      <c r="MU27" s="2"/>
      <c r="MW27" s="2">
        <v>832710</v>
      </c>
      <c r="MX27" s="3">
        <v>0</v>
      </c>
      <c r="MY27" s="2"/>
      <c r="NA27" s="2">
        <v>29000</v>
      </c>
      <c r="NB27" s="3">
        <v>0</v>
      </c>
      <c r="NC27" s="2">
        <v>12223919.11167</v>
      </c>
      <c r="ND27" s="3">
        <v>106</v>
      </c>
      <c r="NE27" s="2"/>
      <c r="NG27" s="2"/>
      <c r="NI27" s="2"/>
      <c r="NK27" s="2"/>
      <c r="NM27" s="2"/>
      <c r="NO27" s="2"/>
      <c r="NQ27" s="2"/>
      <c r="NS27" s="2"/>
      <c r="NU27" s="2"/>
      <c r="NW27" s="2"/>
      <c r="NY27" s="2"/>
      <c r="OA27" s="2"/>
      <c r="OC27" s="2"/>
      <c r="OE27" s="2"/>
      <c r="OG27" s="2"/>
      <c r="OI27" s="2"/>
      <c r="OK27" s="2"/>
      <c r="OM27" s="2"/>
      <c r="OO27" s="2"/>
      <c r="OQ27" s="2"/>
      <c r="OS27" s="2"/>
      <c r="OU27" s="2"/>
      <c r="OW27" s="2"/>
      <c r="OY27" s="2"/>
      <c r="PA27" s="2"/>
      <c r="PC27" s="2"/>
      <c r="PE27" s="2"/>
      <c r="PG27" s="2"/>
      <c r="PI27" s="2"/>
      <c r="PK27" s="2"/>
      <c r="PM27" s="2"/>
      <c r="PO27" s="2"/>
      <c r="PQ27" s="2"/>
      <c r="PS27" s="2"/>
    </row>
    <row r="28" spans="1:435" x14ac:dyDescent="0.25">
      <c r="A28" t="s">
        <v>211</v>
      </c>
      <c r="B28" s="1">
        <v>405</v>
      </c>
      <c r="C28" s="2"/>
      <c r="E28" s="2"/>
      <c r="G28" s="2">
        <v>67876</v>
      </c>
      <c r="H28" s="3">
        <v>1</v>
      </c>
      <c r="I28" s="2"/>
      <c r="K28" s="2"/>
      <c r="M28" s="2"/>
      <c r="O28" s="2"/>
      <c r="Q28" s="2"/>
      <c r="S28" s="2"/>
      <c r="U28" s="2">
        <v>52931</v>
      </c>
      <c r="V28" s="3">
        <v>1</v>
      </c>
      <c r="W28" s="2">
        <v>112464</v>
      </c>
      <c r="X28" s="3">
        <v>3</v>
      </c>
      <c r="Y28" s="2"/>
      <c r="AA28" s="2"/>
      <c r="AC28" s="2"/>
      <c r="AE28" s="2"/>
      <c r="AG28" s="2"/>
      <c r="AI28" s="2"/>
      <c r="AK28" s="2">
        <v>469587</v>
      </c>
      <c r="AL28" s="3">
        <v>3</v>
      </c>
      <c r="AM28" s="2"/>
      <c r="AO28" s="2"/>
      <c r="AQ28" s="2"/>
      <c r="AS28" s="2"/>
      <c r="AU28" s="2">
        <v>69509</v>
      </c>
      <c r="AV28" s="3">
        <v>1</v>
      </c>
      <c r="AW28" s="2">
        <v>165045</v>
      </c>
      <c r="AX28" s="3">
        <v>3</v>
      </c>
      <c r="AY28" s="2"/>
      <c r="BA28" s="2">
        <v>90879</v>
      </c>
      <c r="BB28" s="3">
        <v>1</v>
      </c>
      <c r="BC28" s="2"/>
      <c r="BE28" s="2"/>
      <c r="BG28" s="2">
        <v>117087</v>
      </c>
      <c r="BH28" s="3">
        <v>1</v>
      </c>
      <c r="BI28" s="2"/>
      <c r="BK28" s="2"/>
      <c r="BM28" s="2"/>
      <c r="BO28" s="2"/>
      <c r="BQ28" s="2"/>
      <c r="BS28" s="2"/>
      <c r="BU28" s="2"/>
      <c r="BW28" s="2"/>
      <c r="BY28" s="2"/>
      <c r="CA28" s="2"/>
      <c r="CC28" s="2">
        <v>78183</v>
      </c>
      <c r="CD28" s="3">
        <v>1</v>
      </c>
      <c r="CE28" s="2">
        <v>10050.95667</v>
      </c>
      <c r="CF28" s="3">
        <v>0</v>
      </c>
      <c r="CG28" s="2">
        <v>303570</v>
      </c>
      <c r="CH28" s="3">
        <v>6</v>
      </c>
      <c r="CI28" s="2">
        <v>60194</v>
      </c>
      <c r="CJ28" s="3">
        <v>1</v>
      </c>
      <c r="CK28" s="2"/>
      <c r="CM28" s="2"/>
      <c r="CO28" s="2"/>
      <c r="CQ28" s="2"/>
      <c r="CS28" s="2">
        <v>144306</v>
      </c>
      <c r="CT28" s="3">
        <v>1</v>
      </c>
      <c r="CU28" s="2"/>
      <c r="CW28" s="2"/>
      <c r="CY28" s="2"/>
      <c r="DA28" s="2"/>
      <c r="DC28" s="2"/>
      <c r="DE28" s="2"/>
      <c r="DG28" s="2"/>
      <c r="DI28" s="2"/>
      <c r="DK28" s="2"/>
      <c r="DM28" s="2"/>
      <c r="DO28" s="2"/>
      <c r="DQ28" s="2">
        <v>195277</v>
      </c>
      <c r="DR28" s="3">
        <v>1</v>
      </c>
      <c r="DS28" s="2">
        <v>112569</v>
      </c>
      <c r="DT28" s="3">
        <v>1</v>
      </c>
      <c r="DU28" s="2"/>
      <c r="DW28" s="2"/>
      <c r="DY28" s="2">
        <v>56854</v>
      </c>
      <c r="DZ28" s="3">
        <v>1</v>
      </c>
      <c r="EA28" s="2"/>
      <c r="EC28" s="2">
        <v>337707</v>
      </c>
      <c r="ED28" s="3">
        <v>3</v>
      </c>
      <c r="EE28" s="2"/>
      <c r="EG28" s="2"/>
      <c r="EI28" s="2"/>
      <c r="EK28" s="2"/>
      <c r="EM28" s="2">
        <v>112569</v>
      </c>
      <c r="EN28" s="3">
        <v>1</v>
      </c>
      <c r="EO28" s="2">
        <v>337707</v>
      </c>
      <c r="EP28" s="3">
        <v>3</v>
      </c>
      <c r="EQ28" s="2"/>
      <c r="ES28" s="2"/>
      <c r="EU28" s="2"/>
      <c r="EW28" s="2"/>
      <c r="EY28" s="2"/>
      <c r="FA28" s="2"/>
      <c r="FC28" s="2"/>
      <c r="FE28" s="2"/>
      <c r="FG28" s="2">
        <v>337707</v>
      </c>
      <c r="FH28" s="3">
        <v>3</v>
      </c>
      <c r="FI28" s="2"/>
      <c r="FK28" s="2"/>
      <c r="FM28" s="2"/>
      <c r="FO28" s="2">
        <v>112569</v>
      </c>
      <c r="FP28" s="3">
        <v>1</v>
      </c>
      <c r="FQ28" s="2"/>
      <c r="FS28" s="2"/>
      <c r="FU28" s="2"/>
      <c r="FW28" s="2">
        <v>675414</v>
      </c>
      <c r="FX28" s="3">
        <v>6</v>
      </c>
      <c r="FY28" s="2">
        <v>1688535</v>
      </c>
      <c r="FZ28" s="3">
        <v>15</v>
      </c>
      <c r="GA28" s="2">
        <v>675414</v>
      </c>
      <c r="GB28" s="3">
        <v>6</v>
      </c>
      <c r="GC28" s="2">
        <v>1463397</v>
      </c>
      <c r="GD28" s="3">
        <v>13</v>
      </c>
      <c r="GE28" s="2"/>
      <c r="GG28" s="2"/>
      <c r="GI28" s="2"/>
      <c r="GK28" s="2"/>
      <c r="GM28" s="2"/>
      <c r="GO28" s="2">
        <v>1801104</v>
      </c>
      <c r="GP28" s="3">
        <v>16</v>
      </c>
      <c r="GQ28" s="2"/>
      <c r="GS28" s="2">
        <v>337707</v>
      </c>
      <c r="GT28" s="3">
        <v>3</v>
      </c>
      <c r="GU28" s="2"/>
      <c r="GW28" s="2"/>
      <c r="GY28" s="2"/>
      <c r="HA28" s="2"/>
      <c r="HC28" s="2"/>
      <c r="HE28" s="2"/>
      <c r="HG28" s="2"/>
      <c r="HI28" s="2"/>
      <c r="HK28" s="2"/>
      <c r="HM28" s="2"/>
      <c r="HO28" s="2">
        <v>1688535</v>
      </c>
      <c r="HP28" s="3">
        <v>15</v>
      </c>
      <c r="HQ28" s="2"/>
      <c r="HS28" s="2"/>
      <c r="HU28" s="2">
        <v>1688535</v>
      </c>
      <c r="HV28" s="3">
        <v>15</v>
      </c>
      <c r="HW28" s="2">
        <v>112569</v>
      </c>
      <c r="HX28" s="3">
        <v>1</v>
      </c>
      <c r="HY28" s="2"/>
      <c r="IA28" s="2"/>
      <c r="IC28" s="2"/>
      <c r="IE28" s="2">
        <v>1350828</v>
      </c>
      <c r="IF28" s="3">
        <v>12</v>
      </c>
      <c r="IG28" s="2"/>
      <c r="II28" s="2"/>
      <c r="IK28" s="2">
        <v>225138</v>
      </c>
      <c r="IL28" s="3">
        <v>2</v>
      </c>
      <c r="IM28" s="2"/>
      <c r="IO28" s="2">
        <v>225138</v>
      </c>
      <c r="IP28" s="3">
        <v>2</v>
      </c>
      <c r="IQ28" s="2">
        <v>337707</v>
      </c>
      <c r="IR28" s="3">
        <v>3</v>
      </c>
      <c r="IS28" s="2"/>
      <c r="IU28" s="2"/>
      <c r="IW28" s="2">
        <v>112569</v>
      </c>
      <c r="IX28" s="3">
        <v>1</v>
      </c>
      <c r="IY28" s="2"/>
      <c r="JA28" s="2"/>
      <c r="JC28" s="2"/>
      <c r="JE28" s="2"/>
      <c r="JG28" s="2"/>
      <c r="JI28" s="2"/>
      <c r="JK28" s="2"/>
      <c r="JM28" s="2"/>
      <c r="JO28" s="2"/>
      <c r="JQ28" s="2">
        <v>25649.22</v>
      </c>
      <c r="JR28" s="3">
        <v>0</v>
      </c>
      <c r="JS28" s="2"/>
      <c r="JU28" s="2"/>
      <c r="JW28" s="2"/>
      <c r="JY28" s="2">
        <v>1829.87</v>
      </c>
      <c r="JZ28" s="3">
        <v>0</v>
      </c>
      <c r="KA28" s="2"/>
      <c r="KC28" s="2">
        <v>7345</v>
      </c>
      <c r="KD28" s="3">
        <v>0</v>
      </c>
      <c r="KE28" s="2"/>
      <c r="KG28" s="2"/>
      <c r="KI28" s="2"/>
      <c r="KK28" s="2">
        <v>191587.37</v>
      </c>
      <c r="KL28" s="3">
        <v>0</v>
      </c>
      <c r="KM28" s="2">
        <v>369037</v>
      </c>
      <c r="KN28" s="3">
        <v>0</v>
      </c>
      <c r="KO28" s="2"/>
      <c r="KQ28" s="2"/>
      <c r="KS28" s="2"/>
      <c r="KU28" s="2"/>
      <c r="KW28" s="2"/>
      <c r="KY28" s="2"/>
      <c r="LA28" s="2"/>
      <c r="LC28" s="2">
        <v>29320</v>
      </c>
      <c r="LD28" s="3">
        <v>0</v>
      </c>
      <c r="LE28" s="2"/>
      <c r="LG28" s="2"/>
      <c r="LI28" s="2"/>
      <c r="LK28" s="2"/>
      <c r="LM28" s="2"/>
      <c r="LO28" s="2"/>
      <c r="LQ28" s="2"/>
      <c r="LS28" s="2"/>
      <c r="LU28" s="2"/>
      <c r="LW28" s="2"/>
      <c r="LY28" s="2"/>
      <c r="MA28" s="2"/>
      <c r="MC28" s="2"/>
      <c r="ME28" s="2"/>
      <c r="MG28" s="2"/>
      <c r="MI28" s="2"/>
      <c r="MK28" s="2">
        <v>1600</v>
      </c>
      <c r="ML28" s="3">
        <v>0</v>
      </c>
      <c r="MM28" s="2"/>
      <c r="MO28" s="2"/>
      <c r="MQ28" s="2"/>
      <c r="MS28" s="2"/>
      <c r="MU28" s="2">
        <v>36650</v>
      </c>
      <c r="MV28" s="3">
        <v>0</v>
      </c>
      <c r="MW28" s="2"/>
      <c r="MY28" s="2"/>
      <c r="NA28" s="2"/>
      <c r="NC28" s="2">
        <v>16390249.41667</v>
      </c>
      <c r="ND28" s="3">
        <v>147</v>
      </c>
      <c r="NE28" s="2"/>
      <c r="NG28" s="2"/>
      <c r="NI28" s="2"/>
      <c r="NK28" s="2"/>
      <c r="NM28" s="2"/>
      <c r="NO28" s="2"/>
      <c r="NQ28" s="2"/>
      <c r="NS28" s="2"/>
      <c r="NU28" s="2"/>
      <c r="NW28" s="2"/>
      <c r="NY28" s="2"/>
      <c r="OA28" s="2"/>
      <c r="OC28" s="2"/>
      <c r="OE28" s="2"/>
      <c r="OG28" s="2"/>
      <c r="OI28" s="2"/>
      <c r="OK28" s="2"/>
      <c r="OM28" s="2"/>
      <c r="OO28" s="2"/>
      <c r="OQ28" s="2"/>
      <c r="OS28" s="2"/>
      <c r="OU28" s="2"/>
      <c r="OW28" s="2"/>
      <c r="OY28" s="2"/>
      <c r="PA28" s="2"/>
      <c r="PC28" s="2"/>
      <c r="PE28" s="2"/>
      <c r="PG28" s="2"/>
      <c r="PI28" s="2"/>
      <c r="PK28" s="2"/>
      <c r="PM28" s="2"/>
      <c r="PO28" s="2"/>
      <c r="PQ28" s="2"/>
      <c r="PS28" s="2"/>
    </row>
    <row r="29" spans="1:435" x14ac:dyDescent="0.25">
      <c r="A29" t="s">
        <v>212</v>
      </c>
      <c r="B29" s="1">
        <v>349</v>
      </c>
      <c r="C29" s="2"/>
      <c r="E29" s="2"/>
      <c r="G29" s="2"/>
      <c r="I29" s="2">
        <v>61952</v>
      </c>
      <c r="J29" s="3">
        <v>1</v>
      </c>
      <c r="K29" s="2">
        <v>337392</v>
      </c>
      <c r="L29" s="3">
        <v>9</v>
      </c>
      <c r="M29" s="2">
        <v>37488</v>
      </c>
      <c r="N29" s="3">
        <v>1</v>
      </c>
      <c r="O29" s="2">
        <v>37488</v>
      </c>
      <c r="P29" s="3">
        <v>1</v>
      </c>
      <c r="Q29" s="2"/>
      <c r="S29" s="2">
        <v>112464</v>
      </c>
      <c r="T29" s="3">
        <v>3</v>
      </c>
      <c r="U29" s="2"/>
      <c r="W29" s="2">
        <v>262416</v>
      </c>
      <c r="X29" s="3">
        <v>7</v>
      </c>
      <c r="Y29" s="2"/>
      <c r="AA29" s="2"/>
      <c r="AC29" s="2"/>
      <c r="AE29" s="2"/>
      <c r="AG29" s="2">
        <v>156529</v>
      </c>
      <c r="AH29" s="3">
        <v>1</v>
      </c>
      <c r="AI29" s="2"/>
      <c r="AK29" s="2"/>
      <c r="AM29" s="2"/>
      <c r="AO29" s="2"/>
      <c r="AQ29" s="2"/>
      <c r="AS29" s="2"/>
      <c r="AU29" s="2"/>
      <c r="AW29" s="2"/>
      <c r="AY29" s="2"/>
      <c r="BA29" s="2"/>
      <c r="BC29" s="2"/>
      <c r="BE29" s="2"/>
      <c r="BG29" s="2"/>
      <c r="BI29" s="2"/>
      <c r="BK29" s="2"/>
      <c r="BM29" s="2"/>
      <c r="BO29" s="2"/>
      <c r="BQ29" s="2"/>
      <c r="BS29" s="2"/>
      <c r="BU29" s="2"/>
      <c r="BW29" s="2">
        <v>117087</v>
      </c>
      <c r="BX29" s="3">
        <v>1</v>
      </c>
      <c r="BY29" s="2">
        <v>99681</v>
      </c>
      <c r="BZ29" s="3">
        <v>1</v>
      </c>
      <c r="CA29" s="2"/>
      <c r="CC29" s="2">
        <v>78183</v>
      </c>
      <c r="CD29" s="3">
        <v>1</v>
      </c>
      <c r="CE29" s="2">
        <v>24770.82</v>
      </c>
      <c r="CF29" s="3">
        <v>0</v>
      </c>
      <c r="CG29" s="2">
        <v>101190</v>
      </c>
      <c r="CH29" s="3">
        <v>2</v>
      </c>
      <c r="CI29" s="2">
        <v>120388</v>
      </c>
      <c r="CJ29" s="3">
        <v>2</v>
      </c>
      <c r="CK29" s="2"/>
      <c r="CM29" s="2"/>
      <c r="CO29" s="2"/>
      <c r="CQ29" s="2"/>
      <c r="CS29" s="2">
        <v>144306</v>
      </c>
      <c r="CT29" s="3">
        <v>1</v>
      </c>
      <c r="CU29" s="2">
        <v>225138</v>
      </c>
      <c r="CV29" s="3">
        <v>2</v>
      </c>
      <c r="CW29" s="2"/>
      <c r="CY29" s="2"/>
      <c r="DA29" s="2">
        <v>225138</v>
      </c>
      <c r="DB29" s="3">
        <v>2</v>
      </c>
      <c r="DC29" s="2">
        <v>112569</v>
      </c>
      <c r="DD29" s="3">
        <v>1</v>
      </c>
      <c r="DE29" s="2"/>
      <c r="DG29" s="2"/>
      <c r="DI29" s="2"/>
      <c r="DK29" s="2"/>
      <c r="DM29" s="2"/>
      <c r="DO29" s="2"/>
      <c r="DQ29" s="2">
        <v>195277</v>
      </c>
      <c r="DR29" s="3">
        <v>1</v>
      </c>
      <c r="DS29" s="2">
        <v>112569</v>
      </c>
      <c r="DT29" s="3">
        <v>1</v>
      </c>
      <c r="DU29" s="2"/>
      <c r="DW29" s="2"/>
      <c r="DY29" s="2">
        <v>56854</v>
      </c>
      <c r="DZ29" s="3">
        <v>1</v>
      </c>
      <c r="EA29" s="2"/>
      <c r="EC29" s="2"/>
      <c r="EE29" s="2"/>
      <c r="EG29" s="2"/>
      <c r="EI29" s="2">
        <v>112569</v>
      </c>
      <c r="EJ29" s="3">
        <v>1</v>
      </c>
      <c r="EK29" s="2"/>
      <c r="EM29" s="2"/>
      <c r="EO29" s="2">
        <v>225138</v>
      </c>
      <c r="EP29" s="3">
        <v>2</v>
      </c>
      <c r="EQ29" s="2"/>
      <c r="ES29" s="2"/>
      <c r="EU29" s="2">
        <v>450276</v>
      </c>
      <c r="EV29" s="3">
        <v>4</v>
      </c>
      <c r="EW29" s="2">
        <v>337707</v>
      </c>
      <c r="EX29" s="3">
        <v>3</v>
      </c>
      <c r="EY29" s="2">
        <v>337707</v>
      </c>
      <c r="EZ29" s="3">
        <v>3</v>
      </c>
      <c r="FA29" s="2">
        <v>225138</v>
      </c>
      <c r="FB29" s="3">
        <v>2</v>
      </c>
      <c r="FC29" s="2">
        <v>225138</v>
      </c>
      <c r="FD29" s="3">
        <v>2</v>
      </c>
      <c r="FE29" s="2"/>
      <c r="FG29" s="2">
        <v>112569</v>
      </c>
      <c r="FH29" s="3">
        <v>1</v>
      </c>
      <c r="FI29" s="2"/>
      <c r="FK29" s="2"/>
      <c r="FM29" s="2"/>
      <c r="FO29" s="2">
        <v>225138</v>
      </c>
      <c r="FP29" s="3">
        <v>2</v>
      </c>
      <c r="FQ29" s="2"/>
      <c r="FS29" s="2">
        <v>112569</v>
      </c>
      <c r="FT29" s="3">
        <v>1</v>
      </c>
      <c r="FU29" s="2"/>
      <c r="FW29" s="2">
        <v>1125690</v>
      </c>
      <c r="FX29" s="3">
        <v>10</v>
      </c>
      <c r="FY29" s="2"/>
      <c r="GA29" s="2">
        <v>168853.5</v>
      </c>
      <c r="GB29" s="3">
        <v>1.5</v>
      </c>
      <c r="GC29" s="2">
        <v>450276</v>
      </c>
      <c r="GD29" s="3">
        <v>4</v>
      </c>
      <c r="GE29" s="2"/>
      <c r="GG29" s="2"/>
      <c r="GI29" s="2"/>
      <c r="GK29" s="2"/>
      <c r="GM29" s="2">
        <v>337707</v>
      </c>
      <c r="GN29" s="3">
        <v>3</v>
      </c>
      <c r="GO29" s="2"/>
      <c r="GQ29" s="2"/>
      <c r="GS29" s="2">
        <v>112569</v>
      </c>
      <c r="GT29" s="3">
        <v>1</v>
      </c>
      <c r="GU29" s="2"/>
      <c r="GW29" s="2"/>
      <c r="GY29" s="2">
        <v>562845</v>
      </c>
      <c r="GZ29" s="3">
        <v>5</v>
      </c>
      <c r="HA29" s="2"/>
      <c r="HC29" s="2">
        <v>450276</v>
      </c>
      <c r="HD29" s="3">
        <v>4</v>
      </c>
      <c r="HE29" s="2"/>
      <c r="HG29" s="2"/>
      <c r="HI29" s="2"/>
      <c r="HK29" s="2"/>
      <c r="HM29" s="2"/>
      <c r="HO29" s="2"/>
      <c r="HQ29" s="2"/>
      <c r="HS29" s="2"/>
      <c r="HU29" s="2"/>
      <c r="HW29" s="2"/>
      <c r="HY29" s="2"/>
      <c r="IA29" s="2"/>
      <c r="IC29" s="2"/>
      <c r="IE29" s="2">
        <v>112569</v>
      </c>
      <c r="IF29" s="3">
        <v>1</v>
      </c>
      <c r="IG29" s="2"/>
      <c r="II29" s="2"/>
      <c r="IK29" s="2"/>
      <c r="IM29" s="2"/>
      <c r="IO29" s="2"/>
      <c r="IQ29" s="2"/>
      <c r="IS29" s="2"/>
      <c r="IU29" s="2"/>
      <c r="IW29" s="2"/>
      <c r="IY29" s="2"/>
      <c r="JA29" s="2"/>
      <c r="JC29" s="2"/>
      <c r="JE29" s="2"/>
      <c r="JG29" s="2"/>
      <c r="JI29" s="2"/>
      <c r="JK29" s="2"/>
      <c r="JM29" s="2"/>
      <c r="JO29" s="2"/>
      <c r="JQ29" s="2">
        <v>141378.62</v>
      </c>
      <c r="JR29" s="3">
        <v>0</v>
      </c>
      <c r="JS29" s="2"/>
      <c r="JU29" s="2"/>
      <c r="JW29" s="2"/>
      <c r="JY29" s="2">
        <v>13271.05</v>
      </c>
      <c r="JZ29" s="3">
        <v>0</v>
      </c>
      <c r="KA29" s="2"/>
      <c r="KC29" s="2">
        <v>11000</v>
      </c>
      <c r="KD29" s="3">
        <v>0</v>
      </c>
      <c r="KE29" s="2">
        <v>20000</v>
      </c>
      <c r="KF29" s="3">
        <v>0</v>
      </c>
      <c r="KG29" s="2">
        <v>6000</v>
      </c>
      <c r="KH29" s="3">
        <v>0</v>
      </c>
      <c r="KI29" s="2">
        <v>4000</v>
      </c>
      <c r="KJ29" s="3">
        <v>0</v>
      </c>
      <c r="KK29" s="2">
        <v>186366.74</v>
      </c>
      <c r="KL29" s="3">
        <v>0</v>
      </c>
      <c r="KM29" s="2"/>
      <c r="KO29" s="2"/>
      <c r="KQ29" s="2"/>
      <c r="KS29" s="2">
        <v>2000</v>
      </c>
      <c r="KT29" s="3">
        <v>0</v>
      </c>
      <c r="KU29" s="2">
        <v>11000</v>
      </c>
      <c r="KV29" s="3">
        <v>0</v>
      </c>
      <c r="KW29" s="2">
        <v>1000</v>
      </c>
      <c r="KX29" s="3">
        <v>0</v>
      </c>
      <c r="KY29" s="2">
        <v>8073</v>
      </c>
      <c r="KZ29" s="3">
        <v>0</v>
      </c>
      <c r="LA29" s="2">
        <v>1000</v>
      </c>
      <c r="LB29" s="3">
        <v>0</v>
      </c>
      <c r="LC29" s="2">
        <v>9040</v>
      </c>
      <c r="LD29" s="3">
        <v>0</v>
      </c>
      <c r="LE29" s="2">
        <v>15000</v>
      </c>
      <c r="LF29" s="3">
        <v>0</v>
      </c>
      <c r="LG29" s="2"/>
      <c r="LI29" s="2">
        <v>3000</v>
      </c>
      <c r="LJ29" s="3">
        <v>0</v>
      </c>
      <c r="LK29" s="2"/>
      <c r="LM29" s="2"/>
      <c r="LO29" s="2"/>
      <c r="LQ29" s="2"/>
      <c r="LS29" s="2"/>
      <c r="LU29" s="2"/>
      <c r="LW29" s="2">
        <v>1852</v>
      </c>
      <c r="LX29" s="3">
        <v>0</v>
      </c>
      <c r="LY29" s="2"/>
      <c r="MA29" s="2"/>
      <c r="MC29" s="2"/>
      <c r="ME29" s="2"/>
      <c r="MG29" s="2">
        <v>2000</v>
      </c>
      <c r="MH29" s="3">
        <v>0</v>
      </c>
      <c r="MI29" s="2"/>
      <c r="MK29" s="2">
        <v>17936</v>
      </c>
      <c r="ML29" s="3">
        <v>0</v>
      </c>
      <c r="MM29" s="2"/>
      <c r="MO29" s="2"/>
      <c r="MQ29" s="2"/>
      <c r="MS29" s="2">
        <v>3258.77</v>
      </c>
      <c r="MT29" s="3">
        <v>0</v>
      </c>
      <c r="MU29" s="2"/>
      <c r="MW29" s="2"/>
      <c r="MY29" s="2"/>
      <c r="NA29" s="2"/>
      <c r="NC29" s="2">
        <v>8760790.5</v>
      </c>
      <c r="ND29" s="3">
        <v>89.5</v>
      </c>
      <c r="NE29" s="2"/>
      <c r="NG29" s="2"/>
      <c r="NI29" s="2"/>
      <c r="NK29" s="2"/>
      <c r="NM29" s="2"/>
      <c r="NO29" s="2"/>
      <c r="NQ29" s="2"/>
      <c r="NS29" s="2"/>
      <c r="NU29" s="2"/>
      <c r="NW29" s="2"/>
      <c r="NY29" s="2"/>
      <c r="OA29" s="2"/>
      <c r="OC29" s="2"/>
      <c r="OE29" s="2"/>
      <c r="OG29" s="2"/>
      <c r="OI29" s="2"/>
      <c r="OK29" s="2"/>
      <c r="OM29" s="2"/>
      <c r="OO29" s="2"/>
      <c r="OQ29" s="2"/>
      <c r="OS29" s="2"/>
      <c r="OU29" s="2"/>
      <c r="OW29" s="2"/>
      <c r="OY29" s="2"/>
      <c r="PA29" s="2"/>
      <c r="PC29" s="2"/>
      <c r="PE29" s="2"/>
      <c r="PG29" s="2"/>
      <c r="PI29" s="2"/>
      <c r="PK29" s="2"/>
      <c r="PM29" s="2"/>
      <c r="PO29" s="2"/>
      <c r="PQ29" s="2"/>
      <c r="PS29" s="2"/>
    </row>
    <row r="30" spans="1:435" x14ac:dyDescent="0.25">
      <c r="A30" t="s">
        <v>213</v>
      </c>
      <c r="B30" s="1">
        <v>231</v>
      </c>
      <c r="C30" s="2"/>
      <c r="E30" s="2"/>
      <c r="G30" s="2">
        <v>67876</v>
      </c>
      <c r="H30" s="3">
        <v>1</v>
      </c>
      <c r="I30" s="2"/>
      <c r="K30" s="2">
        <v>112464</v>
      </c>
      <c r="L30" s="3">
        <v>3</v>
      </c>
      <c r="M30" s="2"/>
      <c r="O30" s="2"/>
      <c r="Q30" s="2"/>
      <c r="S30" s="2">
        <v>74976</v>
      </c>
      <c r="T30" s="3">
        <v>2</v>
      </c>
      <c r="U30" s="2"/>
      <c r="W30" s="2">
        <v>112464</v>
      </c>
      <c r="X30" s="3">
        <v>3</v>
      </c>
      <c r="Y30" s="2"/>
      <c r="AA30" s="2"/>
      <c r="AC30" s="2"/>
      <c r="AE30" s="2">
        <v>156529</v>
      </c>
      <c r="AF30" s="3">
        <v>1</v>
      </c>
      <c r="AG30" s="2"/>
      <c r="AI30" s="2"/>
      <c r="AK30" s="2"/>
      <c r="AM30" s="2"/>
      <c r="AO30" s="2"/>
      <c r="AQ30" s="2"/>
      <c r="AS30" s="2"/>
      <c r="AU30" s="2">
        <v>69509</v>
      </c>
      <c r="AV30" s="3">
        <v>1</v>
      </c>
      <c r="AW30" s="2"/>
      <c r="AY30" s="2"/>
      <c r="BA30" s="2"/>
      <c r="BC30" s="2"/>
      <c r="BE30" s="2"/>
      <c r="BG30" s="2"/>
      <c r="BI30" s="2">
        <v>58896</v>
      </c>
      <c r="BJ30" s="3">
        <v>1</v>
      </c>
      <c r="BK30" s="2"/>
      <c r="BM30" s="2"/>
      <c r="BO30" s="2"/>
      <c r="BQ30" s="2"/>
      <c r="BS30" s="2"/>
      <c r="BU30" s="2"/>
      <c r="BW30" s="2">
        <v>58543.5</v>
      </c>
      <c r="BX30" s="3">
        <v>0.5</v>
      </c>
      <c r="BY30" s="2"/>
      <c r="CA30" s="2"/>
      <c r="CC30" s="2">
        <v>78183</v>
      </c>
      <c r="CD30" s="3">
        <v>1</v>
      </c>
      <c r="CE30" s="2">
        <v>5957.7966699999997</v>
      </c>
      <c r="CF30" s="3">
        <v>0</v>
      </c>
      <c r="CG30" s="2"/>
      <c r="CI30" s="2">
        <v>120388</v>
      </c>
      <c r="CJ30" s="3">
        <v>2</v>
      </c>
      <c r="CK30" s="2"/>
      <c r="CM30" s="2"/>
      <c r="CO30" s="2"/>
      <c r="CQ30" s="2"/>
      <c r="CS30" s="2"/>
      <c r="CU30" s="2"/>
      <c r="CW30" s="2"/>
      <c r="CY30" s="2"/>
      <c r="DA30" s="2"/>
      <c r="DC30" s="2">
        <v>112569</v>
      </c>
      <c r="DD30" s="3">
        <v>1</v>
      </c>
      <c r="DE30" s="2"/>
      <c r="DG30" s="2">
        <v>46050.95453522</v>
      </c>
      <c r="DH30" s="3">
        <v>0.409090909</v>
      </c>
      <c r="DI30" s="2"/>
      <c r="DK30" s="2"/>
      <c r="DM30" s="2"/>
      <c r="DO30" s="2"/>
      <c r="DQ30" s="2">
        <v>195277</v>
      </c>
      <c r="DR30" s="3">
        <v>1</v>
      </c>
      <c r="DS30" s="2">
        <v>56284.5</v>
      </c>
      <c r="DT30" s="3">
        <v>0.5</v>
      </c>
      <c r="DU30" s="2"/>
      <c r="DW30" s="2"/>
      <c r="DY30" s="2"/>
      <c r="EA30" s="2"/>
      <c r="EC30" s="2"/>
      <c r="EE30" s="2"/>
      <c r="EG30" s="2"/>
      <c r="EI30" s="2"/>
      <c r="EK30" s="2">
        <v>112569</v>
      </c>
      <c r="EL30" s="3">
        <v>1</v>
      </c>
      <c r="EM30" s="2"/>
      <c r="EO30" s="2">
        <v>112569</v>
      </c>
      <c r="EP30" s="3">
        <v>1</v>
      </c>
      <c r="EQ30" s="2"/>
      <c r="ES30" s="2"/>
      <c r="EU30" s="2">
        <v>225138</v>
      </c>
      <c r="EV30" s="3">
        <v>2</v>
      </c>
      <c r="EW30" s="2">
        <v>225138</v>
      </c>
      <c r="EX30" s="3">
        <v>2</v>
      </c>
      <c r="EY30" s="2">
        <v>112569</v>
      </c>
      <c r="EZ30" s="3">
        <v>1</v>
      </c>
      <c r="FA30" s="2">
        <v>112569</v>
      </c>
      <c r="FB30" s="3">
        <v>1</v>
      </c>
      <c r="FC30" s="2">
        <v>225138</v>
      </c>
      <c r="FD30" s="3">
        <v>2</v>
      </c>
      <c r="FE30" s="2"/>
      <c r="FG30" s="2">
        <v>112569</v>
      </c>
      <c r="FH30" s="3">
        <v>1</v>
      </c>
      <c r="FI30" s="2"/>
      <c r="FK30" s="2"/>
      <c r="FM30" s="2"/>
      <c r="FO30" s="2"/>
      <c r="FQ30" s="2"/>
      <c r="FS30" s="2"/>
      <c r="FU30" s="2">
        <v>225138</v>
      </c>
      <c r="FV30" s="3">
        <v>2</v>
      </c>
      <c r="FW30" s="2"/>
      <c r="FY30" s="2"/>
      <c r="GA30" s="2">
        <v>112569</v>
      </c>
      <c r="GB30" s="3">
        <v>1</v>
      </c>
      <c r="GC30" s="2">
        <v>337707</v>
      </c>
      <c r="GD30" s="3">
        <v>3</v>
      </c>
      <c r="GE30" s="2"/>
      <c r="GG30" s="2"/>
      <c r="GI30" s="2"/>
      <c r="GK30" s="2"/>
      <c r="GM30" s="2">
        <v>225138</v>
      </c>
      <c r="GN30" s="3">
        <v>2</v>
      </c>
      <c r="GO30" s="2"/>
      <c r="GQ30" s="2"/>
      <c r="GS30" s="2">
        <v>112569</v>
      </c>
      <c r="GT30" s="3">
        <v>1</v>
      </c>
      <c r="GU30" s="2"/>
      <c r="GW30" s="2"/>
      <c r="GY30" s="2">
        <v>112569</v>
      </c>
      <c r="GZ30" s="3">
        <v>1</v>
      </c>
      <c r="HA30" s="2">
        <v>112569</v>
      </c>
      <c r="HB30" s="3">
        <v>1</v>
      </c>
      <c r="HC30" s="2">
        <v>112569</v>
      </c>
      <c r="HD30" s="3">
        <v>1</v>
      </c>
      <c r="HE30" s="2"/>
      <c r="HG30" s="2">
        <v>112569</v>
      </c>
      <c r="HH30" s="3">
        <v>1</v>
      </c>
      <c r="HI30" s="2"/>
      <c r="HK30" s="2"/>
      <c r="HM30" s="2"/>
      <c r="HO30" s="2"/>
      <c r="HQ30" s="2"/>
      <c r="HS30" s="2"/>
      <c r="HU30" s="2"/>
      <c r="HW30" s="2">
        <v>112569</v>
      </c>
      <c r="HX30" s="3">
        <v>1</v>
      </c>
      <c r="HY30" s="2"/>
      <c r="IA30" s="2"/>
      <c r="IC30" s="2"/>
      <c r="IE30" s="2"/>
      <c r="IG30" s="2"/>
      <c r="II30" s="2"/>
      <c r="IK30" s="2"/>
      <c r="IM30" s="2"/>
      <c r="IO30" s="2">
        <v>112569</v>
      </c>
      <c r="IP30" s="3">
        <v>1</v>
      </c>
      <c r="IQ30" s="2"/>
      <c r="IS30" s="2"/>
      <c r="IU30" s="2"/>
      <c r="IW30" s="2"/>
      <c r="IY30" s="2">
        <v>70306</v>
      </c>
      <c r="IZ30" s="3">
        <v>2</v>
      </c>
      <c r="JA30" s="2"/>
      <c r="JC30" s="2">
        <v>27200</v>
      </c>
      <c r="JD30" s="3">
        <v>0</v>
      </c>
      <c r="JE30" s="2">
        <v>10200</v>
      </c>
      <c r="JF30" s="3">
        <v>0</v>
      </c>
      <c r="JG30" s="2">
        <v>27200</v>
      </c>
      <c r="JH30" s="3">
        <v>0</v>
      </c>
      <c r="JI30" s="2"/>
      <c r="JK30" s="2"/>
      <c r="JM30" s="2"/>
      <c r="JO30" s="2">
        <v>13859</v>
      </c>
      <c r="JP30" s="3">
        <v>0</v>
      </c>
      <c r="JQ30" s="2">
        <v>4999.97</v>
      </c>
      <c r="JR30" s="3">
        <v>0</v>
      </c>
      <c r="JS30" s="2"/>
      <c r="JU30" s="2"/>
      <c r="JW30" s="2">
        <v>1500</v>
      </c>
      <c r="JX30" s="3">
        <v>0</v>
      </c>
      <c r="JY30" s="2">
        <v>4390.53</v>
      </c>
      <c r="JZ30" s="3">
        <v>0</v>
      </c>
      <c r="KA30" s="2"/>
      <c r="KC30" s="2">
        <v>10000</v>
      </c>
      <c r="KD30" s="3">
        <v>0</v>
      </c>
      <c r="KE30" s="2"/>
      <c r="KG30" s="2"/>
      <c r="KI30" s="2"/>
      <c r="KK30" s="2">
        <v>126964.59</v>
      </c>
      <c r="KL30" s="3">
        <v>0</v>
      </c>
      <c r="KM30" s="2"/>
      <c r="KO30" s="2"/>
      <c r="KQ30" s="2"/>
      <c r="KS30" s="2"/>
      <c r="KU30" s="2"/>
      <c r="KW30" s="2"/>
      <c r="KY30" s="2">
        <v>3328</v>
      </c>
      <c r="KZ30" s="3">
        <v>0</v>
      </c>
      <c r="LA30" s="2"/>
      <c r="LC30" s="2">
        <v>4460</v>
      </c>
      <c r="LD30" s="3">
        <v>0</v>
      </c>
      <c r="LE30" s="2"/>
      <c r="LG30" s="2"/>
      <c r="LI30" s="2"/>
      <c r="LK30" s="2"/>
      <c r="LM30" s="2"/>
      <c r="LO30" s="2"/>
      <c r="LQ30" s="2"/>
      <c r="LS30" s="2">
        <v>2500</v>
      </c>
      <c r="LT30" s="3">
        <v>0</v>
      </c>
      <c r="LU30" s="2"/>
      <c r="LW30" s="2"/>
      <c r="LY30" s="2"/>
      <c r="MA30" s="2"/>
      <c r="MC30" s="2"/>
      <c r="ME30" s="2"/>
      <c r="MG30" s="2"/>
      <c r="MI30" s="2"/>
      <c r="MK30" s="2">
        <v>7674</v>
      </c>
      <c r="ML30" s="3">
        <v>0</v>
      </c>
      <c r="MM30" s="2"/>
      <c r="MO30" s="2"/>
      <c r="MQ30" s="2"/>
      <c r="MS30" s="2">
        <v>1607.75</v>
      </c>
      <c r="MT30" s="3">
        <v>0</v>
      </c>
      <c r="MU30" s="2"/>
      <c r="MW30" s="2"/>
      <c r="MY30" s="2"/>
      <c r="NA30" s="2"/>
      <c r="NC30" s="2">
        <v>4568951.5912052197</v>
      </c>
      <c r="ND30" s="3">
        <v>46.409090909</v>
      </c>
      <c r="NE30" s="2"/>
      <c r="NG30" s="2"/>
      <c r="NI30" s="2"/>
      <c r="NK30" s="2"/>
      <c r="NM30" s="2"/>
      <c r="NO30" s="2"/>
      <c r="NQ30" s="2"/>
      <c r="NS30" s="2"/>
      <c r="NU30" s="2"/>
      <c r="NW30" s="2"/>
      <c r="NY30" s="2"/>
      <c r="OA30" s="2"/>
      <c r="OC30" s="2"/>
      <c r="OE30" s="2"/>
      <c r="OG30" s="2"/>
      <c r="OI30" s="2"/>
      <c r="OK30" s="2"/>
      <c r="OM30" s="2"/>
      <c r="OO30" s="2"/>
      <c r="OQ30" s="2"/>
      <c r="OS30" s="2"/>
      <c r="OU30" s="2"/>
      <c r="OW30" s="2"/>
      <c r="OY30" s="2"/>
      <c r="PA30" s="2"/>
      <c r="PC30" s="2"/>
      <c r="PE30" s="2"/>
      <c r="PG30" s="2"/>
      <c r="PI30" s="2"/>
      <c r="PK30" s="2"/>
      <c r="PM30" s="2"/>
      <c r="PO30" s="2"/>
      <c r="PQ30" s="2"/>
      <c r="PS30" s="2"/>
    </row>
    <row r="31" spans="1:435" x14ac:dyDescent="0.25">
      <c r="A31" t="s">
        <v>214</v>
      </c>
      <c r="B31" s="1">
        <v>467</v>
      </c>
      <c r="C31" s="2"/>
      <c r="E31" s="2">
        <v>208316</v>
      </c>
      <c r="F31" s="3">
        <v>2</v>
      </c>
      <c r="G31" s="2">
        <v>67876</v>
      </c>
      <c r="H31" s="3">
        <v>1</v>
      </c>
      <c r="I31" s="2"/>
      <c r="K31" s="2"/>
      <c r="M31" s="2"/>
      <c r="O31" s="2"/>
      <c r="Q31" s="2"/>
      <c r="S31" s="2"/>
      <c r="U31" s="2"/>
      <c r="W31" s="2">
        <v>187440</v>
      </c>
      <c r="X31" s="3">
        <v>5</v>
      </c>
      <c r="Y31" s="2"/>
      <c r="AA31" s="2"/>
      <c r="AC31" s="2">
        <v>313058</v>
      </c>
      <c r="AD31" s="3">
        <v>2</v>
      </c>
      <c r="AE31" s="2"/>
      <c r="AG31" s="2"/>
      <c r="AI31" s="2">
        <v>156529</v>
      </c>
      <c r="AJ31" s="3">
        <v>1</v>
      </c>
      <c r="AK31" s="2">
        <v>156529</v>
      </c>
      <c r="AL31" s="3">
        <v>1</v>
      </c>
      <c r="AM31" s="2"/>
      <c r="AO31" s="2"/>
      <c r="AQ31" s="2"/>
      <c r="AS31" s="2"/>
      <c r="AU31" s="2">
        <v>139018</v>
      </c>
      <c r="AV31" s="3">
        <v>2</v>
      </c>
      <c r="AW31" s="2">
        <v>385105</v>
      </c>
      <c r="AX31" s="3">
        <v>7</v>
      </c>
      <c r="AY31" s="2">
        <v>55015</v>
      </c>
      <c r="AZ31" s="3">
        <v>1</v>
      </c>
      <c r="BA31" s="2">
        <v>90879</v>
      </c>
      <c r="BB31" s="3">
        <v>1</v>
      </c>
      <c r="BC31" s="2">
        <v>101278</v>
      </c>
      <c r="BD31" s="3">
        <v>2</v>
      </c>
      <c r="BE31" s="2">
        <v>117087</v>
      </c>
      <c r="BF31" s="3">
        <v>1</v>
      </c>
      <c r="BG31" s="2"/>
      <c r="BI31" s="2">
        <v>58896</v>
      </c>
      <c r="BJ31" s="3">
        <v>1</v>
      </c>
      <c r="BK31" s="2"/>
      <c r="BM31" s="2">
        <v>67580</v>
      </c>
      <c r="BN31" s="3">
        <v>1</v>
      </c>
      <c r="BO31" s="2"/>
      <c r="BQ31" s="2"/>
      <c r="BS31" s="2"/>
      <c r="BU31" s="2"/>
      <c r="BW31" s="2"/>
      <c r="BY31" s="2">
        <v>99681</v>
      </c>
      <c r="BZ31" s="3">
        <v>1</v>
      </c>
      <c r="CA31" s="2"/>
      <c r="CC31" s="2">
        <v>78183</v>
      </c>
      <c r="CD31" s="3">
        <v>1</v>
      </c>
      <c r="CE31" s="2">
        <v>78953.544999999998</v>
      </c>
      <c r="CF31" s="3">
        <v>0</v>
      </c>
      <c r="CG31" s="2"/>
      <c r="CI31" s="2">
        <v>481552</v>
      </c>
      <c r="CJ31" s="3">
        <v>8</v>
      </c>
      <c r="CK31" s="2"/>
      <c r="CM31" s="2"/>
      <c r="CO31" s="2">
        <v>144306</v>
      </c>
      <c r="CP31" s="3">
        <v>1</v>
      </c>
      <c r="CQ31" s="2"/>
      <c r="CS31" s="2">
        <v>144306</v>
      </c>
      <c r="CT31" s="3">
        <v>1</v>
      </c>
      <c r="CU31" s="2"/>
      <c r="CW31" s="2"/>
      <c r="CY31" s="2"/>
      <c r="DA31" s="2">
        <v>112569</v>
      </c>
      <c r="DB31" s="3">
        <v>1</v>
      </c>
      <c r="DC31" s="2"/>
      <c r="DE31" s="2"/>
      <c r="DG31" s="2"/>
      <c r="DI31" s="2"/>
      <c r="DK31" s="2"/>
      <c r="DM31" s="2"/>
      <c r="DO31" s="2"/>
      <c r="DQ31" s="2">
        <v>195277</v>
      </c>
      <c r="DR31" s="3">
        <v>1</v>
      </c>
      <c r="DS31" s="2">
        <v>112569</v>
      </c>
      <c r="DT31" s="3">
        <v>1</v>
      </c>
      <c r="DU31" s="2"/>
      <c r="DW31" s="2"/>
      <c r="DY31" s="2">
        <v>56854</v>
      </c>
      <c r="DZ31" s="3">
        <v>1</v>
      </c>
      <c r="EA31" s="2">
        <v>208316</v>
      </c>
      <c r="EB31" s="3">
        <v>2</v>
      </c>
      <c r="EC31" s="2"/>
      <c r="EE31" s="2">
        <v>381744</v>
      </c>
      <c r="EF31" s="3">
        <v>3</v>
      </c>
      <c r="EG31" s="2"/>
      <c r="EI31" s="2"/>
      <c r="EK31" s="2"/>
      <c r="EM31" s="2">
        <v>112569</v>
      </c>
      <c r="EN31" s="3">
        <v>1</v>
      </c>
      <c r="EO31" s="2">
        <v>337707</v>
      </c>
      <c r="EP31" s="3">
        <v>3</v>
      </c>
      <c r="EQ31" s="2"/>
      <c r="ES31" s="2"/>
      <c r="EU31" s="2"/>
      <c r="EW31" s="2"/>
      <c r="EY31" s="2"/>
      <c r="FA31" s="2"/>
      <c r="FC31" s="2"/>
      <c r="FE31" s="2"/>
      <c r="FG31" s="2">
        <v>112569</v>
      </c>
      <c r="FH31" s="3">
        <v>1</v>
      </c>
      <c r="FI31" s="2">
        <v>112569</v>
      </c>
      <c r="FJ31" s="3">
        <v>1</v>
      </c>
      <c r="FK31" s="2">
        <v>225138</v>
      </c>
      <c r="FL31" s="3">
        <v>2</v>
      </c>
      <c r="FM31" s="2">
        <v>225138</v>
      </c>
      <c r="FN31" s="3">
        <v>2</v>
      </c>
      <c r="FO31" s="2">
        <v>112569</v>
      </c>
      <c r="FP31" s="3">
        <v>1</v>
      </c>
      <c r="FQ31" s="2"/>
      <c r="FS31" s="2"/>
      <c r="FU31" s="2"/>
      <c r="FW31" s="2">
        <v>225138</v>
      </c>
      <c r="FX31" s="3">
        <v>2</v>
      </c>
      <c r="FY31" s="2">
        <v>562845</v>
      </c>
      <c r="FZ31" s="3">
        <v>5</v>
      </c>
      <c r="GA31" s="2">
        <v>225138</v>
      </c>
      <c r="GB31" s="3">
        <v>2</v>
      </c>
      <c r="GC31" s="2">
        <v>1125690</v>
      </c>
      <c r="GD31" s="3">
        <v>10</v>
      </c>
      <c r="GE31" s="2"/>
      <c r="GG31" s="2">
        <v>225138</v>
      </c>
      <c r="GH31" s="3">
        <v>2</v>
      </c>
      <c r="GI31" s="2"/>
      <c r="GK31" s="2">
        <v>225138</v>
      </c>
      <c r="GL31" s="3">
        <v>2</v>
      </c>
      <c r="GM31" s="2"/>
      <c r="GO31" s="2">
        <v>562845</v>
      </c>
      <c r="GP31" s="3">
        <v>5</v>
      </c>
      <c r="GQ31" s="2"/>
      <c r="GS31" s="2">
        <v>112569</v>
      </c>
      <c r="GT31" s="3">
        <v>1</v>
      </c>
      <c r="GU31" s="2"/>
      <c r="GW31" s="2"/>
      <c r="GY31" s="2"/>
      <c r="HA31" s="2"/>
      <c r="HC31" s="2"/>
      <c r="HE31" s="2"/>
      <c r="HG31" s="2">
        <v>225138</v>
      </c>
      <c r="HH31" s="3">
        <v>2</v>
      </c>
      <c r="HI31" s="2"/>
      <c r="HK31" s="2"/>
      <c r="HM31" s="2"/>
      <c r="HO31" s="2">
        <v>562845</v>
      </c>
      <c r="HP31" s="3">
        <v>5</v>
      </c>
      <c r="HQ31" s="2"/>
      <c r="HS31" s="2"/>
      <c r="HU31" s="2">
        <v>562845</v>
      </c>
      <c r="HV31" s="3">
        <v>5</v>
      </c>
      <c r="HW31" s="2">
        <v>112569</v>
      </c>
      <c r="HX31" s="3">
        <v>1</v>
      </c>
      <c r="HY31" s="2"/>
      <c r="IA31" s="2"/>
      <c r="IC31" s="2"/>
      <c r="IE31" s="2">
        <v>225138</v>
      </c>
      <c r="IF31" s="3">
        <v>2</v>
      </c>
      <c r="IG31" s="2">
        <v>112569</v>
      </c>
      <c r="IH31" s="3">
        <v>1</v>
      </c>
      <c r="II31" s="2"/>
      <c r="IK31" s="2"/>
      <c r="IM31" s="2"/>
      <c r="IO31" s="2"/>
      <c r="IQ31" s="2">
        <v>112569</v>
      </c>
      <c r="IR31" s="3">
        <v>1</v>
      </c>
      <c r="IS31" s="2"/>
      <c r="IU31" s="2"/>
      <c r="IW31" s="2"/>
      <c r="IY31" s="2"/>
      <c r="JA31" s="2"/>
      <c r="JC31" s="2"/>
      <c r="JE31" s="2"/>
      <c r="JG31" s="2"/>
      <c r="JI31" s="2"/>
      <c r="JK31" s="2"/>
      <c r="JM31" s="2"/>
      <c r="JO31" s="2"/>
      <c r="JQ31" s="2">
        <v>96235.41</v>
      </c>
      <c r="JR31" s="3">
        <v>0</v>
      </c>
      <c r="JS31" s="2"/>
      <c r="JU31" s="2"/>
      <c r="JW31" s="2">
        <v>93125</v>
      </c>
      <c r="JX31" s="3">
        <v>0</v>
      </c>
      <c r="JY31" s="2">
        <v>17367.599999999999</v>
      </c>
      <c r="JZ31" s="3">
        <v>0</v>
      </c>
      <c r="KA31" s="2">
        <v>2243</v>
      </c>
      <c r="KB31" s="3">
        <v>0</v>
      </c>
      <c r="KC31" s="2">
        <v>22380</v>
      </c>
      <c r="KD31" s="3">
        <v>0</v>
      </c>
      <c r="KE31" s="2"/>
      <c r="KG31" s="2"/>
      <c r="KI31" s="2"/>
      <c r="KK31" s="2">
        <v>270835.06</v>
      </c>
      <c r="KL31" s="3">
        <v>0</v>
      </c>
      <c r="KM31" s="2"/>
      <c r="KO31" s="2">
        <v>75000</v>
      </c>
      <c r="KP31" s="3">
        <v>0</v>
      </c>
      <c r="KQ31" s="2"/>
      <c r="KS31" s="2"/>
      <c r="KU31" s="2">
        <v>4518</v>
      </c>
      <c r="KV31" s="3">
        <v>0</v>
      </c>
      <c r="KW31" s="2"/>
      <c r="KY31" s="2">
        <v>15978</v>
      </c>
      <c r="KZ31" s="3">
        <v>0</v>
      </c>
      <c r="LA31" s="2"/>
      <c r="LC31" s="2">
        <v>13240</v>
      </c>
      <c r="LD31" s="3">
        <v>0</v>
      </c>
      <c r="LE31" s="2"/>
      <c r="LG31" s="2"/>
      <c r="LI31" s="2"/>
      <c r="LK31" s="2">
        <v>1800</v>
      </c>
      <c r="LL31" s="3">
        <v>0</v>
      </c>
      <c r="LM31" s="2"/>
      <c r="LO31" s="2"/>
      <c r="LQ31" s="2">
        <v>12216</v>
      </c>
      <c r="LR31" s="3">
        <v>0</v>
      </c>
      <c r="LS31" s="2">
        <v>26299</v>
      </c>
      <c r="LT31" s="3">
        <v>0</v>
      </c>
      <c r="LU31" s="2"/>
      <c r="LW31" s="2">
        <v>5898</v>
      </c>
      <c r="LX31" s="3">
        <v>0</v>
      </c>
      <c r="LY31" s="2"/>
      <c r="MA31" s="2">
        <v>113945.66</v>
      </c>
      <c r="MB31" s="3">
        <v>0</v>
      </c>
      <c r="MC31" s="2">
        <v>5000</v>
      </c>
      <c r="MD31" s="3">
        <v>0</v>
      </c>
      <c r="ME31" s="2"/>
      <c r="MG31" s="2"/>
      <c r="MI31" s="2">
        <v>3950</v>
      </c>
      <c r="MJ31" s="3">
        <v>0</v>
      </c>
      <c r="MK31" s="2">
        <v>44408</v>
      </c>
      <c r="ML31" s="3">
        <v>0</v>
      </c>
      <c r="MM31" s="2"/>
      <c r="MO31" s="2"/>
      <c r="MQ31" s="2"/>
      <c r="MS31" s="2">
        <v>4772.76</v>
      </c>
      <c r="MT31" s="3">
        <v>0</v>
      </c>
      <c r="MU31" s="2"/>
      <c r="MW31" s="2"/>
      <c r="MY31" s="2"/>
      <c r="NA31" s="2">
        <v>32000</v>
      </c>
      <c r="NB31" s="3">
        <v>0</v>
      </c>
      <c r="NC31" s="2">
        <v>11476561.035</v>
      </c>
      <c r="ND31" s="3">
        <v>106</v>
      </c>
      <c r="NE31" s="2"/>
      <c r="NG31" s="2"/>
      <c r="NI31" s="2"/>
      <c r="NK31" s="2"/>
      <c r="NM31" s="2"/>
      <c r="NO31" s="2"/>
      <c r="NQ31" s="2"/>
      <c r="NS31" s="2"/>
      <c r="NU31" s="2"/>
      <c r="NW31" s="2"/>
      <c r="NY31" s="2"/>
      <c r="OA31" s="2"/>
      <c r="OC31" s="2"/>
      <c r="OE31" s="2"/>
      <c r="OG31" s="2"/>
      <c r="OI31" s="2"/>
      <c r="OK31" s="2"/>
      <c r="OM31" s="2"/>
      <c r="OO31" s="2"/>
      <c r="OQ31" s="2"/>
      <c r="OS31" s="2"/>
      <c r="OU31" s="2"/>
      <c r="OW31" s="2"/>
      <c r="OY31" s="2"/>
      <c r="PA31" s="2"/>
      <c r="PC31" s="2"/>
      <c r="PE31" s="2"/>
      <c r="PG31" s="2"/>
      <c r="PI31" s="2"/>
      <c r="PK31" s="2"/>
      <c r="PM31" s="2"/>
      <c r="PO31" s="2"/>
      <c r="PQ31" s="2"/>
      <c r="PS31" s="2"/>
    </row>
    <row r="32" spans="1:435" x14ac:dyDescent="0.25">
      <c r="A32" t="s">
        <v>215</v>
      </c>
      <c r="B32" s="1">
        <v>457</v>
      </c>
      <c r="C32" s="2"/>
      <c r="E32" s="2"/>
      <c r="G32" s="2"/>
      <c r="I32" s="2"/>
      <c r="K32" s="2"/>
      <c r="M32" s="2"/>
      <c r="O32" s="2"/>
      <c r="Q32" s="2"/>
      <c r="S32" s="2"/>
      <c r="U32" s="2"/>
      <c r="W32" s="2">
        <v>337392</v>
      </c>
      <c r="X32" s="3">
        <v>9</v>
      </c>
      <c r="Y32" s="2">
        <v>66291</v>
      </c>
      <c r="Z32" s="3">
        <v>1</v>
      </c>
      <c r="AA32" s="2">
        <v>156529</v>
      </c>
      <c r="AB32" s="3">
        <v>1</v>
      </c>
      <c r="AC32" s="2"/>
      <c r="AE32" s="2"/>
      <c r="AG32" s="2"/>
      <c r="AI32" s="2">
        <v>156529</v>
      </c>
      <c r="AJ32" s="3">
        <v>1</v>
      </c>
      <c r="AK32" s="2">
        <v>156529</v>
      </c>
      <c r="AL32" s="3">
        <v>1</v>
      </c>
      <c r="AM32" s="2"/>
      <c r="AO32" s="2"/>
      <c r="AQ32" s="2"/>
      <c r="AS32" s="2"/>
      <c r="AU32" s="2">
        <v>139018</v>
      </c>
      <c r="AV32" s="3">
        <v>2</v>
      </c>
      <c r="AW32" s="2">
        <v>220060</v>
      </c>
      <c r="AX32" s="3">
        <v>4</v>
      </c>
      <c r="AY32" s="2">
        <v>55015</v>
      </c>
      <c r="AZ32" s="3">
        <v>1</v>
      </c>
      <c r="BA32" s="2"/>
      <c r="BC32" s="2">
        <v>101278</v>
      </c>
      <c r="BD32" s="3">
        <v>2</v>
      </c>
      <c r="BE32" s="2">
        <v>117087</v>
      </c>
      <c r="BF32" s="3">
        <v>1</v>
      </c>
      <c r="BG32" s="2"/>
      <c r="BI32" s="2">
        <v>58896</v>
      </c>
      <c r="BJ32" s="3">
        <v>1</v>
      </c>
      <c r="BK32" s="2"/>
      <c r="BM32" s="2">
        <v>67580</v>
      </c>
      <c r="BN32" s="3">
        <v>1</v>
      </c>
      <c r="BO32" s="2">
        <v>117087</v>
      </c>
      <c r="BP32" s="3">
        <v>1</v>
      </c>
      <c r="BQ32" s="2"/>
      <c r="BS32" s="2"/>
      <c r="BU32" s="2">
        <v>117087</v>
      </c>
      <c r="BV32" s="3">
        <v>1</v>
      </c>
      <c r="BW32" s="2">
        <v>117087</v>
      </c>
      <c r="BX32" s="3">
        <v>1</v>
      </c>
      <c r="BY32" s="2">
        <v>99681</v>
      </c>
      <c r="BZ32" s="3">
        <v>1</v>
      </c>
      <c r="CA32" s="2"/>
      <c r="CC32" s="2">
        <v>78183</v>
      </c>
      <c r="CD32" s="3">
        <v>1</v>
      </c>
      <c r="CE32" s="2">
        <v>25000.01</v>
      </c>
      <c r="CF32" s="3">
        <v>0</v>
      </c>
      <c r="CG32" s="2">
        <v>202380</v>
      </c>
      <c r="CH32" s="3">
        <v>4</v>
      </c>
      <c r="CI32" s="2">
        <v>120388</v>
      </c>
      <c r="CJ32" s="3">
        <v>2</v>
      </c>
      <c r="CK32" s="2">
        <v>117742</v>
      </c>
      <c r="CL32" s="3">
        <v>1</v>
      </c>
      <c r="CM32" s="2"/>
      <c r="CO32" s="2">
        <v>144306</v>
      </c>
      <c r="CP32" s="3">
        <v>1</v>
      </c>
      <c r="CQ32" s="2"/>
      <c r="CS32" s="2">
        <v>144306</v>
      </c>
      <c r="CT32" s="3">
        <v>1</v>
      </c>
      <c r="CU32" s="2"/>
      <c r="CW32" s="2"/>
      <c r="CY32" s="2"/>
      <c r="DA32" s="2">
        <v>112569</v>
      </c>
      <c r="DB32" s="3">
        <v>1</v>
      </c>
      <c r="DC32" s="2">
        <v>112569</v>
      </c>
      <c r="DD32" s="3">
        <v>1</v>
      </c>
      <c r="DE32" s="2"/>
      <c r="DG32" s="2"/>
      <c r="DI32" s="2"/>
      <c r="DK32" s="2"/>
      <c r="DM32" s="2"/>
      <c r="DO32" s="2"/>
      <c r="DQ32" s="2">
        <v>195277</v>
      </c>
      <c r="DR32" s="3">
        <v>1</v>
      </c>
      <c r="DS32" s="2">
        <v>225138</v>
      </c>
      <c r="DT32" s="3">
        <v>2</v>
      </c>
      <c r="DU32" s="2"/>
      <c r="DW32" s="2"/>
      <c r="DY32" s="2"/>
      <c r="EA32" s="2">
        <v>104158</v>
      </c>
      <c r="EB32" s="3">
        <v>1</v>
      </c>
      <c r="EC32" s="2"/>
      <c r="EE32" s="2">
        <v>508992</v>
      </c>
      <c r="EF32" s="3">
        <v>4</v>
      </c>
      <c r="EG32" s="2"/>
      <c r="EI32" s="2">
        <v>112569</v>
      </c>
      <c r="EJ32" s="3">
        <v>1</v>
      </c>
      <c r="EK32" s="2"/>
      <c r="EM32" s="2"/>
      <c r="EO32" s="2">
        <v>450276</v>
      </c>
      <c r="EP32" s="3">
        <v>4</v>
      </c>
      <c r="EQ32" s="2"/>
      <c r="ES32" s="2"/>
      <c r="EU32" s="2"/>
      <c r="EW32" s="2"/>
      <c r="EY32" s="2"/>
      <c r="FA32" s="2"/>
      <c r="FC32" s="2"/>
      <c r="FE32" s="2"/>
      <c r="FG32" s="2">
        <v>225138</v>
      </c>
      <c r="FH32" s="3">
        <v>2</v>
      </c>
      <c r="FI32" s="2">
        <v>112569</v>
      </c>
      <c r="FJ32" s="3">
        <v>1</v>
      </c>
      <c r="FK32" s="2">
        <v>112569</v>
      </c>
      <c r="FL32" s="3">
        <v>1</v>
      </c>
      <c r="FM32" s="2"/>
      <c r="FO32" s="2">
        <v>225138</v>
      </c>
      <c r="FP32" s="3">
        <v>2</v>
      </c>
      <c r="FQ32" s="2"/>
      <c r="FS32" s="2"/>
      <c r="FU32" s="2"/>
      <c r="FW32" s="2">
        <v>225138</v>
      </c>
      <c r="FX32" s="3">
        <v>2</v>
      </c>
      <c r="FY32" s="2">
        <v>787983</v>
      </c>
      <c r="FZ32" s="3">
        <v>7</v>
      </c>
      <c r="GA32" s="2">
        <v>337707</v>
      </c>
      <c r="GB32" s="3">
        <v>3</v>
      </c>
      <c r="GC32" s="2">
        <v>1350828</v>
      </c>
      <c r="GD32" s="3">
        <v>12</v>
      </c>
      <c r="GE32" s="2"/>
      <c r="GG32" s="2">
        <v>225138</v>
      </c>
      <c r="GH32" s="3">
        <v>2</v>
      </c>
      <c r="GI32" s="2"/>
      <c r="GK32" s="2">
        <v>225138</v>
      </c>
      <c r="GL32" s="3">
        <v>2</v>
      </c>
      <c r="GM32" s="2"/>
      <c r="GO32" s="2">
        <v>675414</v>
      </c>
      <c r="GP32" s="3">
        <v>6</v>
      </c>
      <c r="GQ32" s="2"/>
      <c r="GS32" s="2">
        <v>112569</v>
      </c>
      <c r="GT32" s="3">
        <v>1</v>
      </c>
      <c r="GU32" s="2"/>
      <c r="GW32" s="2">
        <v>112569</v>
      </c>
      <c r="GX32" s="3">
        <v>1</v>
      </c>
      <c r="GY32" s="2"/>
      <c r="HA32" s="2"/>
      <c r="HC32" s="2"/>
      <c r="HE32" s="2"/>
      <c r="HG32" s="2"/>
      <c r="HI32" s="2"/>
      <c r="HK32" s="2">
        <v>225138</v>
      </c>
      <c r="HL32" s="3">
        <v>2</v>
      </c>
      <c r="HM32" s="2">
        <v>225138</v>
      </c>
      <c r="HN32" s="3">
        <v>2</v>
      </c>
      <c r="HO32" s="2">
        <v>112569</v>
      </c>
      <c r="HP32" s="3">
        <v>1</v>
      </c>
      <c r="HQ32" s="2">
        <v>112569</v>
      </c>
      <c r="HR32" s="3">
        <v>1</v>
      </c>
      <c r="HS32" s="2"/>
      <c r="HU32" s="2">
        <v>787983</v>
      </c>
      <c r="HV32" s="3">
        <v>7</v>
      </c>
      <c r="HW32" s="2">
        <v>225138</v>
      </c>
      <c r="HX32" s="3">
        <v>2</v>
      </c>
      <c r="HY32" s="2"/>
      <c r="IA32" s="2">
        <v>83147</v>
      </c>
      <c r="IB32" s="3">
        <v>1</v>
      </c>
      <c r="IC32" s="2"/>
      <c r="IE32" s="2">
        <v>450276</v>
      </c>
      <c r="IF32" s="3">
        <v>4</v>
      </c>
      <c r="IG32" s="2"/>
      <c r="II32" s="2"/>
      <c r="IK32" s="2"/>
      <c r="IM32" s="2"/>
      <c r="IO32" s="2"/>
      <c r="IQ32" s="2"/>
      <c r="IS32" s="2"/>
      <c r="IU32" s="2">
        <v>112569</v>
      </c>
      <c r="IV32" s="3">
        <v>1</v>
      </c>
      <c r="IW32" s="2">
        <v>112569</v>
      </c>
      <c r="IX32" s="3">
        <v>1</v>
      </c>
      <c r="IY32" s="2"/>
      <c r="JA32" s="2"/>
      <c r="JC32" s="2"/>
      <c r="JE32" s="2"/>
      <c r="JG32" s="2"/>
      <c r="JI32" s="2"/>
      <c r="JK32" s="2"/>
      <c r="JM32" s="2"/>
      <c r="JO32" s="2"/>
      <c r="JQ32" s="2">
        <v>35867.864999999998</v>
      </c>
      <c r="JR32" s="3">
        <v>0</v>
      </c>
      <c r="JS32" s="2"/>
      <c r="JU32" s="2"/>
      <c r="JW32" s="2">
        <v>10000</v>
      </c>
      <c r="JX32" s="3">
        <v>0</v>
      </c>
      <c r="JY32" s="2">
        <v>28000.33</v>
      </c>
      <c r="JZ32" s="3">
        <v>0</v>
      </c>
      <c r="KA32" s="2"/>
      <c r="KC32" s="2">
        <v>50000</v>
      </c>
      <c r="KD32" s="3">
        <v>0</v>
      </c>
      <c r="KE32" s="2">
        <v>5500</v>
      </c>
      <c r="KF32" s="3">
        <v>0</v>
      </c>
      <c r="KG32" s="2"/>
      <c r="KI32" s="2">
        <v>10000</v>
      </c>
      <c r="KJ32" s="3">
        <v>0</v>
      </c>
      <c r="KK32" s="2">
        <v>350511.84</v>
      </c>
      <c r="KL32" s="3">
        <v>0</v>
      </c>
      <c r="KM32" s="2"/>
      <c r="KO32" s="2">
        <v>65000</v>
      </c>
      <c r="KP32" s="3">
        <v>0</v>
      </c>
      <c r="KQ32" s="2"/>
      <c r="KS32" s="2"/>
      <c r="KU32" s="2"/>
      <c r="KW32" s="2"/>
      <c r="KY32" s="2">
        <v>55533</v>
      </c>
      <c r="KZ32" s="3">
        <v>0</v>
      </c>
      <c r="LA32" s="2">
        <v>8000</v>
      </c>
      <c r="LB32" s="3">
        <v>0</v>
      </c>
      <c r="LC32" s="2">
        <v>15400</v>
      </c>
      <c r="LD32" s="3">
        <v>0</v>
      </c>
      <c r="LE32" s="2"/>
      <c r="LG32" s="2"/>
      <c r="LI32" s="2">
        <v>3907</v>
      </c>
      <c r="LJ32" s="3">
        <v>0</v>
      </c>
      <c r="LK32" s="2">
        <v>300</v>
      </c>
      <c r="LL32" s="3">
        <v>0</v>
      </c>
      <c r="LM32" s="2"/>
      <c r="LO32" s="2"/>
      <c r="LQ32" s="2">
        <v>25716</v>
      </c>
      <c r="LR32" s="3">
        <v>0</v>
      </c>
      <c r="LS32" s="2">
        <v>3000</v>
      </c>
      <c r="LT32" s="3">
        <v>0</v>
      </c>
      <c r="LU32" s="2"/>
      <c r="LW32" s="2">
        <v>5898</v>
      </c>
      <c r="LX32" s="3">
        <v>0</v>
      </c>
      <c r="LY32" s="2"/>
      <c r="MA32" s="2"/>
      <c r="MC32" s="2"/>
      <c r="ME32" s="2">
        <v>21750</v>
      </c>
      <c r="MF32" s="3">
        <v>0</v>
      </c>
      <c r="MG32" s="2"/>
      <c r="MI32" s="2">
        <v>21265</v>
      </c>
      <c r="MJ32" s="3">
        <v>0</v>
      </c>
      <c r="MK32" s="2">
        <v>9464</v>
      </c>
      <c r="ML32" s="3">
        <v>0</v>
      </c>
      <c r="MM32" s="2"/>
      <c r="MO32" s="2"/>
      <c r="MQ32" s="2"/>
      <c r="MS32" s="2">
        <v>5551.38</v>
      </c>
      <c r="MT32" s="3">
        <v>0</v>
      </c>
      <c r="MU32" s="2"/>
      <c r="MW32" s="2"/>
      <c r="MY32" s="2"/>
      <c r="NA32" s="2">
        <v>32000</v>
      </c>
      <c r="NB32" s="3">
        <v>0</v>
      </c>
      <c r="NC32" s="2">
        <v>12674657.425000001</v>
      </c>
      <c r="ND32" s="3">
        <v>118</v>
      </c>
      <c r="NE32" s="2"/>
      <c r="NG32" s="2"/>
      <c r="NI32" s="2"/>
      <c r="NK32" s="2"/>
      <c r="NM32" s="2"/>
      <c r="NO32" s="2"/>
      <c r="NQ32" s="2"/>
      <c r="NS32" s="2"/>
      <c r="NU32" s="2"/>
      <c r="NW32" s="2"/>
      <c r="NY32" s="2"/>
      <c r="OA32" s="2"/>
      <c r="OC32" s="2"/>
      <c r="OE32" s="2"/>
      <c r="OG32" s="2"/>
      <c r="OI32" s="2"/>
      <c r="OK32" s="2"/>
      <c r="OM32" s="2"/>
      <c r="OO32" s="2"/>
      <c r="OQ32" s="2"/>
      <c r="OS32" s="2"/>
      <c r="OU32" s="2"/>
      <c r="OW32" s="2"/>
      <c r="OY32" s="2"/>
      <c r="PA32" s="2"/>
      <c r="PC32" s="2"/>
      <c r="PE32" s="2"/>
      <c r="PG32" s="2"/>
      <c r="PI32" s="2"/>
      <c r="PK32" s="2"/>
      <c r="PM32" s="2"/>
      <c r="PO32" s="2"/>
      <c r="PQ32" s="2"/>
      <c r="PS32" s="2"/>
    </row>
    <row r="33" spans="1:435" x14ac:dyDescent="0.25">
      <c r="A33" t="s">
        <v>216</v>
      </c>
      <c r="B33" s="1">
        <v>232</v>
      </c>
      <c r="C33" s="2"/>
      <c r="E33" s="2"/>
      <c r="G33" s="2">
        <v>67876</v>
      </c>
      <c r="H33" s="3">
        <v>1</v>
      </c>
      <c r="I33" s="2"/>
      <c r="K33" s="2">
        <v>74976</v>
      </c>
      <c r="L33" s="3">
        <v>2</v>
      </c>
      <c r="M33" s="2"/>
      <c r="O33" s="2"/>
      <c r="Q33" s="2"/>
      <c r="S33" s="2">
        <v>112464</v>
      </c>
      <c r="T33" s="3">
        <v>3</v>
      </c>
      <c r="U33" s="2"/>
      <c r="W33" s="2">
        <v>37488</v>
      </c>
      <c r="X33" s="3">
        <v>1</v>
      </c>
      <c r="Y33" s="2"/>
      <c r="AA33" s="2"/>
      <c r="AC33" s="2"/>
      <c r="AE33" s="2"/>
      <c r="AG33" s="2"/>
      <c r="AI33" s="2"/>
      <c r="AK33" s="2">
        <v>156529</v>
      </c>
      <c r="AL33" s="3">
        <v>1</v>
      </c>
      <c r="AM33" s="2"/>
      <c r="AO33" s="2"/>
      <c r="AQ33" s="2"/>
      <c r="AS33" s="2"/>
      <c r="AU33" s="2"/>
      <c r="AW33" s="2"/>
      <c r="AY33" s="2"/>
      <c r="BA33" s="2"/>
      <c r="BC33" s="2"/>
      <c r="BE33" s="2"/>
      <c r="BG33" s="2"/>
      <c r="BI33" s="2"/>
      <c r="BK33" s="2"/>
      <c r="BM33" s="2"/>
      <c r="BO33" s="2"/>
      <c r="BQ33" s="2"/>
      <c r="BS33" s="2"/>
      <c r="BU33" s="2"/>
      <c r="BW33" s="2">
        <v>117087</v>
      </c>
      <c r="BX33" s="3">
        <v>1</v>
      </c>
      <c r="BY33" s="2"/>
      <c r="CA33" s="2"/>
      <c r="CC33" s="2">
        <v>78183</v>
      </c>
      <c r="CD33" s="3">
        <v>1</v>
      </c>
      <c r="CE33" s="2">
        <v>5427.2533299999996</v>
      </c>
      <c r="CF33" s="3">
        <v>0</v>
      </c>
      <c r="CG33" s="2">
        <v>101190</v>
      </c>
      <c r="CH33" s="3">
        <v>2</v>
      </c>
      <c r="CI33" s="2">
        <v>60194</v>
      </c>
      <c r="CJ33" s="3">
        <v>1</v>
      </c>
      <c r="CK33" s="2"/>
      <c r="CM33" s="2"/>
      <c r="CO33" s="2"/>
      <c r="CQ33" s="2"/>
      <c r="CS33" s="2"/>
      <c r="CU33" s="2"/>
      <c r="CW33" s="2"/>
      <c r="CY33" s="2"/>
      <c r="DA33" s="2">
        <v>56284.5</v>
      </c>
      <c r="DB33" s="3">
        <v>0.5</v>
      </c>
      <c r="DC33" s="2">
        <v>56284.5</v>
      </c>
      <c r="DD33" s="3">
        <v>0.5</v>
      </c>
      <c r="DE33" s="2"/>
      <c r="DG33" s="2"/>
      <c r="DI33" s="2"/>
      <c r="DK33" s="2"/>
      <c r="DM33" s="2"/>
      <c r="DO33" s="2">
        <v>116130</v>
      </c>
      <c r="DP33" s="3">
        <v>1</v>
      </c>
      <c r="DQ33" s="2">
        <v>195277</v>
      </c>
      <c r="DR33" s="3">
        <v>1</v>
      </c>
      <c r="DS33" s="2">
        <v>112569</v>
      </c>
      <c r="DT33" s="3">
        <v>1</v>
      </c>
      <c r="DU33" s="2"/>
      <c r="DW33" s="2"/>
      <c r="DY33" s="2"/>
      <c r="EA33" s="2"/>
      <c r="EC33" s="2"/>
      <c r="EE33" s="2"/>
      <c r="EG33" s="2"/>
      <c r="EI33" s="2">
        <v>112569</v>
      </c>
      <c r="EJ33" s="3">
        <v>1</v>
      </c>
      <c r="EK33" s="2"/>
      <c r="EM33" s="2"/>
      <c r="EO33" s="2">
        <v>112569</v>
      </c>
      <c r="EP33" s="3">
        <v>1</v>
      </c>
      <c r="EQ33" s="2">
        <v>112569</v>
      </c>
      <c r="ER33" s="3">
        <v>1</v>
      </c>
      <c r="ES33" s="2"/>
      <c r="EU33" s="2">
        <v>337707</v>
      </c>
      <c r="EV33" s="3">
        <v>3</v>
      </c>
      <c r="EW33" s="2">
        <v>337707</v>
      </c>
      <c r="EX33" s="3">
        <v>3</v>
      </c>
      <c r="EY33" s="2">
        <v>337707</v>
      </c>
      <c r="EZ33" s="3">
        <v>3</v>
      </c>
      <c r="FA33" s="2">
        <v>337707</v>
      </c>
      <c r="FB33" s="3">
        <v>3</v>
      </c>
      <c r="FC33" s="2">
        <v>337707</v>
      </c>
      <c r="FD33" s="3">
        <v>3</v>
      </c>
      <c r="FE33" s="2"/>
      <c r="FG33" s="2"/>
      <c r="FI33" s="2"/>
      <c r="FK33" s="2"/>
      <c r="FM33" s="2"/>
      <c r="FO33" s="2"/>
      <c r="FQ33" s="2"/>
      <c r="FS33" s="2"/>
      <c r="FU33" s="2"/>
      <c r="FW33" s="2">
        <v>337707</v>
      </c>
      <c r="FX33" s="3">
        <v>3</v>
      </c>
      <c r="FY33" s="2"/>
      <c r="GA33" s="2">
        <v>168853.5</v>
      </c>
      <c r="GB33" s="3">
        <v>1.5</v>
      </c>
      <c r="GC33" s="2">
        <v>337707</v>
      </c>
      <c r="GD33" s="3">
        <v>3</v>
      </c>
      <c r="GE33" s="2"/>
      <c r="GG33" s="2">
        <v>112569</v>
      </c>
      <c r="GH33" s="3">
        <v>1</v>
      </c>
      <c r="GI33" s="2"/>
      <c r="GK33" s="2"/>
      <c r="GM33" s="2">
        <v>337707</v>
      </c>
      <c r="GN33" s="3">
        <v>3</v>
      </c>
      <c r="GO33" s="2"/>
      <c r="GQ33" s="2"/>
      <c r="GS33" s="2">
        <v>225138</v>
      </c>
      <c r="GT33" s="3">
        <v>2</v>
      </c>
      <c r="GU33" s="2"/>
      <c r="GW33" s="2"/>
      <c r="GY33" s="2"/>
      <c r="HA33" s="2"/>
      <c r="HC33" s="2">
        <v>225138</v>
      </c>
      <c r="HD33" s="3">
        <v>2</v>
      </c>
      <c r="HE33" s="2"/>
      <c r="HG33" s="2">
        <v>112569</v>
      </c>
      <c r="HH33" s="3">
        <v>1</v>
      </c>
      <c r="HI33" s="2"/>
      <c r="HK33" s="2"/>
      <c r="HM33" s="2"/>
      <c r="HO33" s="2"/>
      <c r="HQ33" s="2"/>
      <c r="HS33" s="2"/>
      <c r="HU33" s="2"/>
      <c r="HW33" s="2"/>
      <c r="HY33" s="2"/>
      <c r="IA33" s="2"/>
      <c r="IC33" s="2"/>
      <c r="IE33" s="2">
        <v>112569</v>
      </c>
      <c r="IF33" s="3">
        <v>1</v>
      </c>
      <c r="IG33" s="2"/>
      <c r="II33" s="2"/>
      <c r="IK33" s="2"/>
      <c r="IM33" s="2"/>
      <c r="IO33" s="2"/>
      <c r="IQ33" s="2"/>
      <c r="IS33" s="2"/>
      <c r="IU33" s="2"/>
      <c r="IW33" s="2"/>
      <c r="IY33" s="2"/>
      <c r="JA33" s="2"/>
      <c r="JC33" s="2"/>
      <c r="JE33" s="2"/>
      <c r="JG33" s="2"/>
      <c r="JI33" s="2"/>
      <c r="JK33" s="2"/>
      <c r="JM33" s="2"/>
      <c r="JO33" s="2"/>
      <c r="JQ33" s="2">
        <v>7409.69</v>
      </c>
      <c r="JR33" s="3">
        <v>0</v>
      </c>
      <c r="JS33" s="2"/>
      <c r="JU33" s="2"/>
      <c r="JW33" s="2"/>
      <c r="JY33" s="2">
        <v>5122.54</v>
      </c>
      <c r="JZ33" s="3">
        <v>0</v>
      </c>
      <c r="KA33" s="2"/>
      <c r="KC33" s="2"/>
      <c r="KE33" s="2"/>
      <c r="KG33" s="2"/>
      <c r="KI33" s="2"/>
      <c r="KK33" s="2">
        <v>59973.69</v>
      </c>
      <c r="KL33" s="3">
        <v>0</v>
      </c>
      <c r="KM33" s="2"/>
      <c r="KO33" s="2"/>
      <c r="KQ33" s="2"/>
      <c r="KS33" s="2"/>
      <c r="KU33" s="2"/>
      <c r="KW33" s="2"/>
      <c r="KY33" s="2"/>
      <c r="LA33" s="2"/>
      <c r="LC33" s="2">
        <v>8880</v>
      </c>
      <c r="LD33" s="3">
        <v>0</v>
      </c>
      <c r="LE33" s="2"/>
      <c r="LG33" s="2"/>
      <c r="LI33" s="2"/>
      <c r="LK33" s="2"/>
      <c r="LM33" s="2"/>
      <c r="LO33" s="2"/>
      <c r="LQ33" s="2"/>
      <c r="LS33" s="2"/>
      <c r="LU33" s="2"/>
      <c r="LW33" s="2"/>
      <c r="LY33" s="2"/>
      <c r="MA33" s="2"/>
      <c r="MC33" s="2"/>
      <c r="ME33" s="2"/>
      <c r="MG33" s="2"/>
      <c r="MI33" s="2"/>
      <c r="MK33" s="2"/>
      <c r="MM33" s="2"/>
      <c r="MO33" s="2"/>
      <c r="MQ33" s="2"/>
      <c r="MS33" s="2"/>
      <c r="MU33" s="2">
        <v>11100</v>
      </c>
      <c r="MV33" s="3">
        <v>0</v>
      </c>
      <c r="MW33" s="2"/>
      <c r="MY33" s="2"/>
      <c r="NA33" s="2"/>
      <c r="NC33" s="2">
        <v>5436644.6733299997</v>
      </c>
      <c r="ND33" s="3">
        <v>52.5</v>
      </c>
      <c r="NE33" s="2"/>
      <c r="NG33" s="2"/>
      <c r="NI33" s="2"/>
      <c r="NK33" s="2"/>
      <c r="NM33" s="2"/>
      <c r="NO33" s="2"/>
      <c r="NQ33" s="2"/>
      <c r="NS33" s="2"/>
      <c r="NU33" s="2"/>
      <c r="NW33" s="2"/>
      <c r="NY33" s="2"/>
      <c r="OA33" s="2"/>
      <c r="OC33" s="2"/>
      <c r="OE33" s="2"/>
      <c r="OG33" s="2"/>
      <c r="OI33" s="2"/>
      <c r="OK33" s="2"/>
      <c r="OM33" s="2"/>
      <c r="OO33" s="2"/>
      <c r="OQ33" s="2"/>
      <c r="OS33" s="2"/>
      <c r="OU33" s="2"/>
      <c r="OW33" s="2"/>
      <c r="OY33" s="2"/>
      <c r="PA33" s="2"/>
      <c r="PC33" s="2"/>
      <c r="PE33" s="2"/>
      <c r="PG33" s="2"/>
      <c r="PI33" s="2"/>
      <c r="PK33" s="2"/>
      <c r="PM33" s="2"/>
      <c r="PO33" s="2"/>
      <c r="PQ33" s="2"/>
      <c r="PS33" s="2"/>
    </row>
    <row r="34" spans="1:435" x14ac:dyDescent="0.25">
      <c r="A34" t="s">
        <v>217</v>
      </c>
      <c r="B34" s="1">
        <v>407</v>
      </c>
      <c r="C34" s="2"/>
      <c r="E34" s="2"/>
      <c r="G34" s="2"/>
      <c r="I34" s="2"/>
      <c r="K34" s="2"/>
      <c r="M34" s="2"/>
      <c r="O34" s="2"/>
      <c r="Q34" s="2"/>
      <c r="S34" s="2"/>
      <c r="U34" s="2"/>
      <c r="W34" s="2">
        <v>224928</v>
      </c>
      <c r="X34" s="3">
        <v>6</v>
      </c>
      <c r="Y34" s="2">
        <v>66291</v>
      </c>
      <c r="Z34" s="3">
        <v>1</v>
      </c>
      <c r="AA34" s="2"/>
      <c r="AC34" s="2">
        <v>156529</v>
      </c>
      <c r="AD34" s="3">
        <v>1</v>
      </c>
      <c r="AE34" s="2"/>
      <c r="AG34" s="2"/>
      <c r="AI34" s="2"/>
      <c r="AK34" s="2"/>
      <c r="AM34" s="2"/>
      <c r="AO34" s="2"/>
      <c r="AQ34" s="2"/>
      <c r="AS34" s="2"/>
      <c r="AU34" s="2"/>
      <c r="AW34" s="2">
        <v>110030</v>
      </c>
      <c r="AX34" s="3">
        <v>2</v>
      </c>
      <c r="AY34" s="2"/>
      <c r="BA34" s="2"/>
      <c r="BC34" s="2"/>
      <c r="BE34" s="2"/>
      <c r="BG34" s="2"/>
      <c r="BI34" s="2"/>
      <c r="BK34" s="2"/>
      <c r="BM34" s="2">
        <v>67580</v>
      </c>
      <c r="BN34" s="3">
        <v>1</v>
      </c>
      <c r="BO34" s="2"/>
      <c r="BQ34" s="2"/>
      <c r="BS34" s="2"/>
      <c r="BU34" s="2"/>
      <c r="BW34" s="2">
        <v>117087</v>
      </c>
      <c r="BX34" s="3">
        <v>1</v>
      </c>
      <c r="BY34" s="2"/>
      <c r="CA34" s="2"/>
      <c r="CC34" s="2">
        <v>78183</v>
      </c>
      <c r="CD34" s="3">
        <v>1</v>
      </c>
      <c r="CE34" s="2">
        <v>15205.98</v>
      </c>
      <c r="CF34" s="3">
        <v>0</v>
      </c>
      <c r="CG34" s="2">
        <v>50595</v>
      </c>
      <c r="CH34" s="3">
        <v>1</v>
      </c>
      <c r="CI34" s="2">
        <v>120388</v>
      </c>
      <c r="CJ34" s="3">
        <v>2</v>
      </c>
      <c r="CK34" s="2">
        <v>117742</v>
      </c>
      <c r="CL34" s="3">
        <v>1</v>
      </c>
      <c r="CM34" s="2"/>
      <c r="CO34" s="2"/>
      <c r="CQ34" s="2"/>
      <c r="CS34" s="2"/>
      <c r="CU34" s="2"/>
      <c r="CW34" s="2"/>
      <c r="CY34" s="2"/>
      <c r="DA34" s="2">
        <v>112569</v>
      </c>
      <c r="DB34" s="3">
        <v>1</v>
      </c>
      <c r="DC34" s="2"/>
      <c r="DE34" s="2"/>
      <c r="DG34" s="2">
        <v>15350.318140883999</v>
      </c>
      <c r="DH34" s="3">
        <v>0.13636363600000001</v>
      </c>
      <c r="DI34" s="2"/>
      <c r="DK34" s="2"/>
      <c r="DM34" s="2"/>
      <c r="DO34" s="2">
        <v>116130</v>
      </c>
      <c r="DP34" s="3">
        <v>1</v>
      </c>
      <c r="DQ34" s="2">
        <v>195277</v>
      </c>
      <c r="DR34" s="3">
        <v>1</v>
      </c>
      <c r="DS34" s="2">
        <v>56284.5</v>
      </c>
      <c r="DT34" s="3">
        <v>0.5</v>
      </c>
      <c r="DU34" s="2"/>
      <c r="DW34" s="2"/>
      <c r="DY34" s="2">
        <v>56854</v>
      </c>
      <c r="DZ34" s="3">
        <v>1</v>
      </c>
      <c r="EA34" s="2"/>
      <c r="EC34" s="2"/>
      <c r="EE34" s="2"/>
      <c r="EG34" s="2"/>
      <c r="EI34" s="2">
        <v>112569</v>
      </c>
      <c r="EJ34" s="3">
        <v>1</v>
      </c>
      <c r="EK34" s="2"/>
      <c r="EM34" s="2"/>
      <c r="EO34" s="2">
        <v>337707</v>
      </c>
      <c r="EP34" s="3">
        <v>3</v>
      </c>
      <c r="EQ34" s="2"/>
      <c r="ES34" s="2"/>
      <c r="EU34" s="2"/>
      <c r="EW34" s="2"/>
      <c r="EY34" s="2"/>
      <c r="FA34" s="2"/>
      <c r="FC34" s="2"/>
      <c r="FE34" s="2"/>
      <c r="FG34" s="2">
        <v>112569</v>
      </c>
      <c r="FH34" s="3">
        <v>1</v>
      </c>
      <c r="FI34" s="2"/>
      <c r="FK34" s="2"/>
      <c r="FM34" s="2"/>
      <c r="FO34" s="2">
        <v>225138</v>
      </c>
      <c r="FP34" s="3">
        <v>2</v>
      </c>
      <c r="FQ34" s="2">
        <v>112569</v>
      </c>
      <c r="FR34" s="3">
        <v>1</v>
      </c>
      <c r="FS34" s="2"/>
      <c r="FU34" s="2"/>
      <c r="FW34" s="2"/>
      <c r="FY34" s="2">
        <v>225138</v>
      </c>
      <c r="FZ34" s="3">
        <v>2</v>
      </c>
      <c r="GA34" s="2">
        <v>225138</v>
      </c>
      <c r="GB34" s="3">
        <v>2</v>
      </c>
      <c r="GC34" s="2">
        <v>562845</v>
      </c>
      <c r="GD34" s="3">
        <v>5</v>
      </c>
      <c r="GE34" s="2"/>
      <c r="GG34" s="2">
        <v>225138</v>
      </c>
      <c r="GH34" s="3">
        <v>2</v>
      </c>
      <c r="GI34" s="2"/>
      <c r="GK34" s="2"/>
      <c r="GM34" s="2"/>
      <c r="GO34" s="2">
        <v>337707</v>
      </c>
      <c r="GP34" s="3">
        <v>3</v>
      </c>
      <c r="GQ34" s="2"/>
      <c r="GS34" s="2">
        <v>112569</v>
      </c>
      <c r="GT34" s="3">
        <v>1</v>
      </c>
      <c r="GU34" s="2"/>
      <c r="GW34" s="2"/>
      <c r="GY34" s="2"/>
      <c r="HA34" s="2"/>
      <c r="HC34" s="2"/>
      <c r="HE34" s="2"/>
      <c r="HG34" s="2"/>
      <c r="HI34" s="2"/>
      <c r="HK34" s="2"/>
      <c r="HM34" s="2"/>
      <c r="HO34" s="2">
        <v>225138</v>
      </c>
      <c r="HP34" s="3">
        <v>2</v>
      </c>
      <c r="HQ34" s="2"/>
      <c r="HS34" s="2"/>
      <c r="HU34" s="2">
        <v>225138</v>
      </c>
      <c r="HV34" s="3">
        <v>2</v>
      </c>
      <c r="HW34" s="2"/>
      <c r="HY34" s="2"/>
      <c r="IA34" s="2"/>
      <c r="IC34" s="2"/>
      <c r="IE34" s="2">
        <v>225138</v>
      </c>
      <c r="IF34" s="3">
        <v>2</v>
      </c>
      <c r="IG34" s="2"/>
      <c r="II34" s="2"/>
      <c r="IK34" s="2">
        <v>112569</v>
      </c>
      <c r="IL34" s="3">
        <v>1</v>
      </c>
      <c r="IM34" s="2"/>
      <c r="IO34" s="2"/>
      <c r="IQ34" s="2"/>
      <c r="IS34" s="2"/>
      <c r="IU34" s="2"/>
      <c r="IW34" s="2"/>
      <c r="IY34" s="2"/>
      <c r="JA34" s="2"/>
      <c r="JC34" s="2"/>
      <c r="JE34" s="2"/>
      <c r="JG34" s="2"/>
      <c r="JI34" s="2"/>
      <c r="JK34" s="2"/>
      <c r="JM34" s="2"/>
      <c r="JO34" s="2"/>
      <c r="JQ34" s="2">
        <v>29516.435000000001</v>
      </c>
      <c r="JR34" s="3">
        <v>0</v>
      </c>
      <c r="JS34" s="2"/>
      <c r="JU34" s="2"/>
      <c r="JW34" s="2">
        <v>101190</v>
      </c>
      <c r="JX34" s="3">
        <v>0</v>
      </c>
      <c r="JY34" s="2">
        <v>10842.56</v>
      </c>
      <c r="JZ34" s="3">
        <v>0</v>
      </c>
      <c r="KA34" s="2"/>
      <c r="KC34" s="2">
        <v>8000</v>
      </c>
      <c r="KD34" s="3">
        <v>0</v>
      </c>
      <c r="KE34" s="2"/>
      <c r="KG34" s="2"/>
      <c r="KI34" s="2"/>
      <c r="KK34" s="2">
        <v>117646.79</v>
      </c>
      <c r="KL34" s="3">
        <v>0</v>
      </c>
      <c r="KM34" s="2">
        <v>57554</v>
      </c>
      <c r="KN34" s="3">
        <v>0</v>
      </c>
      <c r="KO34" s="2"/>
      <c r="KQ34" s="2"/>
      <c r="KS34" s="2"/>
      <c r="KU34" s="2">
        <v>8605</v>
      </c>
      <c r="KV34" s="3">
        <v>0</v>
      </c>
      <c r="KW34" s="2"/>
      <c r="KY34" s="2"/>
      <c r="LA34" s="2"/>
      <c r="LC34" s="2">
        <v>5560</v>
      </c>
      <c r="LD34" s="3">
        <v>0</v>
      </c>
      <c r="LE34" s="2"/>
      <c r="LG34" s="2"/>
      <c r="LI34" s="2">
        <v>50000</v>
      </c>
      <c r="LJ34" s="3">
        <v>0</v>
      </c>
      <c r="LK34" s="2"/>
      <c r="LM34" s="2"/>
      <c r="LO34" s="2"/>
      <c r="LQ34" s="2"/>
      <c r="LS34" s="2">
        <v>7000</v>
      </c>
      <c r="LT34" s="3">
        <v>0</v>
      </c>
      <c r="LU34" s="2"/>
      <c r="LW34" s="2"/>
      <c r="LY34" s="2"/>
      <c r="MA34" s="2"/>
      <c r="MC34" s="2"/>
      <c r="ME34" s="2"/>
      <c r="MG34" s="2">
        <v>1000</v>
      </c>
      <c r="MH34" s="3">
        <v>0</v>
      </c>
      <c r="MI34" s="2">
        <v>5487</v>
      </c>
      <c r="MJ34" s="3">
        <v>0</v>
      </c>
      <c r="MK34" s="2">
        <v>20525</v>
      </c>
      <c r="ML34" s="3">
        <v>0</v>
      </c>
      <c r="MM34" s="2">
        <v>10000</v>
      </c>
      <c r="MN34" s="3">
        <v>0</v>
      </c>
      <c r="MO34" s="2"/>
      <c r="MQ34" s="2"/>
      <c r="MS34" s="2">
        <v>2004.29</v>
      </c>
      <c r="MT34" s="3">
        <v>0</v>
      </c>
      <c r="MU34" s="2"/>
      <c r="MW34" s="2"/>
      <c r="MY34" s="2"/>
      <c r="NA34" s="2"/>
      <c r="NC34" s="2">
        <v>5489024.8731408836</v>
      </c>
      <c r="ND34" s="3">
        <v>51.636363635999999</v>
      </c>
      <c r="NE34" s="2"/>
      <c r="NG34" s="2"/>
      <c r="NI34" s="2"/>
      <c r="NK34" s="2"/>
      <c r="NM34" s="2"/>
      <c r="NO34" s="2"/>
      <c r="NQ34" s="2"/>
      <c r="NS34" s="2"/>
      <c r="NU34" s="2"/>
      <c r="NW34" s="2"/>
      <c r="NY34" s="2"/>
      <c r="OA34" s="2"/>
      <c r="OC34" s="2"/>
      <c r="OE34" s="2"/>
      <c r="OG34" s="2"/>
      <c r="OI34" s="2"/>
      <c r="OK34" s="2"/>
      <c r="OM34" s="2"/>
      <c r="OO34" s="2"/>
      <c r="OQ34" s="2"/>
      <c r="OS34" s="2"/>
      <c r="OU34" s="2"/>
      <c r="OW34" s="2"/>
      <c r="OY34" s="2"/>
      <c r="PA34" s="2"/>
      <c r="PC34" s="2"/>
      <c r="PE34" s="2"/>
      <c r="PG34" s="2"/>
      <c r="PI34" s="2"/>
      <c r="PK34" s="2"/>
      <c r="PM34" s="2"/>
      <c r="PO34" s="2"/>
      <c r="PQ34" s="2"/>
      <c r="PS34" s="2"/>
    </row>
    <row r="35" spans="1:435" x14ac:dyDescent="0.25">
      <c r="A35" t="s">
        <v>218</v>
      </c>
      <c r="B35" s="1">
        <v>471</v>
      </c>
      <c r="C35" s="2"/>
      <c r="E35" s="2"/>
      <c r="G35" s="2">
        <v>67876</v>
      </c>
      <c r="H35" s="3">
        <v>1</v>
      </c>
      <c r="I35" s="2"/>
      <c r="K35" s="2"/>
      <c r="M35" s="2"/>
      <c r="O35" s="2"/>
      <c r="Q35" s="2"/>
      <c r="S35" s="2"/>
      <c r="U35" s="2"/>
      <c r="W35" s="2"/>
      <c r="Y35" s="2"/>
      <c r="AA35" s="2"/>
      <c r="AC35" s="2"/>
      <c r="AE35" s="2"/>
      <c r="AG35" s="2"/>
      <c r="AI35" s="2"/>
      <c r="AK35" s="2">
        <v>156529</v>
      </c>
      <c r="AL35" s="3">
        <v>1</v>
      </c>
      <c r="AM35" s="2"/>
      <c r="AO35" s="2"/>
      <c r="AQ35" s="2"/>
      <c r="AS35" s="2"/>
      <c r="AU35" s="2">
        <v>69509</v>
      </c>
      <c r="AV35" s="3">
        <v>1</v>
      </c>
      <c r="AW35" s="2"/>
      <c r="AY35" s="2"/>
      <c r="BA35" s="2"/>
      <c r="BC35" s="2"/>
      <c r="BE35" s="2"/>
      <c r="BG35" s="2"/>
      <c r="BI35" s="2"/>
      <c r="BK35" s="2"/>
      <c r="BM35" s="2"/>
      <c r="BO35" s="2"/>
      <c r="BQ35" s="2"/>
      <c r="BS35" s="2"/>
      <c r="BU35" s="2">
        <v>117087</v>
      </c>
      <c r="BV35" s="3">
        <v>1</v>
      </c>
      <c r="BW35" s="2">
        <v>117087</v>
      </c>
      <c r="BX35" s="3">
        <v>1</v>
      </c>
      <c r="BY35" s="2"/>
      <c r="CA35" s="2"/>
      <c r="CC35" s="2">
        <v>78183</v>
      </c>
      <c r="CD35" s="3">
        <v>1</v>
      </c>
      <c r="CE35" s="2">
        <v>21475.536670000001</v>
      </c>
      <c r="CF35" s="3">
        <v>0</v>
      </c>
      <c r="CG35" s="2">
        <v>252975</v>
      </c>
      <c r="CH35" s="3">
        <v>5</v>
      </c>
      <c r="CI35" s="2">
        <v>60194</v>
      </c>
      <c r="CJ35" s="3">
        <v>1</v>
      </c>
      <c r="CK35" s="2">
        <v>117742</v>
      </c>
      <c r="CL35" s="3">
        <v>1</v>
      </c>
      <c r="CM35" s="2"/>
      <c r="CO35" s="2"/>
      <c r="CQ35" s="2"/>
      <c r="CS35" s="2"/>
      <c r="CU35" s="2"/>
      <c r="CW35" s="2"/>
      <c r="CY35" s="2"/>
      <c r="DA35" s="2">
        <v>112569</v>
      </c>
      <c r="DB35" s="3">
        <v>1</v>
      </c>
      <c r="DC35" s="2">
        <v>112569</v>
      </c>
      <c r="DD35" s="3">
        <v>1</v>
      </c>
      <c r="DE35" s="2"/>
      <c r="DG35" s="2">
        <v>46153.29</v>
      </c>
      <c r="DH35" s="3">
        <v>0.41</v>
      </c>
      <c r="DI35" s="2"/>
      <c r="DK35" s="2"/>
      <c r="DM35" s="2"/>
      <c r="DO35" s="2"/>
      <c r="DQ35" s="2"/>
      <c r="DS35" s="2"/>
      <c r="DU35" s="2">
        <v>126055</v>
      </c>
      <c r="DV35" s="3">
        <v>1</v>
      </c>
      <c r="DW35" s="2"/>
      <c r="DY35" s="2"/>
      <c r="EA35" s="2"/>
      <c r="EC35" s="2"/>
      <c r="EE35" s="2">
        <v>254496</v>
      </c>
      <c r="EF35" s="3">
        <v>2</v>
      </c>
      <c r="EG35" s="2"/>
      <c r="EI35" s="2">
        <v>112569</v>
      </c>
      <c r="EJ35" s="3">
        <v>1</v>
      </c>
      <c r="EK35" s="2"/>
      <c r="EM35" s="2"/>
      <c r="EO35" s="2">
        <v>225138</v>
      </c>
      <c r="EP35" s="3">
        <v>2</v>
      </c>
      <c r="EQ35" s="2">
        <v>112569</v>
      </c>
      <c r="ER35" s="3">
        <v>1</v>
      </c>
      <c r="ES35" s="2"/>
      <c r="EU35" s="2"/>
      <c r="EW35" s="2"/>
      <c r="EY35" s="2"/>
      <c r="FA35" s="2"/>
      <c r="FC35" s="2"/>
      <c r="FE35" s="2"/>
      <c r="FG35" s="2">
        <v>112569</v>
      </c>
      <c r="FH35" s="3">
        <v>1</v>
      </c>
      <c r="FI35" s="2"/>
      <c r="FK35" s="2"/>
      <c r="FM35" s="2"/>
      <c r="FO35" s="2"/>
      <c r="FQ35" s="2"/>
      <c r="FS35" s="2"/>
      <c r="FU35" s="2"/>
      <c r="FW35" s="2"/>
      <c r="FY35" s="2"/>
      <c r="GA35" s="2"/>
      <c r="GC35" s="2">
        <v>337707</v>
      </c>
      <c r="GD35" s="3">
        <v>3</v>
      </c>
      <c r="GE35" s="2"/>
      <c r="GG35" s="2"/>
      <c r="GI35" s="2"/>
      <c r="GK35" s="2"/>
      <c r="GM35" s="2"/>
      <c r="GO35" s="2">
        <v>112569</v>
      </c>
      <c r="GP35" s="3">
        <v>1</v>
      </c>
      <c r="GQ35" s="2"/>
      <c r="GS35" s="2">
        <v>112569</v>
      </c>
      <c r="GT35" s="3">
        <v>1</v>
      </c>
      <c r="GU35" s="2"/>
      <c r="GW35" s="2"/>
      <c r="GY35" s="2"/>
      <c r="HA35" s="2"/>
      <c r="HC35" s="2"/>
      <c r="HE35" s="2"/>
      <c r="HG35" s="2"/>
      <c r="HI35" s="2"/>
      <c r="HK35" s="2"/>
      <c r="HM35" s="2"/>
      <c r="HO35" s="2"/>
      <c r="HQ35" s="2"/>
      <c r="HS35" s="2"/>
      <c r="HU35" s="2"/>
      <c r="HW35" s="2"/>
      <c r="HY35" s="2"/>
      <c r="IA35" s="2"/>
      <c r="IC35" s="2"/>
      <c r="IE35" s="2"/>
      <c r="IG35" s="2"/>
      <c r="II35" s="2"/>
      <c r="IK35" s="2"/>
      <c r="IM35" s="2"/>
      <c r="IO35" s="2"/>
      <c r="IQ35" s="2">
        <v>112569</v>
      </c>
      <c r="IR35" s="3">
        <v>1</v>
      </c>
      <c r="IS35" s="2"/>
      <c r="IU35" s="2"/>
      <c r="IW35" s="2"/>
      <c r="IY35" s="2"/>
      <c r="JA35" s="2"/>
      <c r="JC35" s="2"/>
      <c r="JE35" s="2"/>
      <c r="JG35" s="2"/>
      <c r="JI35" s="2"/>
      <c r="JK35" s="2"/>
      <c r="JM35" s="2"/>
      <c r="JO35" s="2"/>
      <c r="JQ35" s="2">
        <v>10539.97</v>
      </c>
      <c r="JR35" s="3">
        <v>0</v>
      </c>
      <c r="JS35" s="2"/>
      <c r="JU35" s="2"/>
      <c r="JW35" s="2"/>
      <c r="JY35" s="2"/>
      <c r="KA35" s="2"/>
      <c r="KC35" s="2"/>
      <c r="KE35" s="2"/>
      <c r="KG35" s="2"/>
      <c r="KI35" s="2"/>
      <c r="KK35" s="2">
        <v>94334.7</v>
      </c>
      <c r="KL35" s="3">
        <v>0</v>
      </c>
      <c r="KM35" s="2"/>
      <c r="KO35" s="2"/>
      <c r="KQ35" s="2"/>
      <c r="KS35" s="2"/>
      <c r="KU35" s="2"/>
      <c r="KW35" s="2"/>
      <c r="KY35" s="2"/>
      <c r="LA35" s="2"/>
      <c r="LC35" s="2">
        <v>12220</v>
      </c>
      <c r="LD35" s="3">
        <v>0</v>
      </c>
      <c r="LE35" s="2"/>
      <c r="LG35" s="2"/>
      <c r="LI35" s="2"/>
      <c r="LK35" s="2"/>
      <c r="LM35" s="2"/>
      <c r="LO35" s="2"/>
      <c r="LQ35" s="2"/>
      <c r="LS35" s="2"/>
      <c r="LU35" s="2"/>
      <c r="LW35" s="2"/>
      <c r="LY35" s="2"/>
      <c r="MA35" s="2"/>
      <c r="MC35" s="2"/>
      <c r="ME35" s="2"/>
      <c r="MG35" s="2"/>
      <c r="MI35" s="2"/>
      <c r="MK35" s="2"/>
      <c r="MM35" s="2"/>
      <c r="MO35" s="2">
        <v>7081313</v>
      </c>
      <c r="MP35" s="3">
        <v>0</v>
      </c>
      <c r="MQ35" s="2"/>
      <c r="MS35" s="2"/>
      <c r="MU35" s="2">
        <v>15275</v>
      </c>
      <c r="MV35" s="3">
        <v>0</v>
      </c>
      <c r="MW35" s="2"/>
      <c r="MY35" s="2"/>
      <c r="NA35" s="2"/>
      <c r="NC35" s="2">
        <v>10162441.49667</v>
      </c>
      <c r="ND35" s="3">
        <v>29.41</v>
      </c>
      <c r="NE35" s="2"/>
      <c r="NG35" s="2"/>
      <c r="NI35" s="2"/>
      <c r="NK35" s="2"/>
      <c r="NM35" s="2"/>
      <c r="NO35" s="2"/>
      <c r="NQ35" s="2"/>
      <c r="NS35" s="2"/>
      <c r="NU35" s="2"/>
      <c r="NW35" s="2"/>
      <c r="NY35" s="2"/>
      <c r="OA35" s="2"/>
      <c r="OC35" s="2"/>
      <c r="OE35" s="2"/>
      <c r="OG35" s="2"/>
      <c r="OI35" s="2"/>
      <c r="OK35" s="2"/>
      <c r="OM35" s="2"/>
      <c r="OO35" s="2"/>
      <c r="OQ35" s="2"/>
      <c r="OS35" s="2"/>
      <c r="OU35" s="2"/>
      <c r="OW35" s="2"/>
      <c r="OY35" s="2"/>
      <c r="PA35" s="2"/>
      <c r="PC35" s="2"/>
      <c r="PE35" s="2"/>
      <c r="PG35" s="2"/>
      <c r="PI35" s="2"/>
      <c r="PK35" s="2"/>
      <c r="PM35" s="2"/>
      <c r="PO35" s="2"/>
      <c r="PQ35" s="2"/>
      <c r="PS35" s="2"/>
    </row>
    <row r="36" spans="1:435" x14ac:dyDescent="0.25">
      <c r="A36" t="s">
        <v>219</v>
      </c>
      <c r="B36" s="1">
        <v>318</v>
      </c>
      <c r="C36" s="2"/>
      <c r="E36" s="2"/>
      <c r="G36" s="2"/>
      <c r="I36" s="2"/>
      <c r="K36" s="2">
        <v>149952</v>
      </c>
      <c r="L36" s="3">
        <v>4</v>
      </c>
      <c r="M36" s="2"/>
      <c r="O36" s="2"/>
      <c r="Q36" s="2"/>
      <c r="S36" s="2">
        <v>37488</v>
      </c>
      <c r="T36" s="3">
        <v>1</v>
      </c>
      <c r="U36" s="2"/>
      <c r="W36" s="2">
        <v>149952</v>
      </c>
      <c r="X36" s="3">
        <v>4</v>
      </c>
      <c r="Y36" s="2"/>
      <c r="AA36" s="2"/>
      <c r="AC36" s="2"/>
      <c r="AE36" s="2"/>
      <c r="AG36" s="2"/>
      <c r="AI36" s="2"/>
      <c r="AK36" s="2">
        <v>313058</v>
      </c>
      <c r="AL36" s="3">
        <v>2</v>
      </c>
      <c r="AM36" s="2"/>
      <c r="AO36" s="2"/>
      <c r="AQ36" s="2"/>
      <c r="AS36" s="2"/>
      <c r="AU36" s="2">
        <v>69509</v>
      </c>
      <c r="AV36" s="3">
        <v>1</v>
      </c>
      <c r="AW36" s="2"/>
      <c r="AY36" s="2"/>
      <c r="BA36" s="2"/>
      <c r="BC36" s="2">
        <v>50639</v>
      </c>
      <c r="BD36" s="3">
        <v>1</v>
      </c>
      <c r="BE36" s="2"/>
      <c r="BG36" s="2"/>
      <c r="BI36" s="2"/>
      <c r="BK36" s="2"/>
      <c r="BM36" s="2"/>
      <c r="BO36" s="2"/>
      <c r="BQ36" s="2"/>
      <c r="BS36" s="2"/>
      <c r="BU36" s="2">
        <v>117087</v>
      </c>
      <c r="BV36" s="3">
        <v>1</v>
      </c>
      <c r="BW36" s="2"/>
      <c r="BY36" s="2"/>
      <c r="CA36" s="2"/>
      <c r="CC36" s="2">
        <v>78183</v>
      </c>
      <c r="CD36" s="3">
        <v>1</v>
      </c>
      <c r="CE36" s="2">
        <v>4113.88</v>
      </c>
      <c r="CF36" s="3">
        <v>0</v>
      </c>
      <c r="CG36" s="2">
        <v>101190</v>
      </c>
      <c r="CH36" s="3">
        <v>2</v>
      </c>
      <c r="CI36" s="2">
        <v>60194</v>
      </c>
      <c r="CJ36" s="3">
        <v>1</v>
      </c>
      <c r="CK36" s="2">
        <v>117742</v>
      </c>
      <c r="CL36" s="3">
        <v>1</v>
      </c>
      <c r="CM36" s="2"/>
      <c r="CO36" s="2"/>
      <c r="CQ36" s="2"/>
      <c r="CS36" s="2">
        <v>144306</v>
      </c>
      <c r="CT36" s="3">
        <v>1</v>
      </c>
      <c r="CU36" s="2"/>
      <c r="CW36" s="2"/>
      <c r="CY36" s="2"/>
      <c r="DA36" s="2"/>
      <c r="DC36" s="2">
        <v>112569</v>
      </c>
      <c r="DD36" s="3">
        <v>1</v>
      </c>
      <c r="DE36" s="2">
        <v>112569</v>
      </c>
      <c r="DF36" s="3">
        <v>1</v>
      </c>
      <c r="DG36" s="2">
        <v>5116.7726761049998</v>
      </c>
      <c r="DH36" s="3">
        <v>4.5454544999999999E-2</v>
      </c>
      <c r="DI36" s="2"/>
      <c r="DK36" s="2"/>
      <c r="DM36" s="2"/>
      <c r="DO36" s="2"/>
      <c r="DQ36" s="2">
        <v>195277</v>
      </c>
      <c r="DR36" s="3">
        <v>1</v>
      </c>
      <c r="DS36" s="2">
        <v>112569</v>
      </c>
      <c r="DT36" s="3">
        <v>1</v>
      </c>
      <c r="DU36" s="2"/>
      <c r="DW36" s="2"/>
      <c r="DY36" s="2">
        <v>56854</v>
      </c>
      <c r="DZ36" s="3">
        <v>1</v>
      </c>
      <c r="EA36" s="2"/>
      <c r="EC36" s="2">
        <v>112569</v>
      </c>
      <c r="ED36" s="3">
        <v>1</v>
      </c>
      <c r="EE36" s="2"/>
      <c r="EG36" s="2"/>
      <c r="EI36" s="2">
        <v>112569</v>
      </c>
      <c r="EJ36" s="3">
        <v>1</v>
      </c>
      <c r="EK36" s="2"/>
      <c r="EM36" s="2"/>
      <c r="EO36" s="2">
        <v>225138</v>
      </c>
      <c r="EP36" s="3">
        <v>2</v>
      </c>
      <c r="EQ36" s="2"/>
      <c r="ES36" s="2"/>
      <c r="EU36" s="2">
        <v>225138</v>
      </c>
      <c r="EV36" s="3">
        <v>2</v>
      </c>
      <c r="EW36" s="2">
        <v>225138</v>
      </c>
      <c r="EX36" s="3">
        <v>2</v>
      </c>
      <c r="EY36" s="2">
        <v>225138</v>
      </c>
      <c r="EZ36" s="3">
        <v>2</v>
      </c>
      <c r="FA36" s="2">
        <v>225138</v>
      </c>
      <c r="FB36" s="3">
        <v>2</v>
      </c>
      <c r="FC36" s="2">
        <v>225138</v>
      </c>
      <c r="FD36" s="3">
        <v>2</v>
      </c>
      <c r="FE36" s="2">
        <v>225138</v>
      </c>
      <c r="FF36" s="3">
        <v>2</v>
      </c>
      <c r="FG36" s="2">
        <v>112569</v>
      </c>
      <c r="FH36" s="3">
        <v>1</v>
      </c>
      <c r="FI36" s="2"/>
      <c r="FK36" s="2"/>
      <c r="FM36" s="2"/>
      <c r="FO36" s="2"/>
      <c r="FQ36" s="2"/>
      <c r="FS36" s="2"/>
      <c r="FU36" s="2">
        <v>225138</v>
      </c>
      <c r="FV36" s="3">
        <v>2</v>
      </c>
      <c r="FW36" s="2"/>
      <c r="FY36" s="2">
        <v>112569</v>
      </c>
      <c r="FZ36" s="3">
        <v>1</v>
      </c>
      <c r="GA36" s="2">
        <v>225138</v>
      </c>
      <c r="GB36" s="3">
        <v>2</v>
      </c>
      <c r="GC36" s="2">
        <v>450276</v>
      </c>
      <c r="GD36" s="3">
        <v>4</v>
      </c>
      <c r="GE36" s="2"/>
      <c r="GG36" s="2"/>
      <c r="GI36" s="2"/>
      <c r="GK36" s="2"/>
      <c r="GM36" s="2">
        <v>337707</v>
      </c>
      <c r="GN36" s="3">
        <v>3</v>
      </c>
      <c r="GO36" s="2">
        <v>112569</v>
      </c>
      <c r="GP36" s="3">
        <v>1</v>
      </c>
      <c r="GQ36" s="2"/>
      <c r="GS36" s="2">
        <v>112569</v>
      </c>
      <c r="GT36" s="3">
        <v>1</v>
      </c>
      <c r="GU36" s="2"/>
      <c r="GW36" s="2">
        <v>112569</v>
      </c>
      <c r="GX36" s="3">
        <v>1</v>
      </c>
      <c r="GY36" s="2">
        <v>337707</v>
      </c>
      <c r="GZ36" s="3">
        <v>3</v>
      </c>
      <c r="HA36" s="2"/>
      <c r="HC36" s="2">
        <v>337707</v>
      </c>
      <c r="HD36" s="3">
        <v>3</v>
      </c>
      <c r="HE36" s="2">
        <v>112569</v>
      </c>
      <c r="HF36" s="3">
        <v>1</v>
      </c>
      <c r="HG36" s="2"/>
      <c r="HI36" s="2"/>
      <c r="HK36" s="2"/>
      <c r="HM36" s="2"/>
      <c r="HO36" s="2">
        <v>112569</v>
      </c>
      <c r="HP36" s="3">
        <v>1</v>
      </c>
      <c r="HQ36" s="2"/>
      <c r="HS36" s="2"/>
      <c r="HU36" s="2">
        <v>112569</v>
      </c>
      <c r="HV36" s="3">
        <v>1</v>
      </c>
      <c r="HW36" s="2">
        <v>112569</v>
      </c>
      <c r="HX36" s="3">
        <v>1</v>
      </c>
      <c r="HY36" s="2"/>
      <c r="IA36" s="2"/>
      <c r="IC36" s="2"/>
      <c r="IE36" s="2">
        <v>112569</v>
      </c>
      <c r="IF36" s="3">
        <v>1</v>
      </c>
      <c r="IG36" s="2"/>
      <c r="II36" s="2"/>
      <c r="IK36" s="2"/>
      <c r="IM36" s="2"/>
      <c r="IO36" s="2"/>
      <c r="IQ36" s="2"/>
      <c r="IS36" s="2"/>
      <c r="IU36" s="2"/>
      <c r="IW36" s="2">
        <v>112569</v>
      </c>
      <c r="IX36" s="3">
        <v>1</v>
      </c>
      <c r="IY36" s="2">
        <v>140612</v>
      </c>
      <c r="IZ36" s="3">
        <v>4</v>
      </c>
      <c r="JA36" s="2"/>
      <c r="JC36" s="2">
        <v>54400</v>
      </c>
      <c r="JD36" s="3">
        <v>0</v>
      </c>
      <c r="JE36" s="2">
        <v>10200</v>
      </c>
      <c r="JF36" s="3">
        <v>0</v>
      </c>
      <c r="JG36" s="2">
        <v>54400</v>
      </c>
      <c r="JH36" s="3">
        <v>0</v>
      </c>
      <c r="JI36" s="2"/>
      <c r="JK36" s="2"/>
      <c r="JM36" s="2"/>
      <c r="JO36" s="2">
        <v>13859</v>
      </c>
      <c r="JP36" s="3">
        <v>0</v>
      </c>
      <c r="JQ36" s="2">
        <v>54830.96</v>
      </c>
      <c r="JR36" s="3">
        <v>0</v>
      </c>
      <c r="JS36" s="2"/>
      <c r="JU36" s="2">
        <v>3598</v>
      </c>
      <c r="JV36" s="3">
        <v>0</v>
      </c>
      <c r="JW36" s="2">
        <v>3000</v>
      </c>
      <c r="JX36" s="3">
        <v>0</v>
      </c>
      <c r="JY36" s="2">
        <v>7098.91</v>
      </c>
      <c r="JZ36" s="3">
        <v>0</v>
      </c>
      <c r="KA36" s="2"/>
      <c r="KC36" s="2">
        <v>23018</v>
      </c>
      <c r="KD36" s="3">
        <v>0</v>
      </c>
      <c r="KE36" s="2">
        <v>36794</v>
      </c>
      <c r="KF36" s="3">
        <v>0</v>
      </c>
      <c r="KG36" s="2"/>
      <c r="KI36" s="2"/>
      <c r="KK36" s="2">
        <v>269421.68</v>
      </c>
      <c r="KL36" s="3">
        <v>0</v>
      </c>
      <c r="KM36" s="2"/>
      <c r="KO36" s="2"/>
      <c r="KQ36" s="2"/>
      <c r="KS36" s="2"/>
      <c r="KU36" s="2"/>
      <c r="KW36" s="2"/>
      <c r="KY36" s="2"/>
      <c r="LA36" s="2"/>
      <c r="LC36" s="2">
        <v>9120</v>
      </c>
      <c r="LD36" s="3">
        <v>0</v>
      </c>
      <c r="LE36" s="2">
        <v>15000</v>
      </c>
      <c r="LF36" s="3">
        <v>0</v>
      </c>
      <c r="LG36" s="2"/>
      <c r="LI36" s="2"/>
      <c r="LK36" s="2"/>
      <c r="LM36" s="2"/>
      <c r="LO36" s="2"/>
      <c r="LQ36" s="2"/>
      <c r="LS36" s="2"/>
      <c r="LU36" s="2"/>
      <c r="LW36" s="2"/>
      <c r="LY36" s="2"/>
      <c r="MA36" s="2"/>
      <c r="MC36" s="2"/>
      <c r="ME36" s="2"/>
      <c r="MG36" s="2"/>
      <c r="MI36" s="2">
        <v>10000</v>
      </c>
      <c r="MJ36" s="3">
        <v>0</v>
      </c>
      <c r="MK36" s="2"/>
      <c r="MM36" s="2"/>
      <c r="MO36" s="2"/>
      <c r="MQ36" s="2"/>
      <c r="MS36" s="2">
        <v>3287.61</v>
      </c>
      <c r="MT36" s="3">
        <v>0</v>
      </c>
      <c r="MU36" s="2"/>
      <c r="MW36" s="2"/>
      <c r="MY36" s="2"/>
      <c r="NA36" s="2"/>
      <c r="NC36" s="2">
        <v>7650044.8126761047</v>
      </c>
      <c r="ND36" s="3">
        <v>73.045454544999998</v>
      </c>
      <c r="NE36" s="2"/>
      <c r="NG36" s="2"/>
      <c r="NI36" s="2"/>
      <c r="NK36" s="2"/>
      <c r="NM36" s="2"/>
      <c r="NO36" s="2"/>
      <c r="NQ36" s="2"/>
      <c r="NS36" s="2"/>
      <c r="NU36" s="2"/>
      <c r="NW36" s="2"/>
      <c r="NY36" s="2"/>
      <c r="OA36" s="2"/>
      <c r="OC36" s="2"/>
      <c r="OE36" s="2"/>
      <c r="OG36" s="2"/>
      <c r="OI36" s="2"/>
      <c r="OK36" s="2"/>
      <c r="OM36" s="2"/>
      <c r="OO36" s="2"/>
      <c r="OQ36" s="2"/>
      <c r="OS36" s="2"/>
      <c r="OU36" s="2"/>
      <c r="OW36" s="2"/>
      <c r="OY36" s="2"/>
      <c r="PA36" s="2"/>
      <c r="PC36" s="2"/>
      <c r="PE36" s="2"/>
      <c r="PG36" s="2"/>
      <c r="PI36" s="2"/>
      <c r="PK36" s="2"/>
      <c r="PM36" s="2"/>
      <c r="PO36" s="2"/>
      <c r="PQ36" s="2"/>
      <c r="PS36" s="2"/>
    </row>
    <row r="37" spans="1:435" x14ac:dyDescent="0.25">
      <c r="A37" t="s">
        <v>220</v>
      </c>
      <c r="B37" s="1">
        <v>238</v>
      </c>
      <c r="C37" s="2"/>
      <c r="E37" s="2"/>
      <c r="G37" s="2"/>
      <c r="I37" s="2"/>
      <c r="K37" s="2">
        <v>112464</v>
      </c>
      <c r="L37" s="3">
        <v>3</v>
      </c>
      <c r="M37" s="2"/>
      <c r="O37" s="2">
        <v>112464</v>
      </c>
      <c r="P37" s="3">
        <v>3</v>
      </c>
      <c r="Q37" s="2"/>
      <c r="S37" s="2"/>
      <c r="U37" s="2"/>
      <c r="W37" s="2">
        <v>224928</v>
      </c>
      <c r="X37" s="3">
        <v>6</v>
      </c>
      <c r="Y37" s="2"/>
      <c r="AA37" s="2"/>
      <c r="AC37" s="2"/>
      <c r="AE37" s="2"/>
      <c r="AG37" s="2"/>
      <c r="AI37" s="2"/>
      <c r="AK37" s="2"/>
      <c r="AM37" s="2"/>
      <c r="AO37" s="2"/>
      <c r="AQ37" s="2"/>
      <c r="AS37" s="2"/>
      <c r="AU37" s="2"/>
      <c r="AW37" s="2"/>
      <c r="AY37" s="2"/>
      <c r="BA37" s="2"/>
      <c r="BC37" s="2">
        <v>101278</v>
      </c>
      <c r="BD37" s="3">
        <v>2</v>
      </c>
      <c r="BE37" s="2"/>
      <c r="BG37" s="2"/>
      <c r="BI37" s="2"/>
      <c r="BK37" s="2"/>
      <c r="BM37" s="2"/>
      <c r="BO37" s="2"/>
      <c r="BQ37" s="2"/>
      <c r="BS37" s="2"/>
      <c r="BU37" s="2">
        <v>117087</v>
      </c>
      <c r="BV37" s="3">
        <v>1</v>
      </c>
      <c r="BW37" s="2"/>
      <c r="BY37" s="2"/>
      <c r="CA37" s="2"/>
      <c r="CC37" s="2">
        <v>78183</v>
      </c>
      <c r="CD37" s="3">
        <v>1</v>
      </c>
      <c r="CE37" s="2">
        <v>4947.9466670000002</v>
      </c>
      <c r="CF37" s="3">
        <v>0</v>
      </c>
      <c r="CG37" s="2">
        <v>50595</v>
      </c>
      <c r="CH37" s="3">
        <v>1</v>
      </c>
      <c r="CI37" s="2">
        <v>60194</v>
      </c>
      <c r="CJ37" s="3">
        <v>1</v>
      </c>
      <c r="CK37" s="2"/>
      <c r="CM37" s="2"/>
      <c r="CO37" s="2"/>
      <c r="CQ37" s="2"/>
      <c r="CS37" s="2"/>
      <c r="CU37" s="2"/>
      <c r="CW37" s="2"/>
      <c r="CY37" s="2"/>
      <c r="DA37" s="2">
        <v>225138</v>
      </c>
      <c r="DB37" s="3">
        <v>2</v>
      </c>
      <c r="DC37" s="2">
        <v>168853.5</v>
      </c>
      <c r="DD37" s="3">
        <v>1.5</v>
      </c>
      <c r="DE37" s="2"/>
      <c r="DG37" s="2">
        <v>5116.7726761049998</v>
      </c>
      <c r="DH37" s="3">
        <v>4.5454544999999999E-2</v>
      </c>
      <c r="DI37" s="2"/>
      <c r="DK37" s="2"/>
      <c r="DM37" s="2"/>
      <c r="DO37" s="2"/>
      <c r="DQ37" s="2">
        <v>195277</v>
      </c>
      <c r="DR37" s="3">
        <v>1</v>
      </c>
      <c r="DS37" s="2">
        <v>112569</v>
      </c>
      <c r="DT37" s="3">
        <v>1</v>
      </c>
      <c r="DU37" s="2"/>
      <c r="DW37" s="2"/>
      <c r="DY37" s="2"/>
      <c r="EA37" s="2"/>
      <c r="EC37" s="2"/>
      <c r="EE37" s="2"/>
      <c r="EG37" s="2"/>
      <c r="EI37" s="2"/>
      <c r="EK37" s="2">
        <v>112569</v>
      </c>
      <c r="EL37" s="3">
        <v>1</v>
      </c>
      <c r="EM37" s="2"/>
      <c r="EO37" s="2">
        <v>112569</v>
      </c>
      <c r="EP37" s="3">
        <v>1</v>
      </c>
      <c r="EQ37" s="2">
        <v>112569</v>
      </c>
      <c r="ER37" s="3">
        <v>1</v>
      </c>
      <c r="ES37" s="2"/>
      <c r="EU37" s="2">
        <v>225138</v>
      </c>
      <c r="EV37" s="3">
        <v>2</v>
      </c>
      <c r="EW37" s="2">
        <v>112569</v>
      </c>
      <c r="EX37" s="3">
        <v>1</v>
      </c>
      <c r="EY37" s="2">
        <v>225138</v>
      </c>
      <c r="EZ37" s="3">
        <v>2</v>
      </c>
      <c r="FA37" s="2">
        <v>225138</v>
      </c>
      <c r="FB37" s="3">
        <v>2</v>
      </c>
      <c r="FC37" s="2">
        <v>225138</v>
      </c>
      <c r="FD37" s="3">
        <v>2</v>
      </c>
      <c r="FE37" s="2"/>
      <c r="FG37" s="2"/>
      <c r="FI37" s="2"/>
      <c r="FK37" s="2"/>
      <c r="FM37" s="2"/>
      <c r="FO37" s="2">
        <v>225138</v>
      </c>
      <c r="FP37" s="3">
        <v>2</v>
      </c>
      <c r="FQ37" s="2">
        <v>112569</v>
      </c>
      <c r="FR37" s="3">
        <v>1</v>
      </c>
      <c r="FS37" s="2">
        <v>112569</v>
      </c>
      <c r="FT37" s="3">
        <v>1</v>
      </c>
      <c r="FU37" s="2"/>
      <c r="FW37" s="2"/>
      <c r="FY37" s="2"/>
      <c r="GA37" s="2">
        <v>112569</v>
      </c>
      <c r="GB37" s="3">
        <v>1</v>
      </c>
      <c r="GC37" s="2">
        <v>337707</v>
      </c>
      <c r="GD37" s="3">
        <v>3</v>
      </c>
      <c r="GE37" s="2"/>
      <c r="GG37" s="2"/>
      <c r="GI37" s="2"/>
      <c r="GK37" s="2"/>
      <c r="GM37" s="2">
        <v>225138</v>
      </c>
      <c r="GN37" s="3">
        <v>2</v>
      </c>
      <c r="GO37" s="2"/>
      <c r="GQ37" s="2"/>
      <c r="GS37" s="2">
        <v>56284.5</v>
      </c>
      <c r="GT37" s="3">
        <v>0.5</v>
      </c>
      <c r="GU37" s="2"/>
      <c r="GW37" s="2"/>
      <c r="GY37" s="2">
        <v>112569</v>
      </c>
      <c r="GZ37" s="3">
        <v>1</v>
      </c>
      <c r="HA37" s="2">
        <v>112569</v>
      </c>
      <c r="HB37" s="3">
        <v>1</v>
      </c>
      <c r="HC37" s="2">
        <v>112569</v>
      </c>
      <c r="HD37" s="3">
        <v>1</v>
      </c>
      <c r="HE37" s="2"/>
      <c r="HG37" s="2"/>
      <c r="HI37" s="2"/>
      <c r="HK37" s="2"/>
      <c r="HM37" s="2"/>
      <c r="HO37" s="2">
        <v>56284.5</v>
      </c>
      <c r="HP37" s="3">
        <v>0.5</v>
      </c>
      <c r="HQ37" s="2"/>
      <c r="HS37" s="2"/>
      <c r="HU37" s="2"/>
      <c r="HW37" s="2"/>
      <c r="HY37" s="2"/>
      <c r="IA37" s="2"/>
      <c r="IC37" s="2"/>
      <c r="IE37" s="2">
        <v>56284.5</v>
      </c>
      <c r="IF37" s="3">
        <v>0.5</v>
      </c>
      <c r="IG37" s="2"/>
      <c r="II37" s="2"/>
      <c r="IK37" s="2"/>
      <c r="IM37" s="2"/>
      <c r="IO37" s="2"/>
      <c r="IQ37" s="2"/>
      <c r="IS37" s="2"/>
      <c r="IU37" s="2"/>
      <c r="IW37" s="2"/>
      <c r="IY37" s="2"/>
      <c r="JA37" s="2"/>
      <c r="JC37" s="2">
        <v>34000</v>
      </c>
      <c r="JD37" s="3">
        <v>0</v>
      </c>
      <c r="JE37" s="2">
        <v>10200</v>
      </c>
      <c r="JF37" s="3">
        <v>0</v>
      </c>
      <c r="JG37" s="2">
        <v>34000</v>
      </c>
      <c r="JH37" s="3">
        <v>0</v>
      </c>
      <c r="JI37" s="2"/>
      <c r="JK37" s="2">
        <v>638</v>
      </c>
      <c r="JL37" s="3">
        <v>0</v>
      </c>
      <c r="JM37" s="2"/>
      <c r="JO37" s="2">
        <v>13859</v>
      </c>
      <c r="JP37" s="3">
        <v>0</v>
      </c>
      <c r="JQ37" s="2"/>
      <c r="JS37" s="2"/>
      <c r="JU37" s="2">
        <v>10000</v>
      </c>
      <c r="JV37" s="3">
        <v>0</v>
      </c>
      <c r="JW37" s="2">
        <v>750</v>
      </c>
      <c r="JX37" s="3">
        <v>0</v>
      </c>
      <c r="JY37" s="2">
        <v>9999.64</v>
      </c>
      <c r="JZ37" s="3">
        <v>0</v>
      </c>
      <c r="KA37" s="2"/>
      <c r="KC37" s="2">
        <v>24602</v>
      </c>
      <c r="KD37" s="3">
        <v>0</v>
      </c>
      <c r="KE37" s="2">
        <v>16325</v>
      </c>
      <c r="KF37" s="3">
        <v>0</v>
      </c>
      <c r="KG37" s="2"/>
      <c r="KI37" s="2">
        <v>20625</v>
      </c>
      <c r="KJ37" s="3">
        <v>0</v>
      </c>
      <c r="KK37" s="2">
        <v>151027.20000000001</v>
      </c>
      <c r="KL37" s="3">
        <v>0</v>
      </c>
      <c r="KM37" s="2">
        <v>329656</v>
      </c>
      <c r="KN37" s="3">
        <v>0</v>
      </c>
      <c r="KO37" s="2"/>
      <c r="KQ37" s="2"/>
      <c r="KS37" s="2">
        <v>6000</v>
      </c>
      <c r="KT37" s="3">
        <v>0</v>
      </c>
      <c r="KU37" s="2">
        <v>5000</v>
      </c>
      <c r="KV37" s="3">
        <v>0</v>
      </c>
      <c r="KW37" s="2">
        <v>500</v>
      </c>
      <c r="KX37" s="3">
        <v>0</v>
      </c>
      <c r="KY37" s="2">
        <v>20000</v>
      </c>
      <c r="KZ37" s="3">
        <v>0</v>
      </c>
      <c r="LA37" s="2">
        <v>8000</v>
      </c>
      <c r="LB37" s="3">
        <v>0</v>
      </c>
      <c r="LC37" s="2">
        <v>4780</v>
      </c>
      <c r="LD37" s="3">
        <v>0</v>
      </c>
      <c r="LE37" s="2">
        <v>10000</v>
      </c>
      <c r="LF37" s="3">
        <v>0</v>
      </c>
      <c r="LG37" s="2"/>
      <c r="LI37" s="2"/>
      <c r="LK37" s="2"/>
      <c r="LM37" s="2"/>
      <c r="LO37" s="2"/>
      <c r="LQ37" s="2"/>
      <c r="LS37" s="2">
        <v>5000</v>
      </c>
      <c r="LT37" s="3">
        <v>0</v>
      </c>
      <c r="LU37" s="2"/>
      <c r="LW37" s="2"/>
      <c r="LY37" s="2"/>
      <c r="MA37" s="2"/>
      <c r="MC37" s="2"/>
      <c r="ME37" s="2"/>
      <c r="MG37" s="2"/>
      <c r="MI37" s="2">
        <v>8000</v>
      </c>
      <c r="MJ37" s="3">
        <v>0</v>
      </c>
      <c r="MK37" s="2">
        <v>9000</v>
      </c>
      <c r="ML37" s="3">
        <v>0</v>
      </c>
      <c r="MM37" s="2"/>
      <c r="MO37" s="2"/>
      <c r="MQ37" s="2"/>
      <c r="MS37" s="2">
        <v>1723.09</v>
      </c>
      <c r="MT37" s="3">
        <v>0</v>
      </c>
      <c r="MU37" s="2"/>
      <c r="MW37" s="2"/>
      <c r="MY37" s="2"/>
      <c r="NA37" s="2"/>
      <c r="NC37" s="2">
        <v>5285858.649343105</v>
      </c>
      <c r="ND37" s="3">
        <v>50.045454544999998</v>
      </c>
      <c r="NE37" s="2"/>
      <c r="NG37" s="2"/>
      <c r="NI37" s="2"/>
      <c r="NK37" s="2"/>
      <c r="NM37" s="2"/>
      <c r="NO37" s="2"/>
      <c r="NQ37" s="2"/>
      <c r="NS37" s="2"/>
      <c r="NU37" s="2"/>
      <c r="NW37" s="2"/>
      <c r="NY37" s="2"/>
      <c r="OA37" s="2"/>
      <c r="OC37" s="2"/>
      <c r="OE37" s="2"/>
      <c r="OG37" s="2"/>
      <c r="OI37" s="2"/>
      <c r="OK37" s="2"/>
      <c r="OM37" s="2"/>
      <c r="OO37" s="2"/>
      <c r="OQ37" s="2"/>
      <c r="OS37" s="2"/>
      <c r="OU37" s="2"/>
      <c r="OW37" s="2"/>
      <c r="OY37" s="2"/>
      <c r="PA37" s="2"/>
      <c r="PC37" s="2"/>
      <c r="PE37" s="2"/>
      <c r="PG37" s="2"/>
      <c r="PI37" s="2"/>
      <c r="PK37" s="2"/>
      <c r="PM37" s="2"/>
      <c r="PO37" s="2"/>
      <c r="PQ37" s="2"/>
      <c r="PS37" s="2"/>
    </row>
    <row r="38" spans="1:435" x14ac:dyDescent="0.25">
      <c r="A38" t="s">
        <v>221</v>
      </c>
      <c r="B38" s="1">
        <v>239</v>
      </c>
      <c r="C38" s="2"/>
      <c r="E38" s="2"/>
      <c r="G38" s="2">
        <v>135752</v>
      </c>
      <c r="H38" s="3">
        <v>2</v>
      </c>
      <c r="I38" s="2"/>
      <c r="K38" s="2">
        <v>187440</v>
      </c>
      <c r="L38" s="3">
        <v>5</v>
      </c>
      <c r="M38" s="2"/>
      <c r="O38" s="2"/>
      <c r="Q38" s="2"/>
      <c r="S38" s="2">
        <v>112464</v>
      </c>
      <c r="T38" s="3">
        <v>3</v>
      </c>
      <c r="U38" s="2"/>
      <c r="W38" s="2">
        <v>224928</v>
      </c>
      <c r="X38" s="3">
        <v>6</v>
      </c>
      <c r="Y38" s="2"/>
      <c r="AA38" s="2"/>
      <c r="AC38" s="2"/>
      <c r="AE38" s="2"/>
      <c r="AG38" s="2"/>
      <c r="AI38" s="2"/>
      <c r="AK38" s="2">
        <v>156529</v>
      </c>
      <c r="AL38" s="3">
        <v>1</v>
      </c>
      <c r="AM38" s="2"/>
      <c r="AO38" s="2"/>
      <c r="AQ38" s="2"/>
      <c r="AS38" s="2"/>
      <c r="AU38" s="2"/>
      <c r="AW38" s="2">
        <v>55015</v>
      </c>
      <c r="AX38" s="3">
        <v>1</v>
      </c>
      <c r="AY38" s="2"/>
      <c r="BA38" s="2"/>
      <c r="BC38" s="2"/>
      <c r="BE38" s="2"/>
      <c r="BG38" s="2"/>
      <c r="BI38" s="2"/>
      <c r="BK38" s="2"/>
      <c r="BM38" s="2"/>
      <c r="BO38" s="2"/>
      <c r="BQ38" s="2"/>
      <c r="BS38" s="2"/>
      <c r="BU38" s="2"/>
      <c r="BW38" s="2"/>
      <c r="BY38" s="2"/>
      <c r="CA38" s="2"/>
      <c r="CC38" s="2">
        <v>78183</v>
      </c>
      <c r="CD38" s="3">
        <v>1</v>
      </c>
      <c r="CE38" s="2">
        <v>8597.2800000000007</v>
      </c>
      <c r="CF38" s="3">
        <v>0</v>
      </c>
      <c r="CG38" s="2">
        <v>101190</v>
      </c>
      <c r="CH38" s="3">
        <v>2</v>
      </c>
      <c r="CI38" s="2">
        <v>60194</v>
      </c>
      <c r="CJ38" s="3">
        <v>1</v>
      </c>
      <c r="CK38" s="2"/>
      <c r="CM38" s="2"/>
      <c r="CO38" s="2"/>
      <c r="CQ38" s="2"/>
      <c r="CS38" s="2"/>
      <c r="CU38" s="2"/>
      <c r="CW38" s="2"/>
      <c r="CY38" s="2"/>
      <c r="DA38" s="2">
        <v>112569</v>
      </c>
      <c r="DB38" s="3">
        <v>1</v>
      </c>
      <c r="DC38" s="2">
        <v>112569</v>
      </c>
      <c r="DD38" s="3">
        <v>1</v>
      </c>
      <c r="DE38" s="2"/>
      <c r="DG38" s="2"/>
      <c r="DI38" s="2"/>
      <c r="DK38" s="2"/>
      <c r="DM38" s="2"/>
      <c r="DO38" s="2"/>
      <c r="DQ38" s="2">
        <v>195277</v>
      </c>
      <c r="DR38" s="3">
        <v>1</v>
      </c>
      <c r="DS38" s="2">
        <v>112569</v>
      </c>
      <c r="DT38" s="3">
        <v>1</v>
      </c>
      <c r="DU38" s="2"/>
      <c r="DW38" s="2"/>
      <c r="DY38" s="2"/>
      <c r="EA38" s="2"/>
      <c r="EC38" s="2"/>
      <c r="EE38" s="2"/>
      <c r="EG38" s="2"/>
      <c r="EI38" s="2"/>
      <c r="EK38" s="2">
        <v>112569</v>
      </c>
      <c r="EL38" s="3">
        <v>1</v>
      </c>
      <c r="EM38" s="2"/>
      <c r="EO38" s="2">
        <v>112569</v>
      </c>
      <c r="EP38" s="3">
        <v>1</v>
      </c>
      <c r="EQ38" s="2"/>
      <c r="ES38" s="2"/>
      <c r="EU38" s="2">
        <v>225138</v>
      </c>
      <c r="EV38" s="3">
        <v>2</v>
      </c>
      <c r="EW38" s="2">
        <v>225138</v>
      </c>
      <c r="EX38" s="3">
        <v>2</v>
      </c>
      <c r="EY38" s="2">
        <v>225138</v>
      </c>
      <c r="EZ38" s="3">
        <v>2</v>
      </c>
      <c r="FA38" s="2">
        <v>225138</v>
      </c>
      <c r="FB38" s="3">
        <v>2</v>
      </c>
      <c r="FC38" s="2">
        <v>225138</v>
      </c>
      <c r="FD38" s="3">
        <v>2</v>
      </c>
      <c r="FE38" s="2"/>
      <c r="FG38" s="2">
        <v>112569</v>
      </c>
      <c r="FH38" s="3">
        <v>1</v>
      </c>
      <c r="FI38" s="2"/>
      <c r="FK38" s="2"/>
      <c r="FM38" s="2"/>
      <c r="FO38" s="2">
        <v>225138</v>
      </c>
      <c r="FP38" s="3">
        <v>2</v>
      </c>
      <c r="FQ38" s="2"/>
      <c r="FS38" s="2">
        <v>112569</v>
      </c>
      <c r="FT38" s="3">
        <v>1</v>
      </c>
      <c r="FU38" s="2"/>
      <c r="FW38" s="2">
        <v>450276</v>
      </c>
      <c r="FX38" s="3">
        <v>4</v>
      </c>
      <c r="FY38" s="2"/>
      <c r="GA38" s="2">
        <v>112569</v>
      </c>
      <c r="GB38" s="3">
        <v>1</v>
      </c>
      <c r="GC38" s="2">
        <v>450276</v>
      </c>
      <c r="GD38" s="3">
        <v>4</v>
      </c>
      <c r="GE38" s="2">
        <v>112569</v>
      </c>
      <c r="GF38" s="3">
        <v>1</v>
      </c>
      <c r="GG38" s="2"/>
      <c r="GI38" s="2"/>
      <c r="GK38" s="2"/>
      <c r="GM38" s="2">
        <v>337707</v>
      </c>
      <c r="GN38" s="3">
        <v>3</v>
      </c>
      <c r="GO38" s="2"/>
      <c r="GQ38" s="2"/>
      <c r="GS38" s="2">
        <v>112569</v>
      </c>
      <c r="GT38" s="3">
        <v>1</v>
      </c>
      <c r="GU38" s="2"/>
      <c r="GW38" s="2"/>
      <c r="GY38" s="2">
        <v>225138</v>
      </c>
      <c r="GZ38" s="3">
        <v>2</v>
      </c>
      <c r="HA38" s="2">
        <v>112569</v>
      </c>
      <c r="HB38" s="3">
        <v>1</v>
      </c>
      <c r="HC38" s="2">
        <v>225138</v>
      </c>
      <c r="HD38" s="3">
        <v>2</v>
      </c>
      <c r="HE38" s="2"/>
      <c r="HG38" s="2"/>
      <c r="HI38" s="2"/>
      <c r="HK38" s="2"/>
      <c r="HM38" s="2"/>
      <c r="HO38" s="2"/>
      <c r="HQ38" s="2"/>
      <c r="HS38" s="2"/>
      <c r="HU38" s="2"/>
      <c r="HW38" s="2"/>
      <c r="HY38" s="2"/>
      <c r="IA38" s="2"/>
      <c r="IC38" s="2"/>
      <c r="IE38" s="2"/>
      <c r="IG38" s="2"/>
      <c r="II38" s="2"/>
      <c r="IK38" s="2"/>
      <c r="IM38" s="2"/>
      <c r="IO38" s="2"/>
      <c r="IQ38" s="2"/>
      <c r="IS38" s="2"/>
      <c r="IU38" s="2"/>
      <c r="IW38" s="2"/>
      <c r="IY38" s="2"/>
      <c r="JA38" s="2"/>
      <c r="JC38" s="2">
        <v>40800</v>
      </c>
      <c r="JD38" s="3">
        <v>0</v>
      </c>
      <c r="JE38" s="2">
        <v>10200</v>
      </c>
      <c r="JF38" s="3">
        <v>0</v>
      </c>
      <c r="JG38" s="2">
        <v>27200</v>
      </c>
      <c r="JH38" s="3">
        <v>0</v>
      </c>
      <c r="JI38" s="2"/>
      <c r="JK38" s="2"/>
      <c r="JM38" s="2"/>
      <c r="JO38" s="2"/>
      <c r="JQ38" s="2">
        <v>56885.19</v>
      </c>
      <c r="JR38" s="3">
        <v>0</v>
      </c>
      <c r="JS38" s="2"/>
      <c r="JU38" s="2"/>
      <c r="JW38" s="2">
        <v>81800</v>
      </c>
      <c r="JX38" s="3">
        <v>0</v>
      </c>
      <c r="JY38" s="2">
        <v>5296.9</v>
      </c>
      <c r="JZ38" s="3">
        <v>0</v>
      </c>
      <c r="KA38" s="2"/>
      <c r="KC38" s="2">
        <v>12994</v>
      </c>
      <c r="KD38" s="3">
        <v>0</v>
      </c>
      <c r="KE38" s="2">
        <v>1000</v>
      </c>
      <c r="KF38" s="3">
        <v>0</v>
      </c>
      <c r="KG38" s="2"/>
      <c r="KI38" s="2"/>
      <c r="KK38" s="2">
        <v>151292.96</v>
      </c>
      <c r="KL38" s="3">
        <v>0</v>
      </c>
      <c r="KM38" s="2">
        <v>50000</v>
      </c>
      <c r="KN38" s="3">
        <v>0</v>
      </c>
      <c r="KO38" s="2"/>
      <c r="KQ38" s="2"/>
      <c r="KS38" s="2"/>
      <c r="KU38" s="2"/>
      <c r="KW38" s="2"/>
      <c r="KY38" s="2"/>
      <c r="LA38" s="2"/>
      <c r="LC38" s="2">
        <v>6720</v>
      </c>
      <c r="LD38" s="3">
        <v>0</v>
      </c>
      <c r="LE38" s="2"/>
      <c r="LG38" s="2"/>
      <c r="LI38" s="2"/>
      <c r="LK38" s="2"/>
      <c r="LM38" s="2"/>
      <c r="LO38" s="2"/>
      <c r="LQ38" s="2"/>
      <c r="LS38" s="2">
        <v>2000</v>
      </c>
      <c r="LT38" s="3">
        <v>0</v>
      </c>
      <c r="LU38" s="2"/>
      <c r="LW38" s="2"/>
      <c r="LY38" s="2"/>
      <c r="MA38" s="2"/>
      <c r="MC38" s="2"/>
      <c r="ME38" s="2"/>
      <c r="MG38" s="2"/>
      <c r="MI38" s="2"/>
      <c r="MK38" s="2"/>
      <c r="MM38" s="2"/>
      <c r="MO38" s="2"/>
      <c r="MQ38" s="2"/>
      <c r="MS38" s="2">
        <v>2422.42</v>
      </c>
      <c r="MT38" s="3">
        <v>0</v>
      </c>
      <c r="MU38" s="2"/>
      <c r="MW38" s="2"/>
      <c r="MY38" s="2"/>
      <c r="NA38" s="2"/>
      <c r="NC38" s="2">
        <v>6041802.75</v>
      </c>
      <c r="ND38" s="3">
        <v>61</v>
      </c>
      <c r="NE38" s="2"/>
      <c r="NG38" s="2"/>
      <c r="NI38" s="2"/>
      <c r="NK38" s="2"/>
      <c r="NM38" s="2"/>
      <c r="NO38" s="2"/>
      <c r="NQ38" s="2"/>
      <c r="NS38" s="2"/>
      <c r="NU38" s="2"/>
      <c r="NW38" s="2"/>
      <c r="NY38" s="2"/>
      <c r="OA38" s="2"/>
      <c r="OC38" s="2"/>
      <c r="OE38" s="2"/>
      <c r="OG38" s="2"/>
      <c r="OI38" s="2"/>
      <c r="OK38" s="2"/>
      <c r="OM38" s="2"/>
      <c r="OO38" s="2"/>
      <c r="OQ38" s="2"/>
      <c r="OS38" s="2"/>
      <c r="OU38" s="2"/>
      <c r="OW38" s="2"/>
      <c r="OY38" s="2"/>
      <c r="PA38" s="2"/>
      <c r="PC38" s="2"/>
      <c r="PE38" s="2"/>
      <c r="PG38" s="2"/>
      <c r="PI38" s="2"/>
      <c r="PK38" s="2"/>
      <c r="PM38" s="2"/>
      <c r="PO38" s="2"/>
      <c r="PQ38" s="2"/>
      <c r="PS38" s="2"/>
    </row>
    <row r="39" spans="1:435" x14ac:dyDescent="0.25">
      <c r="A39" t="s">
        <v>222</v>
      </c>
      <c r="B39" s="1">
        <v>227</v>
      </c>
      <c r="C39" s="2"/>
      <c r="E39" s="2">
        <v>104158</v>
      </c>
      <c r="F39" s="3">
        <v>1</v>
      </c>
      <c r="G39" s="2">
        <v>67876</v>
      </c>
      <c r="H39" s="3">
        <v>1</v>
      </c>
      <c r="I39" s="2"/>
      <c r="K39" s="2">
        <v>187440</v>
      </c>
      <c r="L39" s="3">
        <v>5</v>
      </c>
      <c r="M39" s="2"/>
      <c r="O39" s="2"/>
      <c r="Q39" s="2"/>
      <c r="S39" s="2">
        <v>112464</v>
      </c>
      <c r="T39" s="3">
        <v>3</v>
      </c>
      <c r="U39" s="2"/>
      <c r="W39" s="2">
        <v>149952</v>
      </c>
      <c r="X39" s="3">
        <v>4</v>
      </c>
      <c r="Y39" s="2"/>
      <c r="AA39" s="2">
        <v>156529</v>
      </c>
      <c r="AB39" s="3">
        <v>1</v>
      </c>
      <c r="AC39" s="2"/>
      <c r="AE39" s="2"/>
      <c r="AG39" s="2"/>
      <c r="AI39" s="2"/>
      <c r="AK39" s="2">
        <v>156529</v>
      </c>
      <c r="AL39" s="3">
        <v>1</v>
      </c>
      <c r="AM39" s="2"/>
      <c r="AO39" s="2"/>
      <c r="AQ39" s="2"/>
      <c r="AS39" s="2"/>
      <c r="AU39" s="2"/>
      <c r="AW39" s="2">
        <v>110030</v>
      </c>
      <c r="AX39" s="3">
        <v>2</v>
      </c>
      <c r="AY39" s="2"/>
      <c r="BA39" s="2"/>
      <c r="BC39" s="2"/>
      <c r="BE39" s="2"/>
      <c r="BG39" s="2"/>
      <c r="BI39" s="2"/>
      <c r="BK39" s="2"/>
      <c r="BM39" s="2"/>
      <c r="BO39" s="2"/>
      <c r="BQ39" s="2"/>
      <c r="BS39" s="2"/>
      <c r="BU39" s="2"/>
      <c r="BW39" s="2">
        <v>58543.5</v>
      </c>
      <c r="BX39" s="3">
        <v>0.5</v>
      </c>
      <c r="BY39" s="2"/>
      <c r="CA39" s="2"/>
      <c r="CC39" s="2">
        <v>78183</v>
      </c>
      <c r="CD39" s="3">
        <v>1</v>
      </c>
      <c r="CE39" s="2">
        <v>20293.413329999999</v>
      </c>
      <c r="CF39" s="3">
        <v>0</v>
      </c>
      <c r="CG39" s="2"/>
      <c r="CI39" s="2">
        <v>120388</v>
      </c>
      <c r="CJ39" s="3">
        <v>2</v>
      </c>
      <c r="CK39" s="2"/>
      <c r="CM39" s="2"/>
      <c r="CO39" s="2"/>
      <c r="CQ39" s="2"/>
      <c r="CS39" s="2">
        <v>144306</v>
      </c>
      <c r="CT39" s="3">
        <v>1</v>
      </c>
      <c r="CU39" s="2">
        <v>112569</v>
      </c>
      <c r="CV39" s="3">
        <v>1</v>
      </c>
      <c r="CW39" s="2"/>
      <c r="CY39" s="2"/>
      <c r="DA39" s="2"/>
      <c r="DC39" s="2">
        <v>112569</v>
      </c>
      <c r="DD39" s="3">
        <v>1</v>
      </c>
      <c r="DE39" s="2"/>
      <c r="DG39" s="2"/>
      <c r="DI39" s="2"/>
      <c r="DK39" s="2"/>
      <c r="DM39" s="2"/>
      <c r="DO39" s="2"/>
      <c r="DQ39" s="2">
        <v>195277</v>
      </c>
      <c r="DR39" s="3">
        <v>1</v>
      </c>
      <c r="DS39" s="2">
        <v>112569</v>
      </c>
      <c r="DT39" s="3">
        <v>1</v>
      </c>
      <c r="DU39" s="2"/>
      <c r="DW39" s="2"/>
      <c r="DY39" s="2"/>
      <c r="EA39" s="2"/>
      <c r="EC39" s="2"/>
      <c r="EE39" s="2"/>
      <c r="EG39" s="2"/>
      <c r="EI39" s="2">
        <v>112569</v>
      </c>
      <c r="EJ39" s="3">
        <v>1</v>
      </c>
      <c r="EK39" s="2"/>
      <c r="EM39" s="2"/>
      <c r="EO39" s="2">
        <v>225138</v>
      </c>
      <c r="EP39" s="3">
        <v>2</v>
      </c>
      <c r="EQ39" s="2">
        <v>112569</v>
      </c>
      <c r="ER39" s="3">
        <v>1</v>
      </c>
      <c r="ES39" s="2"/>
      <c r="EU39" s="2">
        <v>337707</v>
      </c>
      <c r="EV39" s="3">
        <v>3</v>
      </c>
      <c r="EW39" s="2">
        <v>337707</v>
      </c>
      <c r="EX39" s="3">
        <v>3</v>
      </c>
      <c r="EY39" s="2">
        <v>337707</v>
      </c>
      <c r="EZ39" s="3">
        <v>3</v>
      </c>
      <c r="FA39" s="2">
        <v>337707</v>
      </c>
      <c r="FB39" s="3">
        <v>3</v>
      </c>
      <c r="FC39" s="2">
        <v>225138</v>
      </c>
      <c r="FD39" s="3">
        <v>2</v>
      </c>
      <c r="FE39" s="2"/>
      <c r="FG39" s="2">
        <v>112569</v>
      </c>
      <c r="FH39" s="3">
        <v>1</v>
      </c>
      <c r="FI39" s="2"/>
      <c r="FK39" s="2"/>
      <c r="FM39" s="2"/>
      <c r="FO39" s="2"/>
      <c r="FQ39" s="2"/>
      <c r="FS39" s="2"/>
      <c r="FU39" s="2">
        <v>225138</v>
      </c>
      <c r="FV39" s="3">
        <v>2</v>
      </c>
      <c r="FW39" s="2">
        <v>1013121</v>
      </c>
      <c r="FX39" s="3">
        <v>9</v>
      </c>
      <c r="FY39" s="2"/>
      <c r="GA39" s="2">
        <v>225138</v>
      </c>
      <c r="GB39" s="3">
        <v>2</v>
      </c>
      <c r="GC39" s="2">
        <v>450276</v>
      </c>
      <c r="GD39" s="3">
        <v>4</v>
      </c>
      <c r="GE39" s="2"/>
      <c r="GG39" s="2"/>
      <c r="GI39" s="2"/>
      <c r="GK39" s="2"/>
      <c r="GM39" s="2">
        <v>337707</v>
      </c>
      <c r="GN39" s="3">
        <v>3</v>
      </c>
      <c r="GO39" s="2"/>
      <c r="GQ39" s="2"/>
      <c r="GS39" s="2">
        <v>112569</v>
      </c>
      <c r="GT39" s="3">
        <v>1</v>
      </c>
      <c r="GU39" s="2"/>
      <c r="GW39" s="2"/>
      <c r="GY39" s="2">
        <v>225138</v>
      </c>
      <c r="GZ39" s="3">
        <v>2</v>
      </c>
      <c r="HA39" s="2"/>
      <c r="HC39" s="2">
        <v>337707</v>
      </c>
      <c r="HD39" s="3">
        <v>3</v>
      </c>
      <c r="HE39" s="2"/>
      <c r="HG39" s="2"/>
      <c r="HI39" s="2"/>
      <c r="HK39" s="2"/>
      <c r="HM39" s="2"/>
      <c r="HO39" s="2"/>
      <c r="HQ39" s="2"/>
      <c r="HS39" s="2"/>
      <c r="HU39" s="2"/>
      <c r="HW39" s="2">
        <v>112569</v>
      </c>
      <c r="HX39" s="3">
        <v>1</v>
      </c>
      <c r="HY39" s="2"/>
      <c r="IA39" s="2"/>
      <c r="IC39" s="2"/>
      <c r="IE39" s="2">
        <v>112569</v>
      </c>
      <c r="IF39" s="3">
        <v>1</v>
      </c>
      <c r="IG39" s="2"/>
      <c r="II39" s="2"/>
      <c r="IK39" s="2"/>
      <c r="IM39" s="2"/>
      <c r="IO39" s="2"/>
      <c r="IQ39" s="2"/>
      <c r="IS39" s="2"/>
      <c r="IU39" s="2"/>
      <c r="IW39" s="2"/>
      <c r="IY39" s="2"/>
      <c r="JA39" s="2"/>
      <c r="JC39" s="2"/>
      <c r="JE39" s="2"/>
      <c r="JG39" s="2"/>
      <c r="JI39" s="2"/>
      <c r="JK39" s="2"/>
      <c r="JM39" s="2"/>
      <c r="JO39" s="2"/>
      <c r="JQ39" s="2">
        <v>27380</v>
      </c>
      <c r="JR39" s="3">
        <v>0</v>
      </c>
      <c r="JS39" s="2"/>
      <c r="JU39" s="2"/>
      <c r="JW39" s="2">
        <v>10000</v>
      </c>
      <c r="JX39" s="3">
        <v>0</v>
      </c>
      <c r="JY39" s="2">
        <v>16440.16</v>
      </c>
      <c r="JZ39" s="3">
        <v>0</v>
      </c>
      <c r="KA39" s="2"/>
      <c r="KC39" s="2">
        <v>21116</v>
      </c>
      <c r="KD39" s="3">
        <v>0</v>
      </c>
      <c r="KE39" s="2">
        <v>10192</v>
      </c>
      <c r="KF39" s="3">
        <v>0</v>
      </c>
      <c r="KG39" s="2"/>
      <c r="KI39" s="2"/>
      <c r="KK39" s="2">
        <v>177307.99</v>
      </c>
      <c r="KL39" s="3">
        <v>0</v>
      </c>
      <c r="KM39" s="2"/>
      <c r="KO39" s="2"/>
      <c r="KQ39" s="2"/>
      <c r="KS39" s="2"/>
      <c r="KU39" s="2"/>
      <c r="KW39" s="2"/>
      <c r="KY39" s="2"/>
      <c r="LA39" s="2"/>
      <c r="LC39" s="2">
        <v>8200</v>
      </c>
      <c r="LD39" s="3">
        <v>0</v>
      </c>
      <c r="LE39" s="2"/>
      <c r="LG39" s="2"/>
      <c r="LI39" s="2">
        <v>5000</v>
      </c>
      <c r="LJ39" s="3">
        <v>0</v>
      </c>
      <c r="LK39" s="2"/>
      <c r="LM39" s="2"/>
      <c r="LO39" s="2"/>
      <c r="LQ39" s="2"/>
      <c r="LS39" s="2"/>
      <c r="LU39" s="2"/>
      <c r="LW39" s="2"/>
      <c r="LY39" s="2"/>
      <c r="MA39" s="2"/>
      <c r="MC39" s="2"/>
      <c r="ME39" s="2"/>
      <c r="MG39" s="2"/>
      <c r="MI39" s="2">
        <v>20000</v>
      </c>
      <c r="MJ39" s="3">
        <v>0</v>
      </c>
      <c r="MK39" s="2"/>
      <c r="MM39" s="2">
        <v>2500</v>
      </c>
      <c r="MN39" s="3">
        <v>0</v>
      </c>
      <c r="MO39" s="2"/>
      <c r="MQ39" s="2"/>
      <c r="MS39" s="2">
        <v>2955.93</v>
      </c>
      <c r="MT39" s="3">
        <v>0</v>
      </c>
      <c r="MU39" s="2"/>
      <c r="MW39" s="2"/>
      <c r="MY39" s="2"/>
      <c r="NA39" s="2"/>
      <c r="NC39" s="2">
        <v>7591510.99333</v>
      </c>
      <c r="ND39" s="3">
        <v>73.5</v>
      </c>
      <c r="NE39" s="2"/>
      <c r="NG39" s="2"/>
      <c r="NI39" s="2"/>
      <c r="NK39" s="2"/>
      <c r="NM39" s="2"/>
      <c r="NO39" s="2"/>
      <c r="NQ39" s="2"/>
      <c r="NS39" s="2"/>
      <c r="NU39" s="2"/>
      <c r="NW39" s="2"/>
      <c r="NY39" s="2"/>
      <c r="OA39" s="2"/>
      <c r="OC39" s="2"/>
      <c r="OE39" s="2"/>
      <c r="OG39" s="2"/>
      <c r="OI39" s="2"/>
      <c r="OK39" s="2"/>
      <c r="OM39" s="2"/>
      <c r="OO39" s="2"/>
      <c r="OQ39" s="2"/>
      <c r="OS39" s="2"/>
      <c r="OU39" s="2"/>
      <c r="OW39" s="2"/>
      <c r="OY39" s="2"/>
      <c r="PA39" s="2"/>
      <c r="PC39" s="2"/>
      <c r="PE39" s="2"/>
      <c r="PG39" s="2"/>
      <c r="PI39" s="2"/>
      <c r="PK39" s="2"/>
      <c r="PM39" s="2"/>
      <c r="PO39" s="2"/>
      <c r="PQ39" s="2"/>
      <c r="PS39" s="2"/>
    </row>
    <row r="40" spans="1:435" x14ac:dyDescent="0.25">
      <c r="A40" t="s">
        <v>223</v>
      </c>
      <c r="B40" s="1">
        <v>246</v>
      </c>
      <c r="C40" s="2"/>
      <c r="E40" s="2"/>
      <c r="G40" s="2"/>
      <c r="I40" s="2"/>
      <c r="K40" s="2"/>
      <c r="M40" s="2"/>
      <c r="O40" s="2"/>
      <c r="Q40" s="2"/>
      <c r="S40" s="2"/>
      <c r="U40" s="2"/>
      <c r="W40" s="2">
        <v>149952</v>
      </c>
      <c r="X40" s="3">
        <v>4</v>
      </c>
      <c r="Y40" s="2"/>
      <c r="AA40" s="2"/>
      <c r="AC40" s="2"/>
      <c r="AE40" s="2"/>
      <c r="AG40" s="2"/>
      <c r="AI40" s="2"/>
      <c r="AK40" s="2">
        <v>313058</v>
      </c>
      <c r="AL40" s="3">
        <v>2</v>
      </c>
      <c r="AM40" s="2"/>
      <c r="AO40" s="2"/>
      <c r="AQ40" s="2"/>
      <c r="AS40" s="2"/>
      <c r="AU40" s="2">
        <v>69509</v>
      </c>
      <c r="AV40" s="3">
        <v>1</v>
      </c>
      <c r="AW40" s="2">
        <v>55015</v>
      </c>
      <c r="AX40" s="3">
        <v>1</v>
      </c>
      <c r="AY40" s="2"/>
      <c r="BA40" s="2"/>
      <c r="BC40" s="2">
        <v>50639</v>
      </c>
      <c r="BD40" s="3">
        <v>1</v>
      </c>
      <c r="BE40" s="2"/>
      <c r="BG40" s="2"/>
      <c r="BI40" s="2">
        <v>29448</v>
      </c>
      <c r="BJ40" s="3">
        <v>0.5</v>
      </c>
      <c r="BK40" s="2"/>
      <c r="BM40" s="2"/>
      <c r="BO40" s="2"/>
      <c r="BQ40" s="2"/>
      <c r="BS40" s="2"/>
      <c r="BU40" s="2"/>
      <c r="BW40" s="2"/>
      <c r="BY40" s="2"/>
      <c r="CA40" s="2"/>
      <c r="CC40" s="2">
        <v>78183</v>
      </c>
      <c r="CD40" s="3">
        <v>1</v>
      </c>
      <c r="CE40" s="2">
        <v>17215.036670000001</v>
      </c>
      <c r="CF40" s="3">
        <v>0</v>
      </c>
      <c r="CG40" s="2">
        <v>50595</v>
      </c>
      <c r="CH40" s="3">
        <v>1</v>
      </c>
      <c r="CI40" s="2">
        <v>120388</v>
      </c>
      <c r="CJ40" s="3">
        <v>2</v>
      </c>
      <c r="CK40" s="2"/>
      <c r="CM40" s="2"/>
      <c r="CO40" s="2"/>
      <c r="CQ40" s="2"/>
      <c r="CS40" s="2"/>
      <c r="CU40" s="2"/>
      <c r="CW40" s="2"/>
      <c r="CY40" s="2"/>
      <c r="DA40" s="2">
        <v>112569</v>
      </c>
      <c r="DB40" s="3">
        <v>1</v>
      </c>
      <c r="DC40" s="2"/>
      <c r="DE40" s="2"/>
      <c r="DG40" s="2"/>
      <c r="DI40" s="2"/>
      <c r="DK40" s="2"/>
      <c r="DM40" s="2"/>
      <c r="DO40" s="2">
        <v>116130</v>
      </c>
      <c r="DP40" s="3">
        <v>1</v>
      </c>
      <c r="DQ40" s="2">
        <v>195277</v>
      </c>
      <c r="DR40" s="3">
        <v>1</v>
      </c>
      <c r="DS40" s="2">
        <v>112569</v>
      </c>
      <c r="DT40" s="3">
        <v>1</v>
      </c>
      <c r="DU40" s="2"/>
      <c r="DW40" s="2"/>
      <c r="DY40" s="2"/>
      <c r="EA40" s="2">
        <v>104158</v>
      </c>
      <c r="EB40" s="3">
        <v>1</v>
      </c>
      <c r="EC40" s="2">
        <v>112569</v>
      </c>
      <c r="ED40" s="3">
        <v>1</v>
      </c>
      <c r="EE40" s="2"/>
      <c r="EG40" s="2"/>
      <c r="EI40" s="2">
        <v>112569</v>
      </c>
      <c r="EJ40" s="3">
        <v>1</v>
      </c>
      <c r="EK40" s="2"/>
      <c r="EM40" s="2"/>
      <c r="EO40" s="2">
        <v>225138</v>
      </c>
      <c r="EP40" s="3">
        <v>2</v>
      </c>
      <c r="EQ40" s="2"/>
      <c r="ES40" s="2"/>
      <c r="EU40" s="2"/>
      <c r="EW40" s="2"/>
      <c r="EY40" s="2"/>
      <c r="FA40" s="2"/>
      <c r="FC40" s="2"/>
      <c r="FE40" s="2">
        <v>337707</v>
      </c>
      <c r="FF40" s="3">
        <v>3</v>
      </c>
      <c r="FG40" s="2">
        <v>112569</v>
      </c>
      <c r="FH40" s="3">
        <v>1</v>
      </c>
      <c r="FI40" s="2"/>
      <c r="FK40" s="2"/>
      <c r="FM40" s="2"/>
      <c r="FO40" s="2">
        <v>112569</v>
      </c>
      <c r="FP40" s="3">
        <v>1</v>
      </c>
      <c r="FQ40" s="2">
        <v>112569</v>
      </c>
      <c r="FR40" s="3">
        <v>1</v>
      </c>
      <c r="FS40" s="2"/>
      <c r="FU40" s="2"/>
      <c r="FW40" s="2">
        <v>168853.5</v>
      </c>
      <c r="FX40" s="3">
        <v>1.5</v>
      </c>
      <c r="FY40" s="2">
        <v>450276</v>
      </c>
      <c r="FZ40" s="3">
        <v>4</v>
      </c>
      <c r="GA40" s="2">
        <v>225138</v>
      </c>
      <c r="GB40" s="3">
        <v>2</v>
      </c>
      <c r="GC40" s="2">
        <v>675414</v>
      </c>
      <c r="GD40" s="3">
        <v>6</v>
      </c>
      <c r="GE40" s="2"/>
      <c r="GG40" s="2">
        <v>112569</v>
      </c>
      <c r="GH40" s="3">
        <v>1</v>
      </c>
      <c r="GI40" s="2"/>
      <c r="GK40" s="2"/>
      <c r="GM40" s="2"/>
      <c r="GO40" s="2">
        <v>450276</v>
      </c>
      <c r="GP40" s="3">
        <v>4</v>
      </c>
      <c r="GQ40" s="2"/>
      <c r="GS40" s="2">
        <v>168853.5</v>
      </c>
      <c r="GT40" s="3">
        <v>1.5</v>
      </c>
      <c r="GU40" s="2"/>
      <c r="GW40" s="2">
        <v>112569</v>
      </c>
      <c r="GX40" s="3">
        <v>1</v>
      </c>
      <c r="GY40" s="2"/>
      <c r="HA40" s="2"/>
      <c r="HC40" s="2"/>
      <c r="HE40" s="2"/>
      <c r="HG40" s="2"/>
      <c r="HI40" s="2">
        <v>112569</v>
      </c>
      <c r="HJ40" s="3">
        <v>1</v>
      </c>
      <c r="HK40" s="2"/>
      <c r="HM40" s="2"/>
      <c r="HO40" s="2">
        <v>450276</v>
      </c>
      <c r="HP40" s="3">
        <v>4</v>
      </c>
      <c r="HQ40" s="2"/>
      <c r="HS40" s="2">
        <v>112569</v>
      </c>
      <c r="HT40" s="3">
        <v>1</v>
      </c>
      <c r="HU40" s="2">
        <v>337707</v>
      </c>
      <c r="HV40" s="3">
        <v>3</v>
      </c>
      <c r="HW40" s="2"/>
      <c r="HY40" s="2"/>
      <c r="IA40" s="2"/>
      <c r="IC40" s="2"/>
      <c r="IE40" s="2">
        <v>225138</v>
      </c>
      <c r="IF40" s="3">
        <v>2</v>
      </c>
      <c r="IG40" s="2"/>
      <c r="II40" s="2"/>
      <c r="IK40" s="2"/>
      <c r="IM40" s="2"/>
      <c r="IO40" s="2">
        <v>112569</v>
      </c>
      <c r="IP40" s="3">
        <v>1</v>
      </c>
      <c r="IQ40" s="2">
        <v>112569</v>
      </c>
      <c r="IR40" s="3">
        <v>1</v>
      </c>
      <c r="IS40" s="2"/>
      <c r="IU40" s="2"/>
      <c r="IW40" s="2"/>
      <c r="IY40" s="2"/>
      <c r="JA40" s="2"/>
      <c r="JC40" s="2"/>
      <c r="JE40" s="2"/>
      <c r="JG40" s="2"/>
      <c r="JI40" s="2"/>
      <c r="JK40" s="2"/>
      <c r="JM40" s="2"/>
      <c r="JO40" s="2"/>
      <c r="JQ40" s="2">
        <v>16983.45</v>
      </c>
      <c r="JR40" s="3">
        <v>0</v>
      </c>
      <c r="JS40" s="2"/>
      <c r="JU40" s="2"/>
      <c r="JW40" s="2"/>
      <c r="JY40" s="2">
        <v>7381.26</v>
      </c>
      <c r="JZ40" s="3">
        <v>0</v>
      </c>
      <c r="KA40" s="2"/>
      <c r="KC40" s="2"/>
      <c r="KE40" s="2"/>
      <c r="KG40" s="2"/>
      <c r="KI40" s="2"/>
      <c r="KK40" s="2">
        <v>80378.039999999994</v>
      </c>
      <c r="KL40" s="3">
        <v>0</v>
      </c>
      <c r="KM40" s="2">
        <v>225138</v>
      </c>
      <c r="KN40" s="3">
        <v>0</v>
      </c>
      <c r="KO40" s="2"/>
      <c r="KQ40" s="2"/>
      <c r="KS40" s="2"/>
      <c r="KU40" s="2"/>
      <c r="KW40" s="2"/>
      <c r="KY40" s="2"/>
      <c r="LA40" s="2"/>
      <c r="LC40" s="2">
        <v>10500</v>
      </c>
      <c r="LD40" s="3">
        <v>0</v>
      </c>
      <c r="LE40" s="2"/>
      <c r="LG40" s="2"/>
      <c r="LI40" s="2"/>
      <c r="LK40" s="2"/>
      <c r="LM40" s="2"/>
      <c r="LO40" s="2"/>
      <c r="LQ40" s="2"/>
      <c r="LS40" s="2"/>
      <c r="LU40" s="2"/>
      <c r="LW40" s="2"/>
      <c r="LY40" s="2"/>
      <c r="MA40" s="2"/>
      <c r="MC40" s="2"/>
      <c r="ME40" s="2"/>
      <c r="MG40" s="2"/>
      <c r="MI40" s="2"/>
      <c r="MK40" s="2"/>
      <c r="MM40" s="2"/>
      <c r="MO40" s="2"/>
      <c r="MQ40" s="2"/>
      <c r="MS40" s="2"/>
      <c r="MU40" s="2">
        <v>13125</v>
      </c>
      <c r="MV40" s="3">
        <v>0</v>
      </c>
      <c r="MW40" s="2"/>
      <c r="MY40" s="2"/>
      <c r="NA40" s="2"/>
      <c r="NC40" s="2">
        <v>6881246.7866700003</v>
      </c>
      <c r="ND40" s="3">
        <v>62.5</v>
      </c>
      <c r="NE40" s="2"/>
      <c r="NG40" s="2"/>
      <c r="NI40" s="2"/>
      <c r="NK40" s="2"/>
      <c r="NM40" s="2"/>
      <c r="NO40" s="2"/>
      <c r="NQ40" s="2"/>
      <c r="NS40" s="2"/>
      <c r="NU40" s="2"/>
      <c r="NW40" s="2"/>
      <c r="NY40" s="2"/>
      <c r="OA40" s="2"/>
      <c r="OC40" s="2"/>
      <c r="OE40" s="2"/>
      <c r="OG40" s="2"/>
      <c r="OI40" s="2"/>
      <c r="OK40" s="2"/>
      <c r="OM40" s="2"/>
      <c r="OO40" s="2"/>
      <c r="OQ40" s="2"/>
      <c r="OS40" s="2"/>
      <c r="OU40" s="2"/>
      <c r="OW40" s="2"/>
      <c r="OY40" s="2"/>
      <c r="PA40" s="2"/>
      <c r="PC40" s="2"/>
      <c r="PE40" s="2"/>
      <c r="PG40" s="2"/>
      <c r="PI40" s="2"/>
      <c r="PK40" s="2"/>
      <c r="PM40" s="2"/>
      <c r="PO40" s="2"/>
      <c r="PQ40" s="2"/>
      <c r="PS40" s="2"/>
    </row>
    <row r="41" spans="1:435" x14ac:dyDescent="0.25">
      <c r="A41" t="s">
        <v>224</v>
      </c>
      <c r="B41" s="1">
        <v>413</v>
      </c>
      <c r="C41" s="2"/>
      <c r="E41" s="2">
        <v>104158</v>
      </c>
      <c r="F41" s="3">
        <v>1</v>
      </c>
      <c r="G41" s="2">
        <v>135752</v>
      </c>
      <c r="H41" s="3">
        <v>2</v>
      </c>
      <c r="I41" s="2"/>
      <c r="K41" s="2"/>
      <c r="M41" s="2"/>
      <c r="O41" s="2">
        <v>37488</v>
      </c>
      <c r="P41" s="3">
        <v>1</v>
      </c>
      <c r="Q41" s="2"/>
      <c r="S41" s="2"/>
      <c r="U41" s="2"/>
      <c r="W41" s="2">
        <v>149952</v>
      </c>
      <c r="X41" s="3">
        <v>4</v>
      </c>
      <c r="Y41" s="2"/>
      <c r="AA41" s="2"/>
      <c r="AC41" s="2">
        <v>156529</v>
      </c>
      <c r="AD41" s="3">
        <v>1</v>
      </c>
      <c r="AE41" s="2"/>
      <c r="AG41" s="2"/>
      <c r="AI41" s="2"/>
      <c r="AK41" s="2">
        <v>156529</v>
      </c>
      <c r="AL41" s="3">
        <v>1</v>
      </c>
      <c r="AM41" s="2"/>
      <c r="AO41" s="2"/>
      <c r="AQ41" s="2"/>
      <c r="AS41" s="2"/>
      <c r="AU41" s="2">
        <v>69509</v>
      </c>
      <c r="AV41" s="3">
        <v>1</v>
      </c>
      <c r="AW41" s="2">
        <v>55015</v>
      </c>
      <c r="AX41" s="3">
        <v>1</v>
      </c>
      <c r="AY41" s="2">
        <v>110030</v>
      </c>
      <c r="AZ41" s="3">
        <v>2</v>
      </c>
      <c r="BA41" s="2">
        <v>90879</v>
      </c>
      <c r="BB41" s="3">
        <v>1</v>
      </c>
      <c r="BC41" s="2"/>
      <c r="BE41" s="2"/>
      <c r="BG41" s="2"/>
      <c r="BI41" s="2"/>
      <c r="BK41" s="2"/>
      <c r="BM41" s="2">
        <v>67580</v>
      </c>
      <c r="BN41" s="3">
        <v>1</v>
      </c>
      <c r="BO41" s="2"/>
      <c r="BQ41" s="2"/>
      <c r="BS41" s="2"/>
      <c r="BU41" s="2"/>
      <c r="BW41" s="2"/>
      <c r="BY41" s="2">
        <v>99681</v>
      </c>
      <c r="BZ41" s="3">
        <v>1</v>
      </c>
      <c r="CA41" s="2"/>
      <c r="CC41" s="2">
        <v>78183</v>
      </c>
      <c r="CD41" s="3">
        <v>1</v>
      </c>
      <c r="CE41" s="2">
        <v>12694.52</v>
      </c>
      <c r="CF41" s="3">
        <v>0</v>
      </c>
      <c r="CG41" s="2">
        <v>151785</v>
      </c>
      <c r="CH41" s="3">
        <v>3</v>
      </c>
      <c r="CI41" s="2">
        <v>120388</v>
      </c>
      <c r="CJ41" s="3">
        <v>2</v>
      </c>
      <c r="CK41" s="2">
        <v>235484</v>
      </c>
      <c r="CL41" s="3">
        <v>2</v>
      </c>
      <c r="CM41" s="2"/>
      <c r="CO41" s="2"/>
      <c r="CQ41" s="2"/>
      <c r="CS41" s="2">
        <v>144306</v>
      </c>
      <c r="CT41" s="3">
        <v>1</v>
      </c>
      <c r="CU41" s="2"/>
      <c r="CW41" s="2"/>
      <c r="CY41" s="2"/>
      <c r="DA41" s="2">
        <v>112569</v>
      </c>
      <c r="DB41" s="3">
        <v>1</v>
      </c>
      <c r="DC41" s="2">
        <v>112569</v>
      </c>
      <c r="DD41" s="3">
        <v>1</v>
      </c>
      <c r="DE41" s="2"/>
      <c r="DG41" s="2">
        <v>30700.636394337002</v>
      </c>
      <c r="DH41" s="3">
        <v>0.27272727299999999</v>
      </c>
      <c r="DI41" s="2"/>
      <c r="DK41" s="2"/>
      <c r="DM41" s="2"/>
      <c r="DO41" s="2"/>
      <c r="DQ41" s="2">
        <v>195277</v>
      </c>
      <c r="DR41" s="3">
        <v>1</v>
      </c>
      <c r="DS41" s="2">
        <v>112569</v>
      </c>
      <c r="DT41" s="3">
        <v>1</v>
      </c>
      <c r="DU41" s="2"/>
      <c r="DW41" s="2"/>
      <c r="DY41" s="2"/>
      <c r="EA41" s="2">
        <v>104158</v>
      </c>
      <c r="EB41" s="3">
        <v>1</v>
      </c>
      <c r="EC41" s="2">
        <v>112569</v>
      </c>
      <c r="ED41" s="3">
        <v>1</v>
      </c>
      <c r="EE41" s="2"/>
      <c r="EG41" s="2"/>
      <c r="EI41" s="2">
        <v>112569</v>
      </c>
      <c r="EJ41" s="3">
        <v>1</v>
      </c>
      <c r="EK41" s="2"/>
      <c r="EM41" s="2"/>
      <c r="EO41" s="2">
        <v>450276</v>
      </c>
      <c r="EP41" s="3">
        <v>4</v>
      </c>
      <c r="EQ41" s="2"/>
      <c r="ES41" s="2"/>
      <c r="EU41" s="2"/>
      <c r="EW41" s="2"/>
      <c r="EY41" s="2"/>
      <c r="FA41" s="2"/>
      <c r="FC41" s="2"/>
      <c r="FE41" s="2"/>
      <c r="FG41" s="2">
        <v>112569</v>
      </c>
      <c r="FH41" s="3">
        <v>1</v>
      </c>
      <c r="FI41" s="2">
        <v>225138</v>
      </c>
      <c r="FJ41" s="3">
        <v>2</v>
      </c>
      <c r="FK41" s="2"/>
      <c r="FM41" s="2"/>
      <c r="FO41" s="2"/>
      <c r="FQ41" s="2"/>
      <c r="FS41" s="2"/>
      <c r="FU41" s="2"/>
      <c r="FW41" s="2"/>
      <c r="FY41" s="2">
        <v>450276</v>
      </c>
      <c r="FZ41" s="3">
        <v>4</v>
      </c>
      <c r="GA41" s="2">
        <v>225138</v>
      </c>
      <c r="GB41" s="3">
        <v>2</v>
      </c>
      <c r="GC41" s="2">
        <v>675414</v>
      </c>
      <c r="GD41" s="3">
        <v>6</v>
      </c>
      <c r="GE41" s="2"/>
      <c r="GG41" s="2"/>
      <c r="GI41" s="2"/>
      <c r="GK41" s="2"/>
      <c r="GM41" s="2"/>
      <c r="GO41" s="2">
        <v>450276</v>
      </c>
      <c r="GP41" s="3">
        <v>4</v>
      </c>
      <c r="GQ41" s="2"/>
      <c r="GS41" s="2"/>
      <c r="GU41" s="2"/>
      <c r="GW41" s="2"/>
      <c r="GY41" s="2"/>
      <c r="HA41" s="2"/>
      <c r="HC41" s="2"/>
      <c r="HE41" s="2"/>
      <c r="HG41" s="2">
        <v>112569</v>
      </c>
      <c r="HH41" s="3">
        <v>1</v>
      </c>
      <c r="HI41" s="2"/>
      <c r="HK41" s="2"/>
      <c r="HM41" s="2"/>
      <c r="HO41" s="2">
        <v>450276</v>
      </c>
      <c r="HP41" s="3">
        <v>4</v>
      </c>
      <c r="HQ41" s="2"/>
      <c r="HS41" s="2"/>
      <c r="HU41" s="2">
        <v>450276</v>
      </c>
      <c r="HV41" s="3">
        <v>4</v>
      </c>
      <c r="HW41" s="2">
        <v>225138</v>
      </c>
      <c r="HX41" s="3">
        <v>2</v>
      </c>
      <c r="HY41" s="2"/>
      <c r="IA41" s="2"/>
      <c r="IC41" s="2"/>
      <c r="IE41" s="2">
        <v>56284.5</v>
      </c>
      <c r="IF41" s="3">
        <v>0.5</v>
      </c>
      <c r="IG41" s="2"/>
      <c r="II41" s="2"/>
      <c r="IK41" s="2"/>
      <c r="IM41" s="2"/>
      <c r="IO41" s="2"/>
      <c r="IQ41" s="2"/>
      <c r="IS41" s="2">
        <v>112569</v>
      </c>
      <c r="IT41" s="3">
        <v>1</v>
      </c>
      <c r="IU41" s="2">
        <v>112569</v>
      </c>
      <c r="IV41" s="3">
        <v>1</v>
      </c>
      <c r="IW41" s="2"/>
      <c r="IY41" s="2">
        <v>35153</v>
      </c>
      <c r="IZ41" s="3">
        <v>1</v>
      </c>
      <c r="JA41" s="2"/>
      <c r="JC41" s="2">
        <v>27200</v>
      </c>
      <c r="JD41" s="3">
        <v>0</v>
      </c>
      <c r="JE41" s="2">
        <v>10200</v>
      </c>
      <c r="JF41" s="3">
        <v>0</v>
      </c>
      <c r="JG41" s="2">
        <v>27200</v>
      </c>
      <c r="JH41" s="3">
        <v>0</v>
      </c>
      <c r="JI41" s="2"/>
      <c r="JK41" s="2"/>
      <c r="JM41" s="2"/>
      <c r="JO41" s="2"/>
      <c r="JQ41" s="2">
        <v>19909.52</v>
      </c>
      <c r="JR41" s="3">
        <v>0</v>
      </c>
      <c r="JS41" s="2"/>
      <c r="JU41" s="2"/>
      <c r="JW41" s="2">
        <v>234081</v>
      </c>
      <c r="JX41" s="3">
        <v>0</v>
      </c>
      <c r="JY41" s="2">
        <v>20984.62</v>
      </c>
      <c r="JZ41" s="3">
        <v>0</v>
      </c>
      <c r="KA41" s="2"/>
      <c r="KC41" s="2">
        <v>20000</v>
      </c>
      <c r="KD41" s="3">
        <v>0</v>
      </c>
      <c r="KE41" s="2">
        <v>8950</v>
      </c>
      <c r="KF41" s="3">
        <v>0</v>
      </c>
      <c r="KG41" s="2"/>
      <c r="KI41" s="2">
        <v>25985</v>
      </c>
      <c r="KJ41" s="3">
        <v>0</v>
      </c>
      <c r="KK41" s="2">
        <v>210552.37</v>
      </c>
      <c r="KL41" s="3">
        <v>0</v>
      </c>
      <c r="KM41" s="2"/>
      <c r="KO41" s="2"/>
      <c r="KQ41" s="2"/>
      <c r="KS41" s="2"/>
      <c r="KU41" s="2">
        <v>7126</v>
      </c>
      <c r="KV41" s="3">
        <v>0</v>
      </c>
      <c r="KW41" s="2"/>
      <c r="KY41" s="2"/>
      <c r="LA41" s="2"/>
      <c r="LC41" s="2">
        <v>9500</v>
      </c>
      <c r="LD41" s="3">
        <v>0</v>
      </c>
      <c r="LE41" s="2"/>
      <c r="LG41" s="2"/>
      <c r="LI41" s="2">
        <v>15000</v>
      </c>
      <c r="LJ41" s="3">
        <v>0</v>
      </c>
      <c r="LK41" s="2"/>
      <c r="LM41" s="2"/>
      <c r="LO41" s="2"/>
      <c r="LQ41" s="2"/>
      <c r="LS41" s="2"/>
      <c r="LU41" s="2"/>
      <c r="LW41" s="2"/>
      <c r="LY41" s="2"/>
      <c r="MA41" s="2"/>
      <c r="MC41" s="2"/>
      <c r="ME41" s="2"/>
      <c r="MG41" s="2">
        <v>18000</v>
      </c>
      <c r="MH41" s="3">
        <v>0</v>
      </c>
      <c r="MI41" s="2">
        <v>10000</v>
      </c>
      <c r="MJ41" s="3">
        <v>0</v>
      </c>
      <c r="MK41" s="2"/>
      <c r="MM41" s="2"/>
      <c r="MO41" s="2"/>
      <c r="MQ41" s="2"/>
      <c r="MS41" s="2">
        <v>3424.55</v>
      </c>
      <c r="MT41" s="3">
        <v>0</v>
      </c>
      <c r="MU41" s="2"/>
      <c r="MW41" s="2"/>
      <c r="MY41" s="2"/>
      <c r="NA41" s="2"/>
      <c r="NC41" s="2">
        <v>7680957.7163943369</v>
      </c>
      <c r="ND41" s="3">
        <v>70.772727273000001</v>
      </c>
      <c r="NE41" s="2"/>
      <c r="NG41" s="2"/>
      <c r="NI41" s="2"/>
      <c r="NK41" s="2"/>
      <c r="NM41" s="2"/>
      <c r="NO41" s="2"/>
      <c r="NQ41" s="2"/>
      <c r="NS41" s="2"/>
      <c r="NU41" s="2"/>
      <c r="NW41" s="2"/>
      <c r="NY41" s="2"/>
      <c r="OA41" s="2"/>
      <c r="OC41" s="2"/>
      <c r="OE41" s="2"/>
      <c r="OG41" s="2"/>
      <c r="OI41" s="2"/>
      <c r="OK41" s="2"/>
      <c r="OM41" s="2"/>
      <c r="OO41" s="2"/>
      <c r="OQ41" s="2"/>
      <c r="OS41" s="2"/>
      <c r="OU41" s="2"/>
      <c r="OW41" s="2"/>
      <c r="OY41" s="2"/>
      <c r="PA41" s="2"/>
      <c r="PC41" s="2"/>
      <c r="PE41" s="2"/>
      <c r="PG41" s="2"/>
      <c r="PI41" s="2"/>
      <c r="PK41" s="2"/>
      <c r="PM41" s="2"/>
      <c r="PO41" s="2"/>
      <c r="PQ41" s="2"/>
      <c r="PS41" s="2"/>
    </row>
    <row r="42" spans="1:435" x14ac:dyDescent="0.25">
      <c r="A42" t="s">
        <v>225</v>
      </c>
      <c r="B42" s="1">
        <v>258</v>
      </c>
      <c r="C42" s="2"/>
      <c r="E42" s="2"/>
      <c r="G42" s="2"/>
      <c r="I42" s="2"/>
      <c r="K42" s="2">
        <v>74976</v>
      </c>
      <c r="L42" s="3">
        <v>2</v>
      </c>
      <c r="M42" s="2"/>
      <c r="O42" s="2">
        <v>74976</v>
      </c>
      <c r="P42" s="3">
        <v>2</v>
      </c>
      <c r="Q42" s="2">
        <v>43787</v>
      </c>
      <c r="R42" s="3">
        <v>1</v>
      </c>
      <c r="S42" s="2">
        <v>112464</v>
      </c>
      <c r="T42" s="3">
        <v>3</v>
      </c>
      <c r="U42" s="2"/>
      <c r="W42" s="2">
        <v>224928</v>
      </c>
      <c r="X42" s="3">
        <v>6</v>
      </c>
      <c r="Y42" s="2"/>
      <c r="AA42" s="2"/>
      <c r="AC42" s="2"/>
      <c r="AE42" s="2"/>
      <c r="AG42" s="2"/>
      <c r="AI42" s="2"/>
      <c r="AK42" s="2">
        <v>156529</v>
      </c>
      <c r="AL42" s="3">
        <v>1</v>
      </c>
      <c r="AM42" s="2"/>
      <c r="AO42" s="2"/>
      <c r="AQ42" s="2"/>
      <c r="AS42" s="2"/>
      <c r="AU42" s="2"/>
      <c r="AW42" s="2"/>
      <c r="AY42" s="2"/>
      <c r="BA42" s="2">
        <v>90879</v>
      </c>
      <c r="BB42" s="3">
        <v>1</v>
      </c>
      <c r="BC42" s="2">
        <v>50639</v>
      </c>
      <c r="BD42" s="3">
        <v>1</v>
      </c>
      <c r="BE42" s="2"/>
      <c r="BG42" s="2"/>
      <c r="BI42" s="2"/>
      <c r="BK42" s="2"/>
      <c r="BM42" s="2"/>
      <c r="BO42" s="2"/>
      <c r="BQ42" s="2"/>
      <c r="BS42" s="2"/>
      <c r="BU42" s="2"/>
      <c r="BW42" s="2"/>
      <c r="BY42" s="2"/>
      <c r="CA42" s="2"/>
      <c r="CC42" s="2">
        <v>78183</v>
      </c>
      <c r="CD42" s="3">
        <v>1</v>
      </c>
      <c r="CE42" s="2">
        <v>2033.91</v>
      </c>
      <c r="CF42" s="3">
        <v>0</v>
      </c>
      <c r="CG42" s="2">
        <v>101190</v>
      </c>
      <c r="CH42" s="3">
        <v>2</v>
      </c>
      <c r="CI42" s="2">
        <v>60194</v>
      </c>
      <c r="CJ42" s="3">
        <v>1</v>
      </c>
      <c r="CK42" s="2"/>
      <c r="CM42" s="2"/>
      <c r="CO42" s="2"/>
      <c r="CQ42" s="2"/>
      <c r="CS42" s="2"/>
      <c r="CU42" s="2"/>
      <c r="CW42" s="2"/>
      <c r="CY42" s="2"/>
      <c r="DA42" s="2"/>
      <c r="DC42" s="2">
        <v>112569</v>
      </c>
      <c r="DD42" s="3">
        <v>1</v>
      </c>
      <c r="DE42" s="2"/>
      <c r="DG42" s="2"/>
      <c r="DI42" s="2"/>
      <c r="DK42" s="2"/>
      <c r="DM42" s="2"/>
      <c r="DO42" s="2"/>
      <c r="DQ42" s="2">
        <v>195277</v>
      </c>
      <c r="DR42" s="3">
        <v>1</v>
      </c>
      <c r="DS42" s="2">
        <v>112569</v>
      </c>
      <c r="DT42" s="3">
        <v>1</v>
      </c>
      <c r="DU42" s="2"/>
      <c r="DW42" s="2"/>
      <c r="DY42" s="2"/>
      <c r="EA42" s="2"/>
      <c r="EC42" s="2"/>
      <c r="EE42" s="2"/>
      <c r="EG42" s="2"/>
      <c r="EI42" s="2">
        <v>112569</v>
      </c>
      <c r="EJ42" s="3">
        <v>1</v>
      </c>
      <c r="EK42" s="2"/>
      <c r="EM42" s="2"/>
      <c r="EO42" s="2">
        <v>112569</v>
      </c>
      <c r="EP42" s="3">
        <v>1</v>
      </c>
      <c r="EQ42" s="2"/>
      <c r="ES42" s="2"/>
      <c r="EU42" s="2">
        <v>337707</v>
      </c>
      <c r="EV42" s="3">
        <v>3</v>
      </c>
      <c r="EW42" s="2">
        <v>337707</v>
      </c>
      <c r="EX42" s="3">
        <v>3</v>
      </c>
      <c r="EY42" s="2">
        <v>225138</v>
      </c>
      <c r="EZ42" s="3">
        <v>2</v>
      </c>
      <c r="FA42" s="2">
        <v>225138</v>
      </c>
      <c r="FB42" s="3">
        <v>2</v>
      </c>
      <c r="FC42" s="2">
        <v>225138</v>
      </c>
      <c r="FD42" s="3">
        <v>2</v>
      </c>
      <c r="FE42" s="2"/>
      <c r="FG42" s="2">
        <v>112569</v>
      </c>
      <c r="FH42" s="3">
        <v>1</v>
      </c>
      <c r="FI42" s="2"/>
      <c r="FK42" s="2"/>
      <c r="FM42" s="2"/>
      <c r="FO42" s="2">
        <v>225138</v>
      </c>
      <c r="FP42" s="3">
        <v>2</v>
      </c>
      <c r="FQ42" s="2"/>
      <c r="FS42" s="2">
        <v>112569</v>
      </c>
      <c r="FT42" s="3">
        <v>1</v>
      </c>
      <c r="FU42" s="2"/>
      <c r="FW42" s="2">
        <v>450276</v>
      </c>
      <c r="FX42" s="3">
        <v>4</v>
      </c>
      <c r="FY42" s="2"/>
      <c r="GA42" s="2">
        <v>112569</v>
      </c>
      <c r="GB42" s="3">
        <v>1</v>
      </c>
      <c r="GC42" s="2">
        <v>225138</v>
      </c>
      <c r="GD42" s="3">
        <v>2</v>
      </c>
      <c r="GE42" s="2"/>
      <c r="GG42" s="2"/>
      <c r="GI42" s="2"/>
      <c r="GK42" s="2"/>
      <c r="GM42" s="2">
        <v>337707</v>
      </c>
      <c r="GN42" s="3">
        <v>3</v>
      </c>
      <c r="GO42" s="2"/>
      <c r="GQ42" s="2"/>
      <c r="GS42" s="2">
        <v>112569</v>
      </c>
      <c r="GT42" s="3">
        <v>1</v>
      </c>
      <c r="GU42" s="2"/>
      <c r="GW42" s="2"/>
      <c r="GY42" s="2"/>
      <c r="HA42" s="2"/>
      <c r="HC42" s="2">
        <v>225138</v>
      </c>
      <c r="HD42" s="3">
        <v>2</v>
      </c>
      <c r="HE42" s="2">
        <v>112569</v>
      </c>
      <c r="HF42" s="3">
        <v>1</v>
      </c>
      <c r="HG42" s="2">
        <v>112569</v>
      </c>
      <c r="HH42" s="3">
        <v>1</v>
      </c>
      <c r="HI42" s="2"/>
      <c r="HK42" s="2"/>
      <c r="HM42" s="2"/>
      <c r="HO42" s="2"/>
      <c r="HQ42" s="2"/>
      <c r="HS42" s="2"/>
      <c r="HU42" s="2"/>
      <c r="HW42" s="2"/>
      <c r="HY42" s="2"/>
      <c r="IA42" s="2"/>
      <c r="IC42" s="2"/>
      <c r="IE42" s="2"/>
      <c r="IG42" s="2"/>
      <c r="II42" s="2"/>
      <c r="IK42" s="2"/>
      <c r="IM42" s="2"/>
      <c r="IO42" s="2"/>
      <c r="IQ42" s="2"/>
      <c r="IS42" s="2"/>
      <c r="IU42" s="2"/>
      <c r="IW42" s="2">
        <v>112569</v>
      </c>
      <c r="IX42" s="3">
        <v>1</v>
      </c>
      <c r="IY42" s="2"/>
      <c r="JA42" s="2"/>
      <c r="JC42" s="2"/>
      <c r="JE42" s="2"/>
      <c r="JG42" s="2"/>
      <c r="JI42" s="2"/>
      <c r="JK42" s="2"/>
      <c r="JM42" s="2"/>
      <c r="JO42" s="2"/>
      <c r="JQ42" s="2">
        <v>5705</v>
      </c>
      <c r="JR42" s="3">
        <v>0</v>
      </c>
      <c r="JS42" s="2"/>
      <c r="JU42" s="2"/>
      <c r="JW42" s="2"/>
      <c r="JY42" s="2">
        <v>3351.29</v>
      </c>
      <c r="JZ42" s="3">
        <v>0</v>
      </c>
      <c r="KA42" s="2"/>
      <c r="KC42" s="2"/>
      <c r="KE42" s="2">
        <v>2500</v>
      </c>
      <c r="KF42" s="3">
        <v>0</v>
      </c>
      <c r="KG42" s="2"/>
      <c r="KI42" s="2"/>
      <c r="KK42" s="2">
        <v>35794.639999999999</v>
      </c>
      <c r="KL42" s="3">
        <v>0</v>
      </c>
      <c r="KM42" s="2"/>
      <c r="KO42" s="2"/>
      <c r="KQ42" s="2"/>
      <c r="KS42" s="2"/>
      <c r="KU42" s="2"/>
      <c r="KW42" s="2"/>
      <c r="KY42" s="2"/>
      <c r="LA42" s="2">
        <v>825</v>
      </c>
      <c r="LB42" s="3">
        <v>0</v>
      </c>
      <c r="LC42" s="2">
        <v>7080</v>
      </c>
      <c r="LD42" s="3">
        <v>0</v>
      </c>
      <c r="LE42" s="2"/>
      <c r="LG42" s="2"/>
      <c r="LI42" s="2"/>
      <c r="LK42" s="2"/>
      <c r="LM42" s="2"/>
      <c r="LO42" s="2"/>
      <c r="LQ42" s="2"/>
      <c r="LS42" s="2"/>
      <c r="LU42" s="2"/>
      <c r="LW42" s="2"/>
      <c r="LY42" s="2"/>
      <c r="MA42" s="2"/>
      <c r="MC42" s="2"/>
      <c r="ME42" s="2"/>
      <c r="MG42" s="2"/>
      <c r="MI42" s="2"/>
      <c r="MK42" s="2"/>
      <c r="MM42" s="2"/>
      <c r="MO42" s="2"/>
      <c r="MQ42" s="2"/>
      <c r="MS42" s="2"/>
      <c r="MU42" s="2">
        <v>8850</v>
      </c>
      <c r="MV42" s="3">
        <v>0</v>
      </c>
      <c r="MW42" s="2"/>
      <c r="MY42" s="2"/>
      <c r="NA42" s="2"/>
      <c r="NC42" s="2">
        <v>5382645.8399999999</v>
      </c>
      <c r="ND42" s="3">
        <v>58</v>
      </c>
      <c r="NE42" s="2"/>
      <c r="NG42" s="2"/>
      <c r="NI42" s="2"/>
      <c r="NK42" s="2"/>
      <c r="NM42" s="2"/>
      <c r="NO42" s="2"/>
      <c r="NQ42" s="2"/>
      <c r="NS42" s="2"/>
      <c r="NU42" s="2"/>
      <c r="NW42" s="2"/>
      <c r="NY42" s="2"/>
      <c r="OA42" s="2"/>
      <c r="OC42" s="2"/>
      <c r="OE42" s="2"/>
      <c r="OG42" s="2"/>
      <c r="OI42" s="2"/>
      <c r="OK42" s="2"/>
      <c r="OM42" s="2"/>
      <c r="OO42" s="2"/>
      <c r="OQ42" s="2"/>
      <c r="OS42" s="2"/>
      <c r="OU42" s="2"/>
      <c r="OW42" s="2"/>
      <c r="OY42" s="2"/>
      <c r="PA42" s="2"/>
      <c r="PC42" s="2"/>
      <c r="PE42" s="2"/>
      <c r="PG42" s="2"/>
      <c r="PI42" s="2"/>
      <c r="PK42" s="2"/>
      <c r="PM42" s="2"/>
      <c r="PO42" s="2"/>
      <c r="PQ42" s="2"/>
      <c r="PS42" s="2"/>
    </row>
    <row r="43" spans="1:435" x14ac:dyDescent="0.25">
      <c r="A43" t="s">
        <v>226</v>
      </c>
      <c r="B43" s="1">
        <v>249</v>
      </c>
      <c r="C43" s="2"/>
      <c r="E43" s="2"/>
      <c r="G43" s="2">
        <v>67876</v>
      </c>
      <c r="H43" s="3">
        <v>1</v>
      </c>
      <c r="I43" s="2"/>
      <c r="K43" s="2">
        <v>149952</v>
      </c>
      <c r="L43" s="3">
        <v>4</v>
      </c>
      <c r="M43" s="2"/>
      <c r="O43" s="2">
        <v>37488</v>
      </c>
      <c r="P43" s="3">
        <v>1</v>
      </c>
      <c r="Q43" s="2"/>
      <c r="S43" s="2">
        <v>37488</v>
      </c>
      <c r="T43" s="3">
        <v>1</v>
      </c>
      <c r="U43" s="2"/>
      <c r="W43" s="2"/>
      <c r="Y43" s="2"/>
      <c r="AA43" s="2"/>
      <c r="AC43" s="2"/>
      <c r="AE43" s="2"/>
      <c r="AG43" s="2">
        <v>156529</v>
      </c>
      <c r="AH43" s="3">
        <v>1</v>
      </c>
      <c r="AI43" s="2"/>
      <c r="AK43" s="2">
        <v>156529</v>
      </c>
      <c r="AL43" s="3">
        <v>1</v>
      </c>
      <c r="AM43" s="2"/>
      <c r="AO43" s="2"/>
      <c r="AQ43" s="2"/>
      <c r="AS43" s="2"/>
      <c r="AU43" s="2"/>
      <c r="AW43" s="2">
        <v>165045</v>
      </c>
      <c r="AX43" s="3">
        <v>3</v>
      </c>
      <c r="AY43" s="2"/>
      <c r="BA43" s="2">
        <v>90879</v>
      </c>
      <c r="BB43" s="3">
        <v>1</v>
      </c>
      <c r="BC43" s="2"/>
      <c r="BE43" s="2"/>
      <c r="BG43" s="2"/>
      <c r="BI43" s="2"/>
      <c r="BK43" s="2"/>
      <c r="BM43" s="2"/>
      <c r="BO43" s="2"/>
      <c r="BQ43" s="2"/>
      <c r="BS43" s="2"/>
      <c r="BU43" s="2"/>
      <c r="BW43" s="2"/>
      <c r="BY43" s="2"/>
      <c r="CA43" s="2"/>
      <c r="CC43" s="2">
        <v>78183</v>
      </c>
      <c r="CD43" s="3">
        <v>1</v>
      </c>
      <c r="CE43" s="2">
        <v>2000.4933329999999</v>
      </c>
      <c r="CF43" s="3">
        <v>0</v>
      </c>
      <c r="CG43" s="2">
        <v>101190</v>
      </c>
      <c r="CH43" s="3">
        <v>2</v>
      </c>
      <c r="CI43" s="2">
        <v>60194</v>
      </c>
      <c r="CJ43" s="3">
        <v>1</v>
      </c>
      <c r="CK43" s="2">
        <v>117742</v>
      </c>
      <c r="CL43" s="3">
        <v>1</v>
      </c>
      <c r="CM43" s="2"/>
      <c r="CO43" s="2"/>
      <c r="CQ43" s="2"/>
      <c r="CS43" s="2"/>
      <c r="CU43" s="2"/>
      <c r="CW43" s="2"/>
      <c r="CY43" s="2"/>
      <c r="DA43" s="2">
        <v>112569</v>
      </c>
      <c r="DB43" s="3">
        <v>1</v>
      </c>
      <c r="DC43" s="2"/>
      <c r="DE43" s="2"/>
      <c r="DG43" s="2">
        <v>5116.7726761049998</v>
      </c>
      <c r="DH43" s="3">
        <v>4.5454544999999999E-2</v>
      </c>
      <c r="DI43" s="2"/>
      <c r="DK43" s="2"/>
      <c r="DM43" s="2"/>
      <c r="DO43" s="2"/>
      <c r="DQ43" s="2">
        <v>195277</v>
      </c>
      <c r="DR43" s="3">
        <v>1</v>
      </c>
      <c r="DS43" s="2">
        <v>112569</v>
      </c>
      <c r="DT43" s="3">
        <v>1</v>
      </c>
      <c r="DU43" s="2"/>
      <c r="DW43" s="2"/>
      <c r="DY43" s="2"/>
      <c r="EA43" s="2">
        <v>104158</v>
      </c>
      <c r="EB43" s="3">
        <v>1</v>
      </c>
      <c r="EC43" s="2"/>
      <c r="EE43" s="2"/>
      <c r="EG43" s="2"/>
      <c r="EI43" s="2"/>
      <c r="EK43" s="2"/>
      <c r="EM43" s="2">
        <v>112569</v>
      </c>
      <c r="EN43" s="3">
        <v>1</v>
      </c>
      <c r="EO43" s="2">
        <v>225138</v>
      </c>
      <c r="EP43" s="3">
        <v>2</v>
      </c>
      <c r="EQ43" s="2">
        <v>225138</v>
      </c>
      <c r="ER43" s="3">
        <v>2</v>
      </c>
      <c r="ES43" s="2"/>
      <c r="EU43" s="2">
        <v>337707</v>
      </c>
      <c r="EV43" s="3">
        <v>3</v>
      </c>
      <c r="EW43" s="2">
        <v>337707</v>
      </c>
      <c r="EX43" s="3">
        <v>3</v>
      </c>
      <c r="EY43" s="2">
        <v>225138</v>
      </c>
      <c r="EZ43" s="3">
        <v>2</v>
      </c>
      <c r="FA43" s="2">
        <v>337707</v>
      </c>
      <c r="FB43" s="3">
        <v>3</v>
      </c>
      <c r="FC43" s="2">
        <v>225138</v>
      </c>
      <c r="FD43" s="3">
        <v>2</v>
      </c>
      <c r="FE43" s="2"/>
      <c r="FG43" s="2">
        <v>112569</v>
      </c>
      <c r="FH43" s="3">
        <v>1</v>
      </c>
      <c r="FI43" s="2"/>
      <c r="FK43" s="2"/>
      <c r="FM43" s="2"/>
      <c r="FO43" s="2"/>
      <c r="FQ43" s="2"/>
      <c r="FS43" s="2"/>
      <c r="FU43" s="2"/>
      <c r="FW43" s="2"/>
      <c r="FY43" s="2"/>
      <c r="GA43" s="2">
        <v>168853.5</v>
      </c>
      <c r="GB43" s="3">
        <v>1.5</v>
      </c>
      <c r="GC43" s="2">
        <v>450276</v>
      </c>
      <c r="GD43" s="3">
        <v>4</v>
      </c>
      <c r="GE43" s="2"/>
      <c r="GG43" s="2"/>
      <c r="GI43" s="2"/>
      <c r="GK43" s="2"/>
      <c r="GM43" s="2">
        <v>337707</v>
      </c>
      <c r="GN43" s="3">
        <v>3</v>
      </c>
      <c r="GO43" s="2"/>
      <c r="GQ43" s="2"/>
      <c r="GS43" s="2">
        <v>112569</v>
      </c>
      <c r="GT43" s="3">
        <v>1</v>
      </c>
      <c r="GU43" s="2"/>
      <c r="GW43" s="2"/>
      <c r="GY43" s="2">
        <v>225138</v>
      </c>
      <c r="GZ43" s="3">
        <v>2</v>
      </c>
      <c r="HA43" s="2"/>
      <c r="HC43" s="2">
        <v>225138</v>
      </c>
      <c r="HD43" s="3">
        <v>2</v>
      </c>
      <c r="HE43" s="2"/>
      <c r="HG43" s="2"/>
      <c r="HI43" s="2"/>
      <c r="HK43" s="2"/>
      <c r="HM43" s="2"/>
      <c r="HO43" s="2"/>
      <c r="HQ43" s="2"/>
      <c r="HS43" s="2"/>
      <c r="HU43" s="2"/>
      <c r="HW43" s="2"/>
      <c r="HY43" s="2">
        <v>112569</v>
      </c>
      <c r="HZ43" s="3">
        <v>1</v>
      </c>
      <c r="IA43" s="2"/>
      <c r="IC43" s="2"/>
      <c r="IE43" s="2"/>
      <c r="IG43" s="2"/>
      <c r="II43" s="2"/>
      <c r="IK43" s="2"/>
      <c r="IM43" s="2"/>
      <c r="IO43" s="2"/>
      <c r="IQ43" s="2"/>
      <c r="IS43" s="2"/>
      <c r="IU43" s="2"/>
      <c r="IW43" s="2"/>
      <c r="IY43" s="2">
        <v>70306</v>
      </c>
      <c r="IZ43" s="3">
        <v>2</v>
      </c>
      <c r="JA43" s="2"/>
      <c r="JC43" s="2">
        <v>40800</v>
      </c>
      <c r="JD43" s="3">
        <v>0</v>
      </c>
      <c r="JE43" s="2">
        <v>10200</v>
      </c>
      <c r="JF43" s="3">
        <v>0</v>
      </c>
      <c r="JG43" s="2">
        <v>40800</v>
      </c>
      <c r="JH43" s="3">
        <v>0</v>
      </c>
      <c r="JI43" s="2"/>
      <c r="JK43" s="2"/>
      <c r="JM43" s="2"/>
      <c r="JO43" s="2">
        <v>13859</v>
      </c>
      <c r="JP43" s="3">
        <v>0</v>
      </c>
      <c r="JQ43" s="2"/>
      <c r="JS43" s="2"/>
      <c r="JU43" s="2"/>
      <c r="JW43" s="2">
        <v>87550</v>
      </c>
      <c r="JX43" s="3">
        <v>0</v>
      </c>
      <c r="JY43" s="2">
        <v>9999.68</v>
      </c>
      <c r="JZ43" s="3">
        <v>0</v>
      </c>
      <c r="KA43" s="2"/>
      <c r="KC43" s="2">
        <v>20000</v>
      </c>
      <c r="KD43" s="3">
        <v>0</v>
      </c>
      <c r="KE43" s="2">
        <v>10000</v>
      </c>
      <c r="KF43" s="3">
        <v>0</v>
      </c>
      <c r="KG43" s="2"/>
      <c r="KI43" s="2">
        <v>4697</v>
      </c>
      <c r="KJ43" s="3">
        <v>0</v>
      </c>
      <c r="KK43" s="2">
        <v>206943.12</v>
      </c>
      <c r="KL43" s="3">
        <v>0</v>
      </c>
      <c r="KM43" s="2"/>
      <c r="KO43" s="2"/>
      <c r="KQ43" s="2"/>
      <c r="KS43" s="2"/>
      <c r="KU43" s="2">
        <v>4749</v>
      </c>
      <c r="KV43" s="3">
        <v>0</v>
      </c>
      <c r="KW43" s="2"/>
      <c r="KY43" s="2">
        <v>3000</v>
      </c>
      <c r="KZ43" s="3">
        <v>0</v>
      </c>
      <c r="LA43" s="2">
        <v>3000</v>
      </c>
      <c r="LB43" s="3">
        <v>0</v>
      </c>
      <c r="LC43" s="2">
        <v>6200</v>
      </c>
      <c r="LD43" s="3">
        <v>0</v>
      </c>
      <c r="LE43" s="2">
        <v>10000</v>
      </c>
      <c r="LF43" s="3">
        <v>0</v>
      </c>
      <c r="LG43" s="2"/>
      <c r="LI43" s="2"/>
      <c r="LK43" s="2"/>
      <c r="LM43" s="2"/>
      <c r="LO43" s="2"/>
      <c r="LQ43" s="2"/>
      <c r="LS43" s="2"/>
      <c r="LU43" s="2"/>
      <c r="LW43" s="2"/>
      <c r="LY43" s="2"/>
      <c r="MA43" s="2"/>
      <c r="MC43" s="2"/>
      <c r="ME43" s="2"/>
      <c r="MG43" s="2"/>
      <c r="MI43" s="2">
        <v>13411</v>
      </c>
      <c r="MJ43" s="3">
        <v>0</v>
      </c>
      <c r="MK43" s="2">
        <v>5000</v>
      </c>
      <c r="ML43" s="3">
        <v>0</v>
      </c>
      <c r="MM43" s="2"/>
      <c r="MO43" s="2"/>
      <c r="MQ43" s="2"/>
      <c r="MS43" s="2">
        <v>2235.0100000000002</v>
      </c>
      <c r="MT43" s="3">
        <v>0</v>
      </c>
      <c r="MU43" s="2"/>
      <c r="MW43" s="2"/>
      <c r="MY43" s="2"/>
      <c r="NA43" s="2"/>
      <c r="NC43" s="2">
        <v>6084596.576009105</v>
      </c>
      <c r="ND43" s="3">
        <v>57.545454544999998</v>
      </c>
      <c r="NE43" s="2"/>
      <c r="NG43" s="2"/>
      <c r="NI43" s="2"/>
      <c r="NK43" s="2"/>
      <c r="NM43" s="2"/>
      <c r="NO43" s="2"/>
      <c r="NQ43" s="2"/>
      <c r="NS43" s="2"/>
      <c r="NU43" s="2"/>
      <c r="NW43" s="2"/>
      <c r="NY43" s="2"/>
      <c r="OA43" s="2"/>
      <c r="OC43" s="2"/>
      <c r="OE43" s="2"/>
      <c r="OG43" s="2"/>
      <c r="OI43" s="2"/>
      <c r="OK43" s="2"/>
      <c r="OM43" s="2"/>
      <c r="OO43" s="2"/>
      <c r="OQ43" s="2"/>
      <c r="OS43" s="2"/>
      <c r="OU43" s="2"/>
      <c r="OW43" s="2"/>
      <c r="OY43" s="2"/>
      <c r="PA43" s="2"/>
      <c r="PC43" s="2"/>
      <c r="PE43" s="2"/>
      <c r="PG43" s="2"/>
      <c r="PI43" s="2"/>
      <c r="PK43" s="2"/>
      <c r="PM43" s="2"/>
      <c r="PO43" s="2"/>
      <c r="PQ43" s="2"/>
      <c r="PS43" s="2"/>
    </row>
    <row r="44" spans="1:435" x14ac:dyDescent="0.25">
      <c r="A44" t="s">
        <v>227</v>
      </c>
      <c r="B44" s="1">
        <v>251</v>
      </c>
      <c r="C44" s="2"/>
      <c r="E44" s="2"/>
      <c r="G44" s="2">
        <v>135752</v>
      </c>
      <c r="H44" s="3">
        <v>2</v>
      </c>
      <c r="I44" s="2"/>
      <c r="K44" s="2">
        <v>149952</v>
      </c>
      <c r="L44" s="3">
        <v>4</v>
      </c>
      <c r="M44" s="2"/>
      <c r="O44" s="2">
        <v>112464</v>
      </c>
      <c r="P44" s="3">
        <v>3</v>
      </c>
      <c r="Q44" s="2"/>
      <c r="S44" s="2">
        <v>74976</v>
      </c>
      <c r="T44" s="3">
        <v>2</v>
      </c>
      <c r="U44" s="2"/>
      <c r="W44" s="2">
        <v>449856</v>
      </c>
      <c r="X44" s="3">
        <v>12</v>
      </c>
      <c r="Y44" s="2"/>
      <c r="AA44" s="2"/>
      <c r="AC44" s="2"/>
      <c r="AE44" s="2"/>
      <c r="AG44" s="2">
        <v>156529</v>
      </c>
      <c r="AH44" s="3">
        <v>1</v>
      </c>
      <c r="AI44" s="2"/>
      <c r="AK44" s="2"/>
      <c r="AM44" s="2"/>
      <c r="AO44" s="2"/>
      <c r="AQ44" s="2"/>
      <c r="AS44" s="2"/>
      <c r="AU44" s="2"/>
      <c r="AW44" s="2"/>
      <c r="AY44" s="2"/>
      <c r="BA44" s="2"/>
      <c r="BC44" s="2">
        <v>25319.5</v>
      </c>
      <c r="BD44" s="3">
        <v>0.5</v>
      </c>
      <c r="BE44" s="2"/>
      <c r="BG44" s="2">
        <v>117087</v>
      </c>
      <c r="BH44" s="3">
        <v>1</v>
      </c>
      <c r="BI44" s="2"/>
      <c r="BK44" s="2"/>
      <c r="BM44" s="2">
        <v>67580</v>
      </c>
      <c r="BN44" s="3">
        <v>1</v>
      </c>
      <c r="BO44" s="2"/>
      <c r="BQ44" s="2"/>
      <c r="BS44" s="2"/>
      <c r="BU44" s="2"/>
      <c r="BW44" s="2"/>
      <c r="BY44" s="2"/>
      <c r="CA44" s="2"/>
      <c r="CC44" s="2">
        <v>78183</v>
      </c>
      <c r="CD44" s="3">
        <v>1</v>
      </c>
      <c r="CE44" s="2">
        <v>10000.46667</v>
      </c>
      <c r="CF44" s="3">
        <v>0</v>
      </c>
      <c r="CG44" s="2">
        <v>50595</v>
      </c>
      <c r="CH44" s="3">
        <v>1</v>
      </c>
      <c r="CI44" s="2">
        <v>60194</v>
      </c>
      <c r="CJ44" s="3">
        <v>1</v>
      </c>
      <c r="CK44" s="2"/>
      <c r="CM44" s="2"/>
      <c r="CO44" s="2"/>
      <c r="CQ44" s="2"/>
      <c r="CS44" s="2"/>
      <c r="CU44" s="2"/>
      <c r="CW44" s="2"/>
      <c r="CY44" s="2"/>
      <c r="DA44" s="2">
        <v>112569</v>
      </c>
      <c r="DB44" s="3">
        <v>1</v>
      </c>
      <c r="DC44" s="2">
        <v>112569</v>
      </c>
      <c r="DD44" s="3">
        <v>1</v>
      </c>
      <c r="DE44" s="2"/>
      <c r="DG44" s="2">
        <v>20467.090929557999</v>
      </c>
      <c r="DH44" s="3">
        <v>0.18181818199999999</v>
      </c>
      <c r="DI44" s="2"/>
      <c r="DK44" s="2"/>
      <c r="DM44" s="2"/>
      <c r="DO44" s="2"/>
      <c r="DQ44" s="2">
        <v>195277</v>
      </c>
      <c r="DR44" s="3">
        <v>1</v>
      </c>
      <c r="DS44" s="2">
        <v>112569</v>
      </c>
      <c r="DT44" s="3">
        <v>1</v>
      </c>
      <c r="DU44" s="2"/>
      <c r="DW44" s="2"/>
      <c r="DY44" s="2"/>
      <c r="EA44" s="2"/>
      <c r="EC44" s="2"/>
      <c r="EE44" s="2"/>
      <c r="EG44" s="2"/>
      <c r="EI44" s="2">
        <v>112569</v>
      </c>
      <c r="EJ44" s="3">
        <v>1</v>
      </c>
      <c r="EK44" s="2"/>
      <c r="EM44" s="2"/>
      <c r="EO44" s="2">
        <v>112569</v>
      </c>
      <c r="EP44" s="3">
        <v>1</v>
      </c>
      <c r="EQ44" s="2"/>
      <c r="ES44" s="2"/>
      <c r="EU44" s="2">
        <v>225138</v>
      </c>
      <c r="EV44" s="3">
        <v>2</v>
      </c>
      <c r="EW44" s="2">
        <v>225138</v>
      </c>
      <c r="EX44" s="3">
        <v>2</v>
      </c>
      <c r="EY44" s="2">
        <v>225138</v>
      </c>
      <c r="EZ44" s="3">
        <v>2</v>
      </c>
      <c r="FA44" s="2">
        <v>225138</v>
      </c>
      <c r="FB44" s="3">
        <v>2</v>
      </c>
      <c r="FC44" s="2">
        <v>112569</v>
      </c>
      <c r="FD44" s="3">
        <v>1</v>
      </c>
      <c r="FE44" s="2"/>
      <c r="FG44" s="2">
        <v>112569</v>
      </c>
      <c r="FH44" s="3">
        <v>1</v>
      </c>
      <c r="FI44" s="2"/>
      <c r="FK44" s="2"/>
      <c r="FM44" s="2"/>
      <c r="FO44" s="2">
        <v>450276</v>
      </c>
      <c r="FP44" s="3">
        <v>4</v>
      </c>
      <c r="FQ44" s="2"/>
      <c r="FS44" s="2">
        <v>225138</v>
      </c>
      <c r="FT44" s="3">
        <v>2</v>
      </c>
      <c r="FU44" s="2"/>
      <c r="FW44" s="2"/>
      <c r="FY44" s="2"/>
      <c r="GA44" s="2">
        <v>112569</v>
      </c>
      <c r="GB44" s="3">
        <v>1</v>
      </c>
      <c r="GC44" s="2">
        <v>225138</v>
      </c>
      <c r="GD44" s="3">
        <v>2</v>
      </c>
      <c r="GE44" s="2"/>
      <c r="GG44" s="2"/>
      <c r="GI44" s="2"/>
      <c r="GK44" s="2"/>
      <c r="GM44" s="2">
        <v>225138</v>
      </c>
      <c r="GN44" s="3">
        <v>2</v>
      </c>
      <c r="GO44" s="2"/>
      <c r="GQ44" s="2"/>
      <c r="GS44" s="2">
        <v>112569</v>
      </c>
      <c r="GT44" s="3">
        <v>1</v>
      </c>
      <c r="GU44" s="2"/>
      <c r="GW44" s="2"/>
      <c r="GY44" s="2">
        <v>225138</v>
      </c>
      <c r="GZ44" s="3">
        <v>2</v>
      </c>
      <c r="HA44" s="2"/>
      <c r="HC44" s="2">
        <v>225138</v>
      </c>
      <c r="HD44" s="3">
        <v>2</v>
      </c>
      <c r="HE44" s="2"/>
      <c r="HG44" s="2"/>
      <c r="HI44" s="2"/>
      <c r="HK44" s="2"/>
      <c r="HM44" s="2"/>
      <c r="HO44" s="2"/>
      <c r="HQ44" s="2"/>
      <c r="HS44" s="2"/>
      <c r="HU44" s="2"/>
      <c r="HW44" s="2"/>
      <c r="HY44" s="2"/>
      <c r="IA44" s="2"/>
      <c r="IC44" s="2"/>
      <c r="IE44" s="2"/>
      <c r="IG44" s="2"/>
      <c r="II44" s="2"/>
      <c r="IK44" s="2"/>
      <c r="IM44" s="2"/>
      <c r="IO44" s="2">
        <v>112569</v>
      </c>
      <c r="IP44" s="3">
        <v>1</v>
      </c>
      <c r="IQ44" s="2"/>
      <c r="IS44" s="2"/>
      <c r="IU44" s="2"/>
      <c r="IW44" s="2">
        <v>112569</v>
      </c>
      <c r="IX44" s="3">
        <v>1</v>
      </c>
      <c r="IY44" s="2"/>
      <c r="JA44" s="2"/>
      <c r="JC44" s="2">
        <v>34000</v>
      </c>
      <c r="JD44" s="3">
        <v>0</v>
      </c>
      <c r="JE44" s="2">
        <v>10200</v>
      </c>
      <c r="JF44" s="3">
        <v>0</v>
      </c>
      <c r="JG44" s="2">
        <v>34000</v>
      </c>
      <c r="JH44" s="3">
        <v>0</v>
      </c>
      <c r="JI44" s="2"/>
      <c r="JK44" s="2"/>
      <c r="JM44" s="2"/>
      <c r="JO44" s="2"/>
      <c r="JQ44" s="2"/>
      <c r="JS44" s="2"/>
      <c r="JU44" s="2"/>
      <c r="JW44" s="2"/>
      <c r="JY44" s="2">
        <v>8962.73</v>
      </c>
      <c r="JZ44" s="3">
        <v>0</v>
      </c>
      <c r="KA44" s="2"/>
      <c r="KC44" s="2">
        <v>2594</v>
      </c>
      <c r="KD44" s="3">
        <v>0</v>
      </c>
      <c r="KE44" s="2">
        <v>6000</v>
      </c>
      <c r="KF44" s="3">
        <v>0</v>
      </c>
      <c r="KG44" s="2"/>
      <c r="KI44" s="2"/>
      <c r="KK44" s="2">
        <v>215399.28</v>
      </c>
      <c r="KL44" s="3">
        <v>0</v>
      </c>
      <c r="KM44" s="2"/>
      <c r="KO44" s="2"/>
      <c r="KQ44" s="2"/>
      <c r="KS44" s="2"/>
      <c r="KU44" s="2">
        <v>5994</v>
      </c>
      <c r="KV44" s="3">
        <v>0</v>
      </c>
      <c r="KW44" s="2">
        <v>406</v>
      </c>
      <c r="KX44" s="3">
        <v>0</v>
      </c>
      <c r="KY44" s="2">
        <v>1000</v>
      </c>
      <c r="KZ44" s="3">
        <v>0</v>
      </c>
      <c r="LA44" s="2"/>
      <c r="LC44" s="2">
        <v>5640</v>
      </c>
      <c r="LD44" s="3">
        <v>0</v>
      </c>
      <c r="LE44" s="2"/>
      <c r="LG44" s="2"/>
      <c r="LI44" s="2"/>
      <c r="LK44" s="2"/>
      <c r="LM44" s="2"/>
      <c r="LO44" s="2"/>
      <c r="LQ44" s="2"/>
      <c r="LS44" s="2"/>
      <c r="LU44" s="2"/>
      <c r="LW44" s="2"/>
      <c r="LY44" s="2"/>
      <c r="MA44" s="2"/>
      <c r="MC44" s="2"/>
      <c r="ME44" s="2"/>
      <c r="MG44" s="2"/>
      <c r="MI44" s="2"/>
      <c r="MK44" s="2"/>
      <c r="MM44" s="2"/>
      <c r="MO44" s="2"/>
      <c r="MQ44" s="2"/>
      <c r="MS44" s="2">
        <v>2033.13</v>
      </c>
      <c r="MT44" s="3">
        <v>0</v>
      </c>
      <c r="MU44" s="2"/>
      <c r="MW44" s="2"/>
      <c r="MY44" s="2"/>
      <c r="NA44" s="2"/>
      <c r="NC44" s="2">
        <v>5745238.1975995582</v>
      </c>
      <c r="ND44" s="3">
        <v>63.681818182000001</v>
      </c>
      <c r="NE44" s="2"/>
      <c r="NG44" s="2"/>
      <c r="NI44" s="2"/>
      <c r="NK44" s="2"/>
      <c r="NM44" s="2"/>
      <c r="NO44" s="2"/>
      <c r="NQ44" s="2"/>
      <c r="NS44" s="2"/>
      <c r="NU44" s="2"/>
      <c r="NW44" s="2"/>
      <c r="NY44" s="2"/>
      <c r="OA44" s="2"/>
      <c r="OC44" s="2"/>
      <c r="OE44" s="2"/>
      <c r="OG44" s="2"/>
      <c r="OI44" s="2"/>
      <c r="OK44" s="2"/>
      <c r="OM44" s="2"/>
      <c r="OO44" s="2"/>
      <c r="OQ44" s="2"/>
      <c r="OS44" s="2"/>
      <c r="OU44" s="2"/>
      <c r="OW44" s="2"/>
      <c r="OY44" s="2"/>
      <c r="PA44" s="2"/>
      <c r="PC44" s="2"/>
      <c r="PE44" s="2"/>
      <c r="PG44" s="2"/>
      <c r="PI44" s="2"/>
      <c r="PK44" s="2"/>
      <c r="PM44" s="2"/>
      <c r="PO44" s="2"/>
      <c r="PQ44" s="2"/>
      <c r="PS44" s="2"/>
    </row>
    <row r="45" spans="1:435" x14ac:dyDescent="0.25">
      <c r="A45" t="s">
        <v>228</v>
      </c>
      <c r="B45" s="1">
        <v>252</v>
      </c>
      <c r="C45" s="2"/>
      <c r="E45" s="2"/>
      <c r="G45" s="2"/>
      <c r="I45" s="2"/>
      <c r="K45" s="2">
        <v>112464</v>
      </c>
      <c r="L45" s="3">
        <v>3</v>
      </c>
      <c r="M45" s="2"/>
      <c r="O45" s="2">
        <v>112464</v>
      </c>
      <c r="P45" s="3">
        <v>3</v>
      </c>
      <c r="Q45" s="2"/>
      <c r="S45" s="2"/>
      <c r="U45" s="2"/>
      <c r="W45" s="2"/>
      <c r="Y45" s="2">
        <v>66291</v>
      </c>
      <c r="Z45" s="3">
        <v>1</v>
      </c>
      <c r="AA45" s="2"/>
      <c r="AC45" s="2"/>
      <c r="AE45" s="2"/>
      <c r="AG45" s="2"/>
      <c r="AI45" s="2"/>
      <c r="AK45" s="2">
        <v>156529</v>
      </c>
      <c r="AL45" s="3">
        <v>1</v>
      </c>
      <c r="AM45" s="2"/>
      <c r="AO45" s="2"/>
      <c r="AQ45" s="2"/>
      <c r="AS45" s="2"/>
      <c r="AU45" s="2"/>
      <c r="AW45" s="2">
        <v>55015</v>
      </c>
      <c r="AX45" s="3">
        <v>1</v>
      </c>
      <c r="AY45" s="2"/>
      <c r="BA45" s="2"/>
      <c r="BC45" s="2">
        <v>50639</v>
      </c>
      <c r="BD45" s="3">
        <v>1</v>
      </c>
      <c r="BE45" s="2"/>
      <c r="BG45" s="2"/>
      <c r="BI45" s="2"/>
      <c r="BK45" s="2"/>
      <c r="BM45" s="2"/>
      <c r="BO45" s="2"/>
      <c r="BQ45" s="2"/>
      <c r="BS45" s="2"/>
      <c r="BU45" s="2"/>
      <c r="BW45" s="2"/>
      <c r="BY45" s="2"/>
      <c r="CA45" s="2"/>
      <c r="CC45" s="2">
        <v>78183</v>
      </c>
      <c r="CD45" s="3">
        <v>1</v>
      </c>
      <c r="CE45" s="2">
        <v>5128.5266670000001</v>
      </c>
      <c r="CF45" s="3">
        <v>0</v>
      </c>
      <c r="CG45" s="2"/>
      <c r="CI45" s="2">
        <v>180582</v>
      </c>
      <c r="CJ45" s="3">
        <v>3</v>
      </c>
      <c r="CK45" s="2"/>
      <c r="CM45" s="2"/>
      <c r="CO45" s="2"/>
      <c r="CQ45" s="2"/>
      <c r="CS45" s="2"/>
      <c r="CU45" s="2"/>
      <c r="CW45" s="2"/>
      <c r="CY45" s="2"/>
      <c r="DA45" s="2">
        <v>90055.2</v>
      </c>
      <c r="DB45" s="3">
        <v>0.8</v>
      </c>
      <c r="DC45" s="2">
        <v>112569</v>
      </c>
      <c r="DD45" s="3">
        <v>1</v>
      </c>
      <c r="DE45" s="2"/>
      <c r="DG45" s="2"/>
      <c r="DI45" s="2"/>
      <c r="DK45" s="2"/>
      <c r="DM45" s="2"/>
      <c r="DO45" s="2">
        <v>116130</v>
      </c>
      <c r="DP45" s="3">
        <v>1</v>
      </c>
      <c r="DQ45" s="2">
        <v>195277</v>
      </c>
      <c r="DR45" s="3">
        <v>1</v>
      </c>
      <c r="DS45" s="2">
        <v>112569</v>
      </c>
      <c r="DT45" s="3">
        <v>1</v>
      </c>
      <c r="DU45" s="2"/>
      <c r="DW45" s="2"/>
      <c r="DY45" s="2"/>
      <c r="EA45" s="2"/>
      <c r="EC45" s="2"/>
      <c r="EE45" s="2"/>
      <c r="EG45" s="2"/>
      <c r="EI45" s="2"/>
      <c r="EK45" s="2"/>
      <c r="EM45" s="2">
        <v>112569</v>
      </c>
      <c r="EN45" s="3">
        <v>1</v>
      </c>
      <c r="EO45" s="2">
        <v>112569</v>
      </c>
      <c r="EP45" s="3">
        <v>1</v>
      </c>
      <c r="EQ45" s="2"/>
      <c r="ES45" s="2"/>
      <c r="EU45" s="2">
        <v>337707</v>
      </c>
      <c r="EV45" s="3">
        <v>3</v>
      </c>
      <c r="EW45" s="2">
        <v>337707</v>
      </c>
      <c r="EX45" s="3">
        <v>3</v>
      </c>
      <c r="EY45" s="2">
        <v>337707</v>
      </c>
      <c r="EZ45" s="3">
        <v>3</v>
      </c>
      <c r="FA45" s="2">
        <v>337707</v>
      </c>
      <c r="FB45" s="3">
        <v>3</v>
      </c>
      <c r="FC45" s="2">
        <v>225138</v>
      </c>
      <c r="FD45" s="3">
        <v>2</v>
      </c>
      <c r="FE45" s="2"/>
      <c r="FG45" s="2">
        <v>112569</v>
      </c>
      <c r="FH45" s="3">
        <v>1</v>
      </c>
      <c r="FI45" s="2"/>
      <c r="FK45" s="2"/>
      <c r="FM45" s="2"/>
      <c r="FO45" s="2"/>
      <c r="FQ45" s="2"/>
      <c r="FS45" s="2"/>
      <c r="FU45" s="2"/>
      <c r="FW45" s="2">
        <v>225138</v>
      </c>
      <c r="FX45" s="3">
        <v>2</v>
      </c>
      <c r="FY45" s="2"/>
      <c r="GA45" s="2">
        <v>168853.5</v>
      </c>
      <c r="GB45" s="3">
        <v>1.5</v>
      </c>
      <c r="GC45" s="2">
        <v>337707</v>
      </c>
      <c r="GD45" s="3">
        <v>3</v>
      </c>
      <c r="GE45" s="2"/>
      <c r="GG45" s="2"/>
      <c r="GI45" s="2"/>
      <c r="GK45" s="2"/>
      <c r="GM45" s="2">
        <v>337707</v>
      </c>
      <c r="GN45" s="3">
        <v>3</v>
      </c>
      <c r="GO45" s="2"/>
      <c r="GQ45" s="2"/>
      <c r="GS45" s="2">
        <v>112569</v>
      </c>
      <c r="GT45" s="3">
        <v>1</v>
      </c>
      <c r="GU45" s="2"/>
      <c r="GW45" s="2"/>
      <c r="GY45" s="2">
        <v>112569</v>
      </c>
      <c r="GZ45" s="3">
        <v>1</v>
      </c>
      <c r="HA45" s="2"/>
      <c r="HC45" s="2">
        <v>225138</v>
      </c>
      <c r="HD45" s="3">
        <v>2</v>
      </c>
      <c r="HE45" s="2">
        <v>168853.5</v>
      </c>
      <c r="HF45" s="3">
        <v>1.5</v>
      </c>
      <c r="HG45" s="2"/>
      <c r="HI45" s="2"/>
      <c r="HK45" s="2"/>
      <c r="HM45" s="2"/>
      <c r="HO45" s="2"/>
      <c r="HQ45" s="2"/>
      <c r="HS45" s="2"/>
      <c r="HU45" s="2"/>
      <c r="HW45" s="2"/>
      <c r="HY45" s="2"/>
      <c r="IA45" s="2"/>
      <c r="IC45" s="2"/>
      <c r="IE45" s="2"/>
      <c r="IG45" s="2"/>
      <c r="II45" s="2"/>
      <c r="IK45" s="2"/>
      <c r="IM45" s="2"/>
      <c r="IO45" s="2"/>
      <c r="IQ45" s="2"/>
      <c r="IS45" s="2"/>
      <c r="IU45" s="2"/>
      <c r="IW45" s="2"/>
      <c r="IY45" s="2"/>
      <c r="JA45" s="2"/>
      <c r="JC45" s="2"/>
      <c r="JE45" s="2"/>
      <c r="JG45" s="2"/>
      <c r="JI45" s="2"/>
      <c r="JK45" s="2"/>
      <c r="JM45" s="2"/>
      <c r="JO45" s="2"/>
      <c r="JQ45" s="2">
        <v>5992</v>
      </c>
      <c r="JR45" s="3">
        <v>0</v>
      </c>
      <c r="JS45" s="2"/>
      <c r="JU45" s="2"/>
      <c r="JW45" s="2"/>
      <c r="JY45" s="2">
        <v>3471.08</v>
      </c>
      <c r="JZ45" s="3">
        <v>0</v>
      </c>
      <c r="KA45" s="2"/>
      <c r="KC45" s="2">
        <v>25416</v>
      </c>
      <c r="KD45" s="3">
        <v>0</v>
      </c>
      <c r="KE45" s="2"/>
      <c r="KG45" s="2"/>
      <c r="KI45" s="2"/>
      <c r="KK45" s="2">
        <v>62800.22</v>
      </c>
      <c r="KL45" s="3">
        <v>0</v>
      </c>
      <c r="KM45" s="2"/>
      <c r="KO45" s="2"/>
      <c r="KQ45" s="2"/>
      <c r="KS45" s="2"/>
      <c r="KU45" s="2"/>
      <c r="KW45" s="2"/>
      <c r="KY45" s="2"/>
      <c r="LA45" s="2"/>
      <c r="LC45" s="2">
        <v>8080</v>
      </c>
      <c r="LD45" s="3">
        <v>0</v>
      </c>
      <c r="LE45" s="2"/>
      <c r="LG45" s="2"/>
      <c r="LI45" s="2"/>
      <c r="LK45" s="2"/>
      <c r="LM45" s="2"/>
      <c r="LO45" s="2"/>
      <c r="LQ45" s="2"/>
      <c r="LS45" s="2"/>
      <c r="LU45" s="2"/>
      <c r="LW45" s="2"/>
      <c r="LY45" s="2"/>
      <c r="MA45" s="2"/>
      <c r="MC45" s="2"/>
      <c r="ME45" s="2"/>
      <c r="MG45" s="2"/>
      <c r="MI45" s="2"/>
      <c r="MK45" s="2"/>
      <c r="MM45" s="2"/>
      <c r="MO45" s="2"/>
      <c r="MQ45" s="2"/>
      <c r="MS45" s="2"/>
      <c r="MU45" s="2">
        <v>10100</v>
      </c>
      <c r="MV45" s="3">
        <v>0</v>
      </c>
      <c r="MW45" s="2"/>
      <c r="MY45" s="2"/>
      <c r="NA45" s="2"/>
      <c r="NC45" s="2">
        <v>5161963.0266669998</v>
      </c>
      <c r="ND45" s="3">
        <v>50.8</v>
      </c>
      <c r="NE45" s="2"/>
      <c r="NG45" s="2"/>
      <c r="NI45" s="2"/>
      <c r="NK45" s="2"/>
      <c r="NM45" s="2"/>
      <c r="NO45" s="2"/>
      <c r="NQ45" s="2"/>
      <c r="NS45" s="2"/>
      <c r="NU45" s="2"/>
      <c r="NW45" s="2"/>
      <c r="NY45" s="2"/>
      <c r="OA45" s="2"/>
      <c r="OC45" s="2"/>
      <c r="OE45" s="2"/>
      <c r="OG45" s="2"/>
      <c r="OI45" s="2"/>
      <c r="OK45" s="2"/>
      <c r="OM45" s="2"/>
      <c r="OO45" s="2"/>
      <c r="OQ45" s="2"/>
      <c r="OS45" s="2"/>
      <c r="OU45" s="2"/>
      <c r="OW45" s="2"/>
      <c r="OY45" s="2"/>
      <c r="PA45" s="2"/>
      <c r="PC45" s="2"/>
      <c r="PE45" s="2"/>
      <c r="PG45" s="2"/>
      <c r="PI45" s="2"/>
      <c r="PK45" s="2"/>
      <c r="PM45" s="2"/>
      <c r="PO45" s="2"/>
      <c r="PQ45" s="2"/>
      <c r="PS45" s="2"/>
    </row>
    <row r="46" spans="1:435" x14ac:dyDescent="0.25">
      <c r="A46" t="s">
        <v>229</v>
      </c>
      <c r="B46" s="1">
        <v>1071</v>
      </c>
      <c r="C46" s="2"/>
      <c r="E46" s="2"/>
      <c r="G46" s="2"/>
      <c r="I46" s="2"/>
      <c r="K46" s="2"/>
      <c r="M46" s="2"/>
      <c r="O46" s="2">
        <v>112464</v>
      </c>
      <c r="P46" s="3">
        <v>3</v>
      </c>
      <c r="Q46" s="2"/>
      <c r="S46" s="2"/>
      <c r="U46" s="2"/>
      <c r="W46" s="2">
        <v>187440</v>
      </c>
      <c r="X46" s="3">
        <v>5</v>
      </c>
      <c r="Y46" s="2"/>
      <c r="AA46" s="2">
        <v>156529</v>
      </c>
      <c r="AB46" s="3">
        <v>1</v>
      </c>
      <c r="AC46" s="2"/>
      <c r="AE46" s="2"/>
      <c r="AG46" s="2">
        <v>156529</v>
      </c>
      <c r="AH46" s="3">
        <v>1</v>
      </c>
      <c r="AI46" s="2"/>
      <c r="AK46" s="2">
        <v>156529</v>
      </c>
      <c r="AL46" s="3">
        <v>1</v>
      </c>
      <c r="AM46" s="2"/>
      <c r="AO46" s="2"/>
      <c r="AQ46" s="2"/>
      <c r="AS46" s="2"/>
      <c r="AU46" s="2">
        <v>69509</v>
      </c>
      <c r="AV46" s="3">
        <v>1</v>
      </c>
      <c r="AW46" s="2">
        <v>110030</v>
      </c>
      <c r="AX46" s="3">
        <v>2</v>
      </c>
      <c r="AY46" s="2"/>
      <c r="BA46" s="2">
        <v>90879</v>
      </c>
      <c r="BB46" s="3">
        <v>1</v>
      </c>
      <c r="BC46" s="2">
        <v>50639</v>
      </c>
      <c r="BD46" s="3">
        <v>1</v>
      </c>
      <c r="BE46" s="2"/>
      <c r="BG46" s="2"/>
      <c r="BI46" s="2"/>
      <c r="BK46" s="2"/>
      <c r="BM46" s="2"/>
      <c r="BO46" s="2"/>
      <c r="BQ46" s="2"/>
      <c r="BS46" s="2"/>
      <c r="BU46" s="2"/>
      <c r="BW46" s="2"/>
      <c r="BY46" s="2"/>
      <c r="CA46" s="2"/>
      <c r="CC46" s="2">
        <v>78183</v>
      </c>
      <c r="CD46" s="3">
        <v>1</v>
      </c>
      <c r="CE46" s="2">
        <v>3877.47</v>
      </c>
      <c r="CF46" s="3">
        <v>0</v>
      </c>
      <c r="CG46" s="2">
        <v>101190</v>
      </c>
      <c r="CH46" s="3">
        <v>2</v>
      </c>
      <c r="CI46" s="2">
        <v>120388</v>
      </c>
      <c r="CJ46" s="3">
        <v>2</v>
      </c>
      <c r="CK46" s="2"/>
      <c r="CM46" s="2"/>
      <c r="CO46" s="2"/>
      <c r="CQ46" s="2"/>
      <c r="CS46" s="2"/>
      <c r="CU46" s="2">
        <v>225138</v>
      </c>
      <c r="CV46" s="3">
        <v>2</v>
      </c>
      <c r="CW46" s="2"/>
      <c r="CY46" s="2"/>
      <c r="DA46" s="2">
        <v>112569</v>
      </c>
      <c r="DB46" s="3">
        <v>1</v>
      </c>
      <c r="DC46" s="2">
        <v>112569</v>
      </c>
      <c r="DD46" s="3">
        <v>1</v>
      </c>
      <c r="DE46" s="2">
        <v>225138</v>
      </c>
      <c r="DF46" s="3">
        <v>2</v>
      </c>
      <c r="DG46" s="2"/>
      <c r="DI46" s="2"/>
      <c r="DK46" s="2"/>
      <c r="DM46" s="2"/>
      <c r="DO46" s="2"/>
      <c r="DQ46" s="2">
        <v>195277</v>
      </c>
      <c r="DR46" s="3">
        <v>1</v>
      </c>
      <c r="DS46" s="2">
        <v>112569</v>
      </c>
      <c r="DT46" s="3">
        <v>1</v>
      </c>
      <c r="DU46" s="2"/>
      <c r="DW46" s="2"/>
      <c r="DY46" s="2">
        <v>56854</v>
      </c>
      <c r="DZ46" s="3">
        <v>1</v>
      </c>
      <c r="EA46" s="2"/>
      <c r="EC46" s="2">
        <v>112569</v>
      </c>
      <c r="ED46" s="3">
        <v>1</v>
      </c>
      <c r="EE46" s="2"/>
      <c r="EG46" s="2"/>
      <c r="EI46" s="2">
        <v>112569</v>
      </c>
      <c r="EJ46" s="3">
        <v>1</v>
      </c>
      <c r="EK46" s="2"/>
      <c r="EM46" s="2"/>
      <c r="EO46" s="2">
        <v>225138</v>
      </c>
      <c r="EP46" s="3">
        <v>2</v>
      </c>
      <c r="EQ46" s="2"/>
      <c r="ES46" s="2"/>
      <c r="EU46" s="2"/>
      <c r="EW46" s="2"/>
      <c r="EY46" s="2"/>
      <c r="FA46" s="2"/>
      <c r="FC46" s="2"/>
      <c r="FE46" s="2">
        <v>675414</v>
      </c>
      <c r="FF46" s="3">
        <v>6</v>
      </c>
      <c r="FG46" s="2">
        <v>112569</v>
      </c>
      <c r="FH46" s="3">
        <v>1</v>
      </c>
      <c r="FI46" s="2"/>
      <c r="FK46" s="2"/>
      <c r="FM46" s="2"/>
      <c r="FO46" s="2">
        <v>225138</v>
      </c>
      <c r="FP46" s="3">
        <v>2</v>
      </c>
      <c r="FQ46" s="2"/>
      <c r="FS46" s="2"/>
      <c r="FU46" s="2"/>
      <c r="FW46" s="2">
        <v>900552</v>
      </c>
      <c r="FX46" s="3">
        <v>8</v>
      </c>
      <c r="FY46" s="2">
        <v>450276</v>
      </c>
      <c r="FZ46" s="3">
        <v>4</v>
      </c>
      <c r="GA46" s="2">
        <v>337707</v>
      </c>
      <c r="GB46" s="3">
        <v>3</v>
      </c>
      <c r="GC46" s="2">
        <v>900552</v>
      </c>
      <c r="GD46" s="3">
        <v>8</v>
      </c>
      <c r="GE46" s="2"/>
      <c r="GG46" s="2">
        <v>112569</v>
      </c>
      <c r="GH46" s="3">
        <v>1</v>
      </c>
      <c r="GI46" s="2"/>
      <c r="GK46" s="2"/>
      <c r="GM46" s="2"/>
      <c r="GO46" s="2">
        <v>450276</v>
      </c>
      <c r="GP46" s="3">
        <v>4</v>
      </c>
      <c r="GQ46" s="2"/>
      <c r="GS46" s="2">
        <v>112569</v>
      </c>
      <c r="GT46" s="3">
        <v>1</v>
      </c>
      <c r="GU46" s="2"/>
      <c r="GW46" s="2"/>
      <c r="GY46" s="2"/>
      <c r="HA46" s="2"/>
      <c r="HC46" s="2"/>
      <c r="HE46" s="2"/>
      <c r="HG46" s="2"/>
      <c r="HI46" s="2">
        <v>112569</v>
      </c>
      <c r="HJ46" s="3">
        <v>1</v>
      </c>
      <c r="HK46" s="2"/>
      <c r="HM46" s="2"/>
      <c r="HO46" s="2">
        <v>225138</v>
      </c>
      <c r="HP46" s="3">
        <v>2</v>
      </c>
      <c r="HQ46" s="2"/>
      <c r="HS46" s="2"/>
      <c r="HU46" s="2">
        <v>225138</v>
      </c>
      <c r="HV46" s="3">
        <v>2</v>
      </c>
      <c r="HW46" s="2"/>
      <c r="HY46" s="2"/>
      <c r="IA46" s="2"/>
      <c r="IC46" s="2"/>
      <c r="IE46" s="2">
        <v>225138</v>
      </c>
      <c r="IF46" s="3">
        <v>2</v>
      </c>
      <c r="IG46" s="2"/>
      <c r="II46" s="2"/>
      <c r="IK46" s="2"/>
      <c r="IM46" s="2"/>
      <c r="IO46" s="2"/>
      <c r="IQ46" s="2"/>
      <c r="IS46" s="2"/>
      <c r="IU46" s="2"/>
      <c r="IW46" s="2">
        <v>112569</v>
      </c>
      <c r="IX46" s="3">
        <v>1</v>
      </c>
      <c r="IY46" s="2">
        <v>70306</v>
      </c>
      <c r="IZ46" s="3">
        <v>2</v>
      </c>
      <c r="JA46" s="2"/>
      <c r="JC46" s="2"/>
      <c r="JE46" s="2"/>
      <c r="JG46" s="2"/>
      <c r="JI46" s="2"/>
      <c r="JK46" s="2">
        <v>798</v>
      </c>
      <c r="JL46" s="3">
        <v>0</v>
      </c>
      <c r="JM46" s="2"/>
      <c r="JO46" s="2"/>
      <c r="JQ46" s="2">
        <v>30350.22</v>
      </c>
      <c r="JR46" s="3">
        <v>0</v>
      </c>
      <c r="JS46" s="2">
        <v>1000</v>
      </c>
      <c r="JT46" s="3">
        <v>0</v>
      </c>
      <c r="JU46" s="2">
        <v>8500</v>
      </c>
      <c r="JV46" s="3">
        <v>0</v>
      </c>
      <c r="JW46" s="2"/>
      <c r="JY46" s="2">
        <v>15000.27</v>
      </c>
      <c r="JZ46" s="3">
        <v>0</v>
      </c>
      <c r="KA46" s="2"/>
      <c r="KC46" s="2">
        <v>30000</v>
      </c>
      <c r="KD46" s="3">
        <v>0</v>
      </c>
      <c r="KE46" s="2">
        <v>15000</v>
      </c>
      <c r="KF46" s="3">
        <v>0</v>
      </c>
      <c r="KG46" s="2"/>
      <c r="KI46" s="2"/>
      <c r="KK46" s="2">
        <v>230674.73</v>
      </c>
      <c r="KL46" s="3">
        <v>0</v>
      </c>
      <c r="KM46" s="2">
        <v>1226</v>
      </c>
      <c r="KN46" s="3">
        <v>0</v>
      </c>
      <c r="KO46" s="2"/>
      <c r="KQ46" s="2">
        <v>2500</v>
      </c>
      <c r="KR46" s="3">
        <v>0</v>
      </c>
      <c r="KS46" s="2"/>
      <c r="KU46" s="2">
        <v>25000</v>
      </c>
      <c r="KV46" s="3">
        <v>0</v>
      </c>
      <c r="KW46" s="2">
        <v>1000</v>
      </c>
      <c r="KX46" s="3">
        <v>0</v>
      </c>
      <c r="KY46" s="2">
        <v>14355</v>
      </c>
      <c r="KZ46" s="3">
        <v>0</v>
      </c>
      <c r="LA46" s="2"/>
      <c r="LC46" s="2">
        <v>11020</v>
      </c>
      <c r="LD46" s="3">
        <v>0</v>
      </c>
      <c r="LE46" s="2"/>
      <c r="LG46" s="2"/>
      <c r="LI46" s="2"/>
      <c r="LK46" s="2"/>
      <c r="LM46" s="2">
        <v>8000</v>
      </c>
      <c r="LN46" s="3">
        <v>0</v>
      </c>
      <c r="LO46" s="2"/>
      <c r="LQ46" s="2"/>
      <c r="LS46" s="2">
        <v>15000</v>
      </c>
      <c r="LT46" s="3">
        <v>0</v>
      </c>
      <c r="LU46" s="2"/>
      <c r="LW46" s="2"/>
      <c r="LY46" s="2"/>
      <c r="MA46" s="2"/>
      <c r="MC46" s="2"/>
      <c r="ME46" s="2"/>
      <c r="MG46" s="2">
        <v>5000</v>
      </c>
      <c r="MH46" s="3">
        <v>0</v>
      </c>
      <c r="MI46" s="2">
        <v>14000</v>
      </c>
      <c r="MJ46" s="3">
        <v>0</v>
      </c>
      <c r="MK46" s="2">
        <v>20000</v>
      </c>
      <c r="ML46" s="3">
        <v>0</v>
      </c>
      <c r="MM46" s="2"/>
      <c r="MO46" s="2"/>
      <c r="MQ46" s="2"/>
      <c r="MS46" s="2">
        <v>2900.72</v>
      </c>
      <c r="MT46" s="3">
        <v>0</v>
      </c>
      <c r="MU46" s="2"/>
      <c r="MW46" s="2"/>
      <c r="MY46" s="2"/>
      <c r="NA46" s="2"/>
      <c r="NC46" s="2">
        <v>8584381.4100000001</v>
      </c>
      <c r="ND46" s="3">
        <v>82</v>
      </c>
      <c r="NE46" s="2"/>
      <c r="NG46" s="2"/>
      <c r="NI46" s="2"/>
      <c r="NK46" s="2"/>
      <c r="NM46" s="2"/>
      <c r="NO46" s="2"/>
      <c r="NQ46" s="2"/>
      <c r="NS46" s="2"/>
      <c r="NU46" s="2"/>
      <c r="NW46" s="2"/>
      <c r="NY46" s="2"/>
      <c r="OA46" s="2"/>
      <c r="OC46" s="2"/>
      <c r="OE46" s="2"/>
      <c r="OG46" s="2"/>
      <c r="OI46" s="2"/>
      <c r="OK46" s="2"/>
      <c r="OM46" s="2"/>
      <c r="OO46" s="2"/>
      <c r="OQ46" s="2"/>
      <c r="OS46" s="2"/>
      <c r="OU46" s="2"/>
      <c r="OW46" s="2"/>
      <c r="OY46" s="2"/>
      <c r="PA46" s="2"/>
      <c r="PC46" s="2"/>
      <c r="PE46" s="2"/>
      <c r="PG46" s="2"/>
      <c r="PI46" s="2"/>
      <c r="PK46" s="2"/>
      <c r="PM46" s="2"/>
      <c r="PO46" s="2"/>
      <c r="PQ46" s="2"/>
      <c r="PS46" s="2"/>
    </row>
    <row r="47" spans="1:435" x14ac:dyDescent="0.25">
      <c r="A47" t="s">
        <v>230</v>
      </c>
      <c r="B47" s="1">
        <v>339</v>
      </c>
      <c r="C47" s="2"/>
      <c r="E47" s="2"/>
      <c r="G47" s="2">
        <v>67876</v>
      </c>
      <c r="H47" s="3">
        <v>1</v>
      </c>
      <c r="I47" s="2"/>
      <c r="K47" s="2">
        <v>262416</v>
      </c>
      <c r="L47" s="3">
        <v>7</v>
      </c>
      <c r="M47" s="2"/>
      <c r="O47" s="2"/>
      <c r="Q47" s="2"/>
      <c r="S47" s="2">
        <v>112464</v>
      </c>
      <c r="T47" s="3">
        <v>3</v>
      </c>
      <c r="U47" s="2"/>
      <c r="W47" s="2">
        <v>149952</v>
      </c>
      <c r="X47" s="3">
        <v>4</v>
      </c>
      <c r="Y47" s="2"/>
      <c r="AA47" s="2">
        <v>156529</v>
      </c>
      <c r="AB47" s="3">
        <v>1</v>
      </c>
      <c r="AC47" s="2"/>
      <c r="AE47" s="2"/>
      <c r="AG47" s="2"/>
      <c r="AI47" s="2"/>
      <c r="AK47" s="2">
        <v>156529</v>
      </c>
      <c r="AL47" s="3">
        <v>1</v>
      </c>
      <c r="AM47" s="2"/>
      <c r="AO47" s="2"/>
      <c r="AQ47" s="2"/>
      <c r="AS47" s="2"/>
      <c r="AU47" s="2"/>
      <c r="AW47" s="2">
        <v>110030</v>
      </c>
      <c r="AX47" s="3">
        <v>2</v>
      </c>
      <c r="AY47" s="2"/>
      <c r="BA47" s="2">
        <v>90879</v>
      </c>
      <c r="BB47" s="3">
        <v>1</v>
      </c>
      <c r="BC47" s="2"/>
      <c r="BE47" s="2"/>
      <c r="BG47" s="2"/>
      <c r="BI47" s="2">
        <v>58896</v>
      </c>
      <c r="BJ47" s="3">
        <v>1</v>
      </c>
      <c r="BK47" s="2"/>
      <c r="BM47" s="2"/>
      <c r="BO47" s="2"/>
      <c r="BQ47" s="2"/>
      <c r="BS47" s="2"/>
      <c r="BU47" s="2"/>
      <c r="BW47" s="2"/>
      <c r="BY47" s="2"/>
      <c r="CA47" s="2"/>
      <c r="CC47" s="2">
        <v>78183</v>
      </c>
      <c r="CD47" s="3">
        <v>1</v>
      </c>
      <c r="CE47" s="2">
        <v>17458.88</v>
      </c>
      <c r="CF47" s="3">
        <v>0</v>
      </c>
      <c r="CG47" s="2">
        <v>50595</v>
      </c>
      <c r="CH47" s="3">
        <v>1</v>
      </c>
      <c r="CI47" s="2">
        <v>120388</v>
      </c>
      <c r="CJ47" s="3">
        <v>2</v>
      </c>
      <c r="CK47" s="2"/>
      <c r="CM47" s="2"/>
      <c r="CO47" s="2"/>
      <c r="CQ47" s="2"/>
      <c r="CS47" s="2"/>
      <c r="CU47" s="2"/>
      <c r="CW47" s="2"/>
      <c r="CY47" s="2"/>
      <c r="DA47" s="2"/>
      <c r="DC47" s="2"/>
      <c r="DE47" s="2">
        <v>112569</v>
      </c>
      <c r="DF47" s="3">
        <v>1</v>
      </c>
      <c r="DG47" s="2"/>
      <c r="DI47" s="2"/>
      <c r="DK47" s="2"/>
      <c r="DM47" s="2"/>
      <c r="DO47" s="2"/>
      <c r="DQ47" s="2">
        <v>195277</v>
      </c>
      <c r="DR47" s="3">
        <v>1</v>
      </c>
      <c r="DS47" s="2">
        <v>112569</v>
      </c>
      <c r="DT47" s="3">
        <v>1</v>
      </c>
      <c r="DU47" s="2"/>
      <c r="DW47" s="2"/>
      <c r="DY47" s="2"/>
      <c r="EA47" s="2">
        <v>104158</v>
      </c>
      <c r="EB47" s="3">
        <v>1</v>
      </c>
      <c r="EC47" s="2"/>
      <c r="EE47" s="2"/>
      <c r="EG47" s="2"/>
      <c r="EI47" s="2"/>
      <c r="EK47" s="2"/>
      <c r="EM47" s="2">
        <v>112569</v>
      </c>
      <c r="EN47" s="3">
        <v>1</v>
      </c>
      <c r="EO47" s="2">
        <v>225138</v>
      </c>
      <c r="EP47" s="3">
        <v>2</v>
      </c>
      <c r="EQ47" s="2">
        <v>112569</v>
      </c>
      <c r="ER47" s="3">
        <v>1</v>
      </c>
      <c r="ES47" s="2"/>
      <c r="EU47" s="2">
        <v>225138</v>
      </c>
      <c r="EV47" s="3">
        <v>2</v>
      </c>
      <c r="EW47" s="2">
        <v>225138</v>
      </c>
      <c r="EX47" s="3">
        <v>2</v>
      </c>
      <c r="EY47" s="2">
        <v>225138</v>
      </c>
      <c r="EZ47" s="3">
        <v>2</v>
      </c>
      <c r="FA47" s="2">
        <v>337707</v>
      </c>
      <c r="FB47" s="3">
        <v>3</v>
      </c>
      <c r="FC47" s="2">
        <v>337707</v>
      </c>
      <c r="FD47" s="3">
        <v>3</v>
      </c>
      <c r="FE47" s="2"/>
      <c r="FG47" s="2">
        <v>112569</v>
      </c>
      <c r="FH47" s="3">
        <v>1</v>
      </c>
      <c r="FI47" s="2"/>
      <c r="FK47" s="2"/>
      <c r="FM47" s="2"/>
      <c r="FO47" s="2"/>
      <c r="FQ47" s="2"/>
      <c r="FS47" s="2"/>
      <c r="FU47" s="2">
        <v>225138</v>
      </c>
      <c r="FV47" s="3">
        <v>2</v>
      </c>
      <c r="FW47" s="2">
        <v>112569</v>
      </c>
      <c r="FX47" s="3">
        <v>1</v>
      </c>
      <c r="FY47" s="2"/>
      <c r="GA47" s="2">
        <v>112569</v>
      </c>
      <c r="GB47" s="3">
        <v>1</v>
      </c>
      <c r="GC47" s="2">
        <v>450276</v>
      </c>
      <c r="GD47" s="3">
        <v>4</v>
      </c>
      <c r="GE47" s="2">
        <v>112569</v>
      </c>
      <c r="GF47" s="3">
        <v>1</v>
      </c>
      <c r="GG47" s="2">
        <v>112569</v>
      </c>
      <c r="GH47" s="3">
        <v>1</v>
      </c>
      <c r="GI47" s="2"/>
      <c r="GK47" s="2"/>
      <c r="GM47" s="2">
        <v>225138</v>
      </c>
      <c r="GN47" s="3">
        <v>2</v>
      </c>
      <c r="GO47" s="2"/>
      <c r="GQ47" s="2"/>
      <c r="GS47" s="2">
        <v>112569</v>
      </c>
      <c r="GT47" s="3">
        <v>1</v>
      </c>
      <c r="GU47" s="2"/>
      <c r="GW47" s="2"/>
      <c r="GY47" s="2">
        <v>337707</v>
      </c>
      <c r="GZ47" s="3">
        <v>3</v>
      </c>
      <c r="HA47" s="2">
        <v>112569</v>
      </c>
      <c r="HB47" s="3">
        <v>1</v>
      </c>
      <c r="HC47" s="2">
        <v>337707</v>
      </c>
      <c r="HD47" s="3">
        <v>3</v>
      </c>
      <c r="HE47" s="2"/>
      <c r="HG47" s="2"/>
      <c r="HI47" s="2"/>
      <c r="HK47" s="2"/>
      <c r="HM47" s="2"/>
      <c r="HO47" s="2"/>
      <c r="HQ47" s="2"/>
      <c r="HS47" s="2"/>
      <c r="HU47" s="2"/>
      <c r="HW47" s="2">
        <v>112569</v>
      </c>
      <c r="HX47" s="3">
        <v>1</v>
      </c>
      <c r="HY47" s="2"/>
      <c r="IA47" s="2"/>
      <c r="IC47" s="2"/>
      <c r="IE47" s="2">
        <v>112569</v>
      </c>
      <c r="IF47" s="3">
        <v>1</v>
      </c>
      <c r="IG47" s="2"/>
      <c r="II47" s="2"/>
      <c r="IK47" s="2"/>
      <c r="IM47" s="2"/>
      <c r="IO47" s="2">
        <v>225138</v>
      </c>
      <c r="IP47" s="3">
        <v>2</v>
      </c>
      <c r="IQ47" s="2">
        <v>225138</v>
      </c>
      <c r="IR47" s="3">
        <v>2</v>
      </c>
      <c r="IS47" s="2"/>
      <c r="IU47" s="2"/>
      <c r="IW47" s="2">
        <v>112569</v>
      </c>
      <c r="IX47" s="3">
        <v>1</v>
      </c>
      <c r="IY47" s="2">
        <v>105459</v>
      </c>
      <c r="IZ47" s="3">
        <v>3</v>
      </c>
      <c r="JA47" s="2"/>
      <c r="JC47" s="2">
        <v>34000</v>
      </c>
      <c r="JD47" s="3">
        <v>0</v>
      </c>
      <c r="JE47" s="2">
        <v>10200</v>
      </c>
      <c r="JF47" s="3">
        <v>0</v>
      </c>
      <c r="JG47" s="2">
        <v>34000</v>
      </c>
      <c r="JH47" s="3">
        <v>0</v>
      </c>
      <c r="JI47" s="2"/>
      <c r="JK47" s="2">
        <v>1000</v>
      </c>
      <c r="JL47" s="3">
        <v>0</v>
      </c>
      <c r="JM47" s="2"/>
      <c r="JO47" s="2"/>
      <c r="JQ47" s="2">
        <v>50490.03</v>
      </c>
      <c r="JR47" s="3">
        <v>0</v>
      </c>
      <c r="JS47" s="2"/>
      <c r="JU47" s="2"/>
      <c r="JW47" s="2">
        <v>55000</v>
      </c>
      <c r="JX47" s="3">
        <v>0</v>
      </c>
      <c r="JY47" s="2">
        <v>21687.69</v>
      </c>
      <c r="JZ47" s="3">
        <v>0</v>
      </c>
      <c r="KA47" s="2"/>
      <c r="KC47" s="2">
        <v>24060</v>
      </c>
      <c r="KD47" s="3">
        <v>0</v>
      </c>
      <c r="KE47" s="2">
        <v>10620</v>
      </c>
      <c r="KF47" s="3">
        <v>0</v>
      </c>
      <c r="KG47" s="2"/>
      <c r="KI47" s="2"/>
      <c r="KK47" s="2">
        <v>168767.02</v>
      </c>
      <c r="KL47" s="3">
        <v>0</v>
      </c>
      <c r="KM47" s="2"/>
      <c r="KO47" s="2"/>
      <c r="KQ47" s="2"/>
      <c r="KS47" s="2"/>
      <c r="KU47" s="2"/>
      <c r="KW47" s="2"/>
      <c r="KY47" s="2"/>
      <c r="LA47" s="2"/>
      <c r="LC47" s="2">
        <v>8780</v>
      </c>
      <c r="LD47" s="3">
        <v>0</v>
      </c>
      <c r="LE47" s="2"/>
      <c r="LG47" s="2"/>
      <c r="LI47" s="2"/>
      <c r="LK47" s="2"/>
      <c r="LM47" s="2"/>
      <c r="LO47" s="2"/>
      <c r="LQ47" s="2"/>
      <c r="LS47" s="2"/>
      <c r="LU47" s="2"/>
      <c r="LW47" s="2"/>
      <c r="LY47" s="2"/>
      <c r="MA47" s="2"/>
      <c r="MC47" s="2"/>
      <c r="ME47" s="2"/>
      <c r="MG47" s="2"/>
      <c r="MI47" s="2"/>
      <c r="MK47" s="2">
        <v>10000</v>
      </c>
      <c r="ML47" s="3">
        <v>0</v>
      </c>
      <c r="MM47" s="2"/>
      <c r="MO47" s="2"/>
      <c r="MQ47" s="2"/>
      <c r="MS47" s="2">
        <v>3165.05</v>
      </c>
      <c r="MT47" s="3">
        <v>0</v>
      </c>
      <c r="MU47" s="2"/>
      <c r="MW47" s="2"/>
      <c r="MY47" s="2"/>
      <c r="NA47" s="2"/>
      <c r="NC47" s="2">
        <v>7447033.6699999999</v>
      </c>
      <c r="ND47" s="3">
        <v>76</v>
      </c>
      <c r="NE47" s="2"/>
      <c r="NG47" s="2"/>
      <c r="NI47" s="2"/>
      <c r="NK47" s="2"/>
      <c r="NM47" s="2"/>
      <c r="NO47" s="2"/>
      <c r="NQ47" s="2"/>
      <c r="NS47" s="2"/>
      <c r="NU47" s="2"/>
      <c r="NW47" s="2"/>
      <c r="NY47" s="2"/>
      <c r="OA47" s="2"/>
      <c r="OC47" s="2"/>
      <c r="OE47" s="2"/>
      <c r="OG47" s="2"/>
      <c r="OI47" s="2"/>
      <c r="OK47" s="2"/>
      <c r="OM47" s="2"/>
      <c r="OO47" s="2"/>
      <c r="OQ47" s="2"/>
      <c r="OS47" s="2"/>
      <c r="OU47" s="2"/>
      <c r="OW47" s="2"/>
      <c r="OY47" s="2"/>
      <c r="PA47" s="2"/>
      <c r="PC47" s="2"/>
      <c r="PE47" s="2"/>
      <c r="PG47" s="2"/>
      <c r="PI47" s="2"/>
      <c r="PK47" s="2"/>
      <c r="PM47" s="2"/>
      <c r="PO47" s="2"/>
      <c r="PQ47" s="2"/>
      <c r="PS47" s="2"/>
    </row>
    <row r="48" spans="1:435" x14ac:dyDescent="0.25">
      <c r="A48" t="s">
        <v>231</v>
      </c>
      <c r="B48" s="1">
        <v>254</v>
      </c>
      <c r="C48" s="2"/>
      <c r="E48" s="2"/>
      <c r="G48" s="2">
        <v>67876</v>
      </c>
      <c r="H48" s="3">
        <v>1</v>
      </c>
      <c r="I48" s="2"/>
      <c r="K48" s="2">
        <v>112464</v>
      </c>
      <c r="L48" s="3">
        <v>3</v>
      </c>
      <c r="M48" s="2"/>
      <c r="O48" s="2"/>
      <c r="Q48" s="2"/>
      <c r="S48" s="2">
        <v>187440</v>
      </c>
      <c r="T48" s="3">
        <v>5</v>
      </c>
      <c r="U48" s="2"/>
      <c r="W48" s="2"/>
      <c r="Y48" s="2"/>
      <c r="AA48" s="2"/>
      <c r="AC48" s="2"/>
      <c r="AE48" s="2"/>
      <c r="AG48" s="2"/>
      <c r="AI48" s="2"/>
      <c r="AK48" s="2">
        <v>156529</v>
      </c>
      <c r="AL48" s="3">
        <v>1</v>
      </c>
      <c r="AM48" s="2"/>
      <c r="AO48" s="2"/>
      <c r="AQ48" s="2"/>
      <c r="AS48" s="2"/>
      <c r="AU48" s="2"/>
      <c r="AW48" s="2"/>
      <c r="AY48" s="2"/>
      <c r="BA48" s="2">
        <v>90879</v>
      </c>
      <c r="BB48" s="3">
        <v>1</v>
      </c>
      <c r="BC48" s="2"/>
      <c r="BE48" s="2"/>
      <c r="BG48" s="2"/>
      <c r="BI48" s="2"/>
      <c r="BK48" s="2"/>
      <c r="BM48" s="2"/>
      <c r="BO48" s="2"/>
      <c r="BQ48" s="2"/>
      <c r="BS48" s="2"/>
      <c r="BU48" s="2"/>
      <c r="BW48" s="2"/>
      <c r="BY48" s="2"/>
      <c r="CA48" s="2"/>
      <c r="CC48" s="2">
        <v>78183</v>
      </c>
      <c r="CD48" s="3">
        <v>1</v>
      </c>
      <c r="CE48" s="2">
        <v>6472.4133330000004</v>
      </c>
      <c r="CF48" s="3">
        <v>0</v>
      </c>
      <c r="CG48" s="2">
        <v>101190</v>
      </c>
      <c r="CH48" s="3">
        <v>2</v>
      </c>
      <c r="CI48" s="2">
        <v>120388</v>
      </c>
      <c r="CJ48" s="3">
        <v>2</v>
      </c>
      <c r="CK48" s="2"/>
      <c r="CM48" s="2"/>
      <c r="CO48" s="2"/>
      <c r="CQ48" s="2"/>
      <c r="CS48" s="2">
        <v>144306</v>
      </c>
      <c r="CT48" s="3">
        <v>1</v>
      </c>
      <c r="CU48" s="2"/>
      <c r="CW48" s="2"/>
      <c r="CY48" s="2"/>
      <c r="DA48" s="2">
        <v>112569</v>
      </c>
      <c r="DB48" s="3">
        <v>1</v>
      </c>
      <c r="DC48" s="2">
        <v>112569</v>
      </c>
      <c r="DD48" s="3">
        <v>1</v>
      </c>
      <c r="DE48" s="2"/>
      <c r="DG48" s="2"/>
      <c r="DI48" s="2"/>
      <c r="DK48" s="2"/>
      <c r="DM48" s="2"/>
      <c r="DO48" s="2"/>
      <c r="DQ48" s="2">
        <v>195277</v>
      </c>
      <c r="DR48" s="3">
        <v>1</v>
      </c>
      <c r="DS48" s="2">
        <v>112569</v>
      </c>
      <c r="DT48" s="3">
        <v>1</v>
      </c>
      <c r="DU48" s="2"/>
      <c r="DW48" s="2"/>
      <c r="DY48" s="2"/>
      <c r="EA48" s="2"/>
      <c r="EC48" s="2">
        <v>56284.5</v>
      </c>
      <c r="ED48" s="3">
        <v>0.5</v>
      </c>
      <c r="EE48" s="2"/>
      <c r="EG48" s="2"/>
      <c r="EI48" s="2">
        <v>112569</v>
      </c>
      <c r="EJ48" s="3">
        <v>1</v>
      </c>
      <c r="EK48" s="2"/>
      <c r="EM48" s="2"/>
      <c r="EO48" s="2">
        <v>112569</v>
      </c>
      <c r="EP48" s="3">
        <v>1</v>
      </c>
      <c r="EQ48" s="2"/>
      <c r="ES48" s="2"/>
      <c r="EU48" s="2">
        <v>562845</v>
      </c>
      <c r="EV48" s="3">
        <v>5</v>
      </c>
      <c r="EW48" s="2">
        <v>562845</v>
      </c>
      <c r="EX48" s="3">
        <v>5</v>
      </c>
      <c r="EY48" s="2">
        <v>562845</v>
      </c>
      <c r="EZ48" s="3">
        <v>5</v>
      </c>
      <c r="FA48" s="2">
        <v>562845</v>
      </c>
      <c r="FB48" s="3">
        <v>5</v>
      </c>
      <c r="FC48" s="2">
        <v>562845</v>
      </c>
      <c r="FD48" s="3">
        <v>5</v>
      </c>
      <c r="FE48" s="2"/>
      <c r="FG48" s="2">
        <v>225138</v>
      </c>
      <c r="FH48" s="3">
        <v>2</v>
      </c>
      <c r="FI48" s="2"/>
      <c r="FK48" s="2"/>
      <c r="FM48" s="2"/>
      <c r="FO48" s="2"/>
      <c r="FQ48" s="2"/>
      <c r="FS48" s="2"/>
      <c r="FU48" s="2"/>
      <c r="FW48" s="2">
        <v>112569</v>
      </c>
      <c r="FX48" s="3">
        <v>1</v>
      </c>
      <c r="FY48" s="2"/>
      <c r="GA48" s="2">
        <v>225138</v>
      </c>
      <c r="GB48" s="3">
        <v>2</v>
      </c>
      <c r="GC48" s="2">
        <v>1125690</v>
      </c>
      <c r="GD48" s="3">
        <v>10</v>
      </c>
      <c r="GE48" s="2"/>
      <c r="GG48" s="2"/>
      <c r="GI48" s="2"/>
      <c r="GK48" s="2"/>
      <c r="GM48" s="2">
        <v>562845</v>
      </c>
      <c r="GN48" s="3">
        <v>5</v>
      </c>
      <c r="GO48" s="2"/>
      <c r="GQ48" s="2"/>
      <c r="GS48" s="2">
        <v>168853.5</v>
      </c>
      <c r="GT48" s="3">
        <v>1.5</v>
      </c>
      <c r="GU48" s="2"/>
      <c r="GW48" s="2"/>
      <c r="GY48" s="2"/>
      <c r="HA48" s="2"/>
      <c r="HC48" s="2">
        <v>337707</v>
      </c>
      <c r="HD48" s="3">
        <v>3</v>
      </c>
      <c r="HE48" s="2"/>
      <c r="HG48" s="2"/>
      <c r="HI48" s="2"/>
      <c r="HK48" s="2"/>
      <c r="HM48" s="2"/>
      <c r="HO48" s="2">
        <v>225138</v>
      </c>
      <c r="HP48" s="3">
        <v>2</v>
      </c>
      <c r="HQ48" s="2"/>
      <c r="HS48" s="2"/>
      <c r="HU48" s="2"/>
      <c r="HW48" s="2"/>
      <c r="HY48" s="2"/>
      <c r="IA48" s="2"/>
      <c r="IC48" s="2"/>
      <c r="IE48" s="2">
        <v>112569</v>
      </c>
      <c r="IF48" s="3">
        <v>1</v>
      </c>
      <c r="IG48" s="2"/>
      <c r="II48" s="2"/>
      <c r="IK48" s="2"/>
      <c r="IM48" s="2"/>
      <c r="IO48" s="2"/>
      <c r="IQ48" s="2"/>
      <c r="IS48" s="2"/>
      <c r="IU48" s="2"/>
      <c r="IW48" s="2"/>
      <c r="IY48" s="2"/>
      <c r="JA48" s="2"/>
      <c r="JC48" s="2"/>
      <c r="JE48" s="2"/>
      <c r="JG48" s="2"/>
      <c r="JI48" s="2"/>
      <c r="JK48" s="2"/>
      <c r="JM48" s="2"/>
      <c r="JO48" s="2"/>
      <c r="JQ48" s="2">
        <v>10194</v>
      </c>
      <c r="JR48" s="3">
        <v>0</v>
      </c>
      <c r="JS48" s="2"/>
      <c r="JU48" s="2"/>
      <c r="JW48" s="2"/>
      <c r="JY48" s="2">
        <v>6766.62</v>
      </c>
      <c r="JZ48" s="3">
        <v>0</v>
      </c>
      <c r="KA48" s="2"/>
      <c r="KC48" s="2">
        <v>1400</v>
      </c>
      <c r="KD48" s="3">
        <v>0</v>
      </c>
      <c r="KE48" s="2"/>
      <c r="KG48" s="2"/>
      <c r="KI48" s="2"/>
      <c r="KK48" s="2">
        <v>53537.33</v>
      </c>
      <c r="KL48" s="3">
        <v>0</v>
      </c>
      <c r="KM48" s="2"/>
      <c r="KO48" s="2"/>
      <c r="KQ48" s="2"/>
      <c r="KS48" s="2"/>
      <c r="KU48" s="2"/>
      <c r="KW48" s="2"/>
      <c r="KY48" s="2"/>
      <c r="LA48" s="2"/>
      <c r="LC48" s="2">
        <v>14360</v>
      </c>
      <c r="LD48" s="3">
        <v>0</v>
      </c>
      <c r="LE48" s="2"/>
      <c r="LG48" s="2"/>
      <c r="LI48" s="2"/>
      <c r="LK48" s="2"/>
      <c r="LM48" s="2"/>
      <c r="LO48" s="2"/>
      <c r="LQ48" s="2"/>
      <c r="LS48" s="2"/>
      <c r="LU48" s="2"/>
      <c r="LW48" s="2"/>
      <c r="LY48" s="2"/>
      <c r="MA48" s="2"/>
      <c r="MC48" s="2"/>
      <c r="ME48" s="2"/>
      <c r="MG48" s="2"/>
      <c r="MI48" s="2"/>
      <c r="MK48" s="2"/>
      <c r="MM48" s="2"/>
      <c r="MO48" s="2"/>
      <c r="MQ48" s="2"/>
      <c r="MS48" s="2"/>
      <c r="MU48" s="2">
        <v>17950</v>
      </c>
      <c r="MV48" s="3">
        <v>0</v>
      </c>
      <c r="MW48" s="2"/>
      <c r="MY48" s="2"/>
      <c r="NA48" s="2"/>
      <c r="NC48" s="2">
        <v>7894214.3633329999</v>
      </c>
      <c r="ND48" s="3">
        <v>76</v>
      </c>
      <c r="NE48" s="2"/>
      <c r="NG48" s="2"/>
      <c r="NI48" s="2"/>
      <c r="NK48" s="2"/>
      <c r="NM48" s="2"/>
      <c r="NO48" s="2"/>
      <c r="NQ48" s="2"/>
      <c r="NS48" s="2"/>
      <c r="NU48" s="2"/>
      <c r="NW48" s="2"/>
      <c r="NY48" s="2"/>
      <c r="OA48" s="2"/>
      <c r="OC48" s="2"/>
      <c r="OE48" s="2"/>
      <c r="OG48" s="2"/>
      <c r="OI48" s="2"/>
      <c r="OK48" s="2"/>
      <c r="OM48" s="2"/>
      <c r="OO48" s="2"/>
      <c r="OQ48" s="2"/>
      <c r="OS48" s="2"/>
      <c r="OU48" s="2"/>
      <c r="OW48" s="2"/>
      <c r="OY48" s="2"/>
      <c r="PA48" s="2"/>
      <c r="PC48" s="2"/>
      <c r="PE48" s="2"/>
      <c r="PG48" s="2"/>
      <c r="PI48" s="2"/>
      <c r="PK48" s="2"/>
      <c r="PM48" s="2"/>
      <c r="PO48" s="2"/>
      <c r="PQ48" s="2"/>
      <c r="PS48" s="2"/>
    </row>
    <row r="49" spans="1:435" x14ac:dyDescent="0.25">
      <c r="A49" t="s">
        <v>232</v>
      </c>
      <c r="B49" s="1">
        <v>433</v>
      </c>
      <c r="C49" s="2"/>
      <c r="E49" s="2"/>
      <c r="G49" s="2"/>
      <c r="I49" s="2"/>
      <c r="K49" s="2"/>
      <c r="M49" s="2"/>
      <c r="O49" s="2"/>
      <c r="Q49" s="2"/>
      <c r="S49" s="2"/>
      <c r="U49" s="2"/>
      <c r="W49" s="2">
        <v>112464</v>
      </c>
      <c r="X49" s="3">
        <v>3</v>
      </c>
      <c r="Y49" s="2"/>
      <c r="AA49" s="2"/>
      <c r="AC49" s="2">
        <v>156529</v>
      </c>
      <c r="AD49" s="3">
        <v>1</v>
      </c>
      <c r="AE49" s="2"/>
      <c r="AG49" s="2"/>
      <c r="AI49" s="2"/>
      <c r="AK49" s="2"/>
      <c r="AM49" s="2"/>
      <c r="AO49" s="2"/>
      <c r="AQ49" s="2"/>
      <c r="AS49" s="2"/>
      <c r="AU49" s="2"/>
      <c r="AW49" s="2">
        <v>55015</v>
      </c>
      <c r="AX49" s="3">
        <v>1</v>
      </c>
      <c r="AY49" s="2">
        <v>55015</v>
      </c>
      <c r="AZ49" s="3">
        <v>1</v>
      </c>
      <c r="BA49" s="2"/>
      <c r="BC49" s="2">
        <v>101278</v>
      </c>
      <c r="BD49" s="3">
        <v>2</v>
      </c>
      <c r="BE49" s="2"/>
      <c r="BG49" s="2"/>
      <c r="BI49" s="2"/>
      <c r="BK49" s="2"/>
      <c r="BM49" s="2">
        <v>67580</v>
      </c>
      <c r="BN49" s="3">
        <v>1</v>
      </c>
      <c r="BO49" s="2"/>
      <c r="BQ49" s="2"/>
      <c r="BS49" s="2"/>
      <c r="BU49" s="2"/>
      <c r="BW49" s="2"/>
      <c r="BY49" s="2">
        <v>99681</v>
      </c>
      <c r="BZ49" s="3">
        <v>1</v>
      </c>
      <c r="CA49" s="2"/>
      <c r="CC49" s="2">
        <v>78183</v>
      </c>
      <c r="CD49" s="3">
        <v>1</v>
      </c>
      <c r="CE49" s="2">
        <v>1999.6466700000001</v>
      </c>
      <c r="CF49" s="3">
        <v>0</v>
      </c>
      <c r="CG49" s="2">
        <v>101190</v>
      </c>
      <c r="CH49" s="3">
        <v>2</v>
      </c>
      <c r="CI49" s="2">
        <v>120388</v>
      </c>
      <c r="CJ49" s="3">
        <v>2</v>
      </c>
      <c r="CK49" s="2"/>
      <c r="CM49" s="2"/>
      <c r="CO49" s="2"/>
      <c r="CQ49" s="2"/>
      <c r="CS49" s="2">
        <v>144306</v>
      </c>
      <c r="CT49" s="3">
        <v>1</v>
      </c>
      <c r="CU49" s="2"/>
      <c r="CW49" s="2"/>
      <c r="CY49" s="2"/>
      <c r="DA49" s="2">
        <v>112569</v>
      </c>
      <c r="DB49" s="3">
        <v>1</v>
      </c>
      <c r="DC49" s="2">
        <v>112569</v>
      </c>
      <c r="DD49" s="3">
        <v>1</v>
      </c>
      <c r="DE49" s="2"/>
      <c r="DG49" s="2">
        <v>20467.090929557999</v>
      </c>
      <c r="DH49" s="3">
        <v>0.18181818199999999</v>
      </c>
      <c r="DI49" s="2"/>
      <c r="DK49" s="2"/>
      <c r="DM49" s="2"/>
      <c r="DO49" s="2"/>
      <c r="DQ49" s="2">
        <v>195277</v>
      </c>
      <c r="DR49" s="3">
        <v>1</v>
      </c>
      <c r="DS49" s="2">
        <v>112569</v>
      </c>
      <c r="DT49" s="3">
        <v>1</v>
      </c>
      <c r="DU49" s="2"/>
      <c r="DW49" s="2"/>
      <c r="DY49" s="2"/>
      <c r="EA49" s="2"/>
      <c r="EC49" s="2">
        <v>112569</v>
      </c>
      <c r="ED49" s="3">
        <v>1</v>
      </c>
      <c r="EE49" s="2"/>
      <c r="EG49" s="2"/>
      <c r="EI49" s="2">
        <v>112569</v>
      </c>
      <c r="EJ49" s="3">
        <v>1</v>
      </c>
      <c r="EK49" s="2"/>
      <c r="EM49" s="2"/>
      <c r="EO49" s="2">
        <v>337707</v>
      </c>
      <c r="EP49" s="3">
        <v>3</v>
      </c>
      <c r="EQ49" s="2"/>
      <c r="ES49" s="2"/>
      <c r="EU49" s="2"/>
      <c r="EW49" s="2"/>
      <c r="EY49" s="2"/>
      <c r="FA49" s="2"/>
      <c r="FC49" s="2"/>
      <c r="FE49" s="2">
        <v>450276</v>
      </c>
      <c r="FF49" s="3">
        <v>4</v>
      </c>
      <c r="FG49" s="2">
        <v>56284.5</v>
      </c>
      <c r="FH49" s="3">
        <v>0.5</v>
      </c>
      <c r="FI49" s="2">
        <v>112569</v>
      </c>
      <c r="FJ49" s="3">
        <v>1</v>
      </c>
      <c r="FK49" s="2"/>
      <c r="FM49" s="2"/>
      <c r="FO49" s="2"/>
      <c r="FQ49" s="2"/>
      <c r="FS49" s="2"/>
      <c r="FU49" s="2"/>
      <c r="FW49" s="2"/>
      <c r="FY49" s="2">
        <v>337707</v>
      </c>
      <c r="FZ49" s="3">
        <v>3</v>
      </c>
      <c r="GA49" s="2">
        <v>225138</v>
      </c>
      <c r="GB49" s="3">
        <v>2</v>
      </c>
      <c r="GC49" s="2">
        <v>787983</v>
      </c>
      <c r="GD49" s="3">
        <v>7</v>
      </c>
      <c r="GE49" s="2"/>
      <c r="GG49" s="2"/>
      <c r="GI49" s="2"/>
      <c r="GK49" s="2"/>
      <c r="GM49" s="2"/>
      <c r="GO49" s="2">
        <v>337707</v>
      </c>
      <c r="GP49" s="3">
        <v>3</v>
      </c>
      <c r="GQ49" s="2"/>
      <c r="GS49" s="2">
        <v>112569</v>
      </c>
      <c r="GT49" s="3">
        <v>1</v>
      </c>
      <c r="GU49" s="2"/>
      <c r="GW49" s="2"/>
      <c r="GY49" s="2"/>
      <c r="HA49" s="2"/>
      <c r="HC49" s="2"/>
      <c r="HE49" s="2">
        <v>112569</v>
      </c>
      <c r="HF49" s="3">
        <v>1</v>
      </c>
      <c r="HG49" s="2"/>
      <c r="HI49" s="2"/>
      <c r="HK49" s="2"/>
      <c r="HM49" s="2"/>
      <c r="HO49" s="2">
        <v>225138</v>
      </c>
      <c r="HP49" s="3">
        <v>2</v>
      </c>
      <c r="HQ49" s="2"/>
      <c r="HS49" s="2"/>
      <c r="HU49" s="2">
        <v>337707</v>
      </c>
      <c r="HV49" s="3">
        <v>3</v>
      </c>
      <c r="HW49" s="2">
        <v>225138</v>
      </c>
      <c r="HX49" s="3">
        <v>2</v>
      </c>
      <c r="HY49" s="2">
        <v>112569</v>
      </c>
      <c r="HZ49" s="3">
        <v>1</v>
      </c>
      <c r="IA49" s="2"/>
      <c r="IC49" s="2"/>
      <c r="IE49" s="2">
        <v>225138</v>
      </c>
      <c r="IF49" s="3">
        <v>2</v>
      </c>
      <c r="IG49" s="2"/>
      <c r="II49" s="2"/>
      <c r="IK49" s="2"/>
      <c r="IM49" s="2"/>
      <c r="IO49" s="2"/>
      <c r="IQ49" s="2"/>
      <c r="IS49" s="2"/>
      <c r="IU49" s="2"/>
      <c r="IW49" s="2"/>
      <c r="IY49" s="2"/>
      <c r="JA49" s="2"/>
      <c r="JC49" s="2">
        <v>13600</v>
      </c>
      <c r="JD49" s="3">
        <v>0</v>
      </c>
      <c r="JE49" s="2">
        <v>10200</v>
      </c>
      <c r="JF49" s="3">
        <v>0</v>
      </c>
      <c r="JG49" s="2">
        <v>13600</v>
      </c>
      <c r="JH49" s="3">
        <v>0</v>
      </c>
      <c r="JI49" s="2"/>
      <c r="JK49" s="2"/>
      <c r="JM49" s="2"/>
      <c r="JO49" s="2"/>
      <c r="JQ49" s="2">
        <v>2906.26</v>
      </c>
      <c r="JR49" s="3">
        <v>0</v>
      </c>
      <c r="JS49" s="2"/>
      <c r="JU49" s="2"/>
      <c r="JW49" s="2"/>
      <c r="JY49" s="2">
        <v>2585.02</v>
      </c>
      <c r="JZ49" s="3">
        <v>0</v>
      </c>
      <c r="KA49" s="2"/>
      <c r="KC49" s="2"/>
      <c r="KE49" s="2">
        <v>4485</v>
      </c>
      <c r="KF49" s="3">
        <v>0</v>
      </c>
      <c r="KG49" s="2"/>
      <c r="KI49" s="2"/>
      <c r="KK49" s="2">
        <v>154739.41</v>
      </c>
      <c r="KL49" s="3">
        <v>0</v>
      </c>
      <c r="KM49" s="2"/>
      <c r="KO49" s="2"/>
      <c r="KQ49" s="2"/>
      <c r="KS49" s="2"/>
      <c r="KU49" s="2"/>
      <c r="KW49" s="2"/>
      <c r="KY49" s="2"/>
      <c r="LA49" s="2"/>
      <c r="LC49" s="2">
        <v>7780</v>
      </c>
      <c r="LD49" s="3">
        <v>0</v>
      </c>
      <c r="LE49" s="2"/>
      <c r="LG49" s="2"/>
      <c r="LI49" s="2"/>
      <c r="LK49" s="2"/>
      <c r="LM49" s="2"/>
      <c r="LO49" s="2"/>
      <c r="LQ49" s="2"/>
      <c r="LS49" s="2"/>
      <c r="LU49" s="2"/>
      <c r="LW49" s="2"/>
      <c r="LY49" s="2"/>
      <c r="MA49" s="2"/>
      <c r="MC49" s="2"/>
      <c r="ME49" s="2"/>
      <c r="MG49" s="2"/>
      <c r="MI49" s="2"/>
      <c r="MK49" s="2"/>
      <c r="MM49" s="2"/>
      <c r="MO49" s="2"/>
      <c r="MQ49" s="2"/>
      <c r="MS49" s="2">
        <v>2804.55</v>
      </c>
      <c r="MT49" s="3">
        <v>0</v>
      </c>
      <c r="MU49" s="2"/>
      <c r="MW49" s="2"/>
      <c r="MY49" s="2"/>
      <c r="NA49" s="2"/>
      <c r="NC49" s="2">
        <v>6081117.4775995575</v>
      </c>
      <c r="ND49" s="3">
        <v>57.681818182000001</v>
      </c>
      <c r="NE49" s="2"/>
      <c r="NG49" s="2"/>
      <c r="NI49" s="2"/>
      <c r="NK49" s="2"/>
      <c r="NM49" s="2"/>
      <c r="NO49" s="2"/>
      <c r="NQ49" s="2"/>
      <c r="NS49" s="2"/>
      <c r="NU49" s="2"/>
      <c r="NW49" s="2"/>
      <c r="NY49" s="2"/>
      <c r="OA49" s="2"/>
      <c r="OC49" s="2"/>
      <c r="OE49" s="2"/>
      <c r="OG49" s="2"/>
      <c r="OI49" s="2"/>
      <c r="OK49" s="2"/>
      <c r="OM49" s="2"/>
      <c r="OO49" s="2"/>
      <c r="OQ49" s="2"/>
      <c r="OS49" s="2"/>
      <c r="OU49" s="2"/>
      <c r="OW49" s="2"/>
      <c r="OY49" s="2"/>
      <c r="PA49" s="2"/>
      <c r="PC49" s="2"/>
      <c r="PE49" s="2"/>
      <c r="PG49" s="2"/>
      <c r="PI49" s="2"/>
      <c r="PK49" s="2"/>
      <c r="PM49" s="2"/>
      <c r="PO49" s="2"/>
      <c r="PQ49" s="2"/>
      <c r="PS49" s="2"/>
    </row>
    <row r="50" spans="1:435" x14ac:dyDescent="0.25">
      <c r="A50" t="s">
        <v>233</v>
      </c>
      <c r="B50" s="1">
        <v>416</v>
      </c>
      <c r="C50" s="2"/>
      <c r="E50" s="2"/>
      <c r="G50" s="2"/>
      <c r="I50" s="2"/>
      <c r="K50" s="2"/>
      <c r="M50" s="2"/>
      <c r="O50" s="2"/>
      <c r="Q50" s="2"/>
      <c r="S50" s="2"/>
      <c r="U50" s="2"/>
      <c r="W50" s="2">
        <v>224928</v>
      </c>
      <c r="X50" s="3">
        <v>6</v>
      </c>
      <c r="Y50" s="2"/>
      <c r="AA50" s="2"/>
      <c r="AC50" s="2">
        <v>156529</v>
      </c>
      <c r="AD50" s="3">
        <v>1</v>
      </c>
      <c r="AE50" s="2"/>
      <c r="AG50" s="2"/>
      <c r="AI50" s="2"/>
      <c r="AK50" s="2">
        <v>156529</v>
      </c>
      <c r="AL50" s="3">
        <v>1</v>
      </c>
      <c r="AM50" s="2"/>
      <c r="AO50" s="2"/>
      <c r="AQ50" s="2"/>
      <c r="AS50" s="2"/>
      <c r="AU50" s="2"/>
      <c r="AW50" s="2">
        <v>165045</v>
      </c>
      <c r="AX50" s="3">
        <v>3</v>
      </c>
      <c r="AY50" s="2"/>
      <c r="BA50" s="2"/>
      <c r="BC50" s="2"/>
      <c r="BE50" s="2"/>
      <c r="BG50" s="2"/>
      <c r="BI50" s="2"/>
      <c r="BK50" s="2"/>
      <c r="BM50" s="2">
        <v>67580</v>
      </c>
      <c r="BN50" s="3">
        <v>1</v>
      </c>
      <c r="BO50" s="2"/>
      <c r="BQ50" s="2"/>
      <c r="BS50" s="2"/>
      <c r="BU50" s="2"/>
      <c r="BW50" s="2">
        <v>117087</v>
      </c>
      <c r="BX50" s="3">
        <v>1</v>
      </c>
      <c r="BY50" s="2">
        <v>99681</v>
      </c>
      <c r="BZ50" s="3">
        <v>1</v>
      </c>
      <c r="CA50" s="2"/>
      <c r="CC50" s="2">
        <v>78183</v>
      </c>
      <c r="CD50" s="3">
        <v>1</v>
      </c>
      <c r="CE50" s="2">
        <v>5832.0749999999998</v>
      </c>
      <c r="CF50" s="3">
        <v>0</v>
      </c>
      <c r="CG50" s="2">
        <v>151785</v>
      </c>
      <c r="CH50" s="3">
        <v>3</v>
      </c>
      <c r="CI50" s="2">
        <v>60194</v>
      </c>
      <c r="CJ50" s="3">
        <v>1</v>
      </c>
      <c r="CK50" s="2">
        <v>117742</v>
      </c>
      <c r="CL50" s="3">
        <v>1</v>
      </c>
      <c r="CM50" s="2"/>
      <c r="CO50" s="2"/>
      <c r="CQ50" s="2"/>
      <c r="CS50" s="2"/>
      <c r="CU50" s="2"/>
      <c r="CW50" s="2"/>
      <c r="CY50" s="2"/>
      <c r="DA50" s="2"/>
      <c r="DC50" s="2"/>
      <c r="DE50" s="2"/>
      <c r="DG50" s="2">
        <v>10233.54546478</v>
      </c>
      <c r="DH50" s="3">
        <v>9.0909090999999997E-2</v>
      </c>
      <c r="DI50" s="2"/>
      <c r="DK50" s="2"/>
      <c r="DM50" s="2"/>
      <c r="DO50" s="2">
        <v>116130</v>
      </c>
      <c r="DP50" s="3">
        <v>1</v>
      </c>
      <c r="DQ50" s="2">
        <v>195277</v>
      </c>
      <c r="DR50" s="3">
        <v>1</v>
      </c>
      <c r="DS50" s="2">
        <v>112569</v>
      </c>
      <c r="DT50" s="3">
        <v>1</v>
      </c>
      <c r="DU50" s="2"/>
      <c r="DW50" s="2"/>
      <c r="DY50" s="2"/>
      <c r="EA50" s="2"/>
      <c r="EC50" s="2">
        <v>112569</v>
      </c>
      <c r="ED50" s="3">
        <v>1</v>
      </c>
      <c r="EE50" s="2"/>
      <c r="EG50" s="2"/>
      <c r="EI50" s="2">
        <v>112569</v>
      </c>
      <c r="EJ50" s="3">
        <v>1</v>
      </c>
      <c r="EK50" s="2"/>
      <c r="EM50" s="2"/>
      <c r="EO50" s="2">
        <v>337707</v>
      </c>
      <c r="EP50" s="3">
        <v>3</v>
      </c>
      <c r="EQ50" s="2"/>
      <c r="ES50" s="2"/>
      <c r="EU50" s="2"/>
      <c r="EW50" s="2"/>
      <c r="EY50" s="2"/>
      <c r="FA50" s="2"/>
      <c r="FC50" s="2"/>
      <c r="FE50" s="2">
        <v>112569</v>
      </c>
      <c r="FF50" s="3">
        <v>1</v>
      </c>
      <c r="FG50" s="2">
        <v>112569</v>
      </c>
      <c r="FH50" s="3">
        <v>1</v>
      </c>
      <c r="FI50" s="2"/>
      <c r="FK50" s="2"/>
      <c r="FM50" s="2"/>
      <c r="FO50" s="2">
        <v>225138</v>
      </c>
      <c r="FP50" s="3">
        <v>2</v>
      </c>
      <c r="FQ50" s="2"/>
      <c r="FS50" s="2"/>
      <c r="FU50" s="2"/>
      <c r="FW50" s="2"/>
      <c r="FY50" s="2">
        <v>337707</v>
      </c>
      <c r="FZ50" s="3">
        <v>3</v>
      </c>
      <c r="GA50" s="2">
        <v>112569</v>
      </c>
      <c r="GB50" s="3">
        <v>1</v>
      </c>
      <c r="GC50" s="2">
        <v>675414</v>
      </c>
      <c r="GD50" s="3">
        <v>6</v>
      </c>
      <c r="GE50" s="2"/>
      <c r="GG50" s="2">
        <v>225138</v>
      </c>
      <c r="GH50" s="3">
        <v>2</v>
      </c>
      <c r="GI50" s="2"/>
      <c r="GK50" s="2"/>
      <c r="GM50" s="2"/>
      <c r="GO50" s="2">
        <v>337707</v>
      </c>
      <c r="GP50" s="3">
        <v>3</v>
      </c>
      <c r="GQ50" s="2"/>
      <c r="GS50" s="2">
        <v>112569</v>
      </c>
      <c r="GT50" s="3">
        <v>1</v>
      </c>
      <c r="GU50" s="2"/>
      <c r="GW50" s="2">
        <v>112569</v>
      </c>
      <c r="GX50" s="3">
        <v>1</v>
      </c>
      <c r="GY50" s="2"/>
      <c r="HA50" s="2"/>
      <c r="HC50" s="2"/>
      <c r="HE50" s="2">
        <v>112569</v>
      </c>
      <c r="HF50" s="3">
        <v>1</v>
      </c>
      <c r="HG50" s="2"/>
      <c r="HI50" s="2"/>
      <c r="HK50" s="2"/>
      <c r="HM50" s="2"/>
      <c r="HO50" s="2">
        <v>225138</v>
      </c>
      <c r="HP50" s="3">
        <v>2</v>
      </c>
      <c r="HQ50" s="2"/>
      <c r="HS50" s="2"/>
      <c r="HU50" s="2">
        <v>337707</v>
      </c>
      <c r="HV50" s="3">
        <v>3</v>
      </c>
      <c r="HW50" s="2"/>
      <c r="HY50" s="2"/>
      <c r="IA50" s="2"/>
      <c r="IC50" s="2"/>
      <c r="IE50" s="2">
        <v>112569</v>
      </c>
      <c r="IF50" s="3">
        <v>1</v>
      </c>
      <c r="IG50" s="2"/>
      <c r="II50" s="2"/>
      <c r="IK50" s="2"/>
      <c r="IM50" s="2"/>
      <c r="IO50" s="2">
        <v>112569</v>
      </c>
      <c r="IP50" s="3">
        <v>1</v>
      </c>
      <c r="IQ50" s="2">
        <v>112569</v>
      </c>
      <c r="IR50" s="3">
        <v>1</v>
      </c>
      <c r="IS50" s="2">
        <v>112569</v>
      </c>
      <c r="IT50" s="3">
        <v>1</v>
      </c>
      <c r="IU50" s="2">
        <v>112569</v>
      </c>
      <c r="IV50" s="3">
        <v>1</v>
      </c>
      <c r="IW50" s="2"/>
      <c r="IY50" s="2"/>
      <c r="JA50" s="2"/>
      <c r="JC50" s="2"/>
      <c r="JE50" s="2"/>
      <c r="JG50" s="2"/>
      <c r="JI50" s="2"/>
      <c r="JK50" s="2"/>
      <c r="JM50" s="2"/>
      <c r="JO50" s="2"/>
      <c r="JQ50" s="2">
        <v>24834.21</v>
      </c>
      <c r="JR50" s="3">
        <v>0</v>
      </c>
      <c r="JS50" s="2"/>
      <c r="JU50" s="2"/>
      <c r="JW50" s="2"/>
      <c r="JY50" s="2">
        <v>7694.58</v>
      </c>
      <c r="JZ50" s="3">
        <v>0</v>
      </c>
      <c r="KA50" s="2"/>
      <c r="KC50" s="2">
        <v>20000</v>
      </c>
      <c r="KD50" s="3">
        <v>0</v>
      </c>
      <c r="KE50" s="2">
        <v>10170</v>
      </c>
      <c r="KF50" s="3">
        <v>0</v>
      </c>
      <c r="KG50" s="2"/>
      <c r="KI50" s="2"/>
      <c r="KK50" s="2">
        <v>189061.03</v>
      </c>
      <c r="KL50" s="3">
        <v>0</v>
      </c>
      <c r="KM50" s="2">
        <v>110030</v>
      </c>
      <c r="KN50" s="3">
        <v>0</v>
      </c>
      <c r="KO50" s="2"/>
      <c r="KQ50" s="2">
        <v>2000</v>
      </c>
      <c r="KR50" s="3">
        <v>0</v>
      </c>
      <c r="KS50" s="2"/>
      <c r="KU50" s="2"/>
      <c r="KW50" s="2"/>
      <c r="KY50" s="2">
        <v>11844</v>
      </c>
      <c r="KZ50" s="3">
        <v>0</v>
      </c>
      <c r="LA50" s="2"/>
      <c r="LC50" s="2">
        <v>7420</v>
      </c>
      <c r="LD50" s="3">
        <v>0</v>
      </c>
      <c r="LE50" s="2"/>
      <c r="LG50" s="2"/>
      <c r="LI50" s="2"/>
      <c r="LK50" s="2"/>
      <c r="LM50" s="2">
        <v>5000</v>
      </c>
      <c r="LN50" s="3">
        <v>0</v>
      </c>
      <c r="LO50" s="2">
        <v>15000</v>
      </c>
      <c r="LP50" s="3">
        <v>0</v>
      </c>
      <c r="LQ50" s="2"/>
      <c r="LS50" s="2"/>
      <c r="LU50" s="2"/>
      <c r="LW50" s="2"/>
      <c r="LY50" s="2"/>
      <c r="MA50" s="2"/>
      <c r="MC50" s="2"/>
      <c r="ME50" s="2"/>
      <c r="MG50" s="2">
        <v>1500</v>
      </c>
      <c r="MH50" s="3">
        <v>0</v>
      </c>
      <c r="MI50" s="2">
        <v>6000</v>
      </c>
      <c r="MJ50" s="3">
        <v>0</v>
      </c>
      <c r="MK50" s="2"/>
      <c r="MM50" s="2">
        <v>2000</v>
      </c>
      <c r="MN50" s="3">
        <v>0</v>
      </c>
      <c r="MO50" s="2"/>
      <c r="MQ50" s="2"/>
      <c r="MS50" s="2">
        <v>2674.77</v>
      </c>
      <c r="MT50" s="3">
        <v>0</v>
      </c>
      <c r="MU50" s="2"/>
      <c r="MW50" s="2"/>
      <c r="MY50" s="2"/>
      <c r="NA50" s="2"/>
      <c r="NC50" s="2">
        <v>6415606.2104647793</v>
      </c>
      <c r="ND50" s="3">
        <v>60.090909091</v>
      </c>
      <c r="NE50" s="2"/>
      <c r="NG50" s="2"/>
      <c r="NI50" s="2"/>
      <c r="NK50" s="2"/>
      <c r="NM50" s="2"/>
      <c r="NO50" s="2"/>
      <c r="NQ50" s="2"/>
      <c r="NS50" s="2"/>
      <c r="NU50" s="2"/>
      <c r="NW50" s="2"/>
      <c r="NY50" s="2"/>
      <c r="OA50" s="2"/>
      <c r="OC50" s="2"/>
      <c r="OE50" s="2"/>
      <c r="OG50" s="2"/>
      <c r="OI50" s="2"/>
      <c r="OK50" s="2"/>
      <c r="OM50" s="2"/>
      <c r="OO50" s="2"/>
      <c r="OQ50" s="2"/>
      <c r="OS50" s="2"/>
      <c r="OU50" s="2"/>
      <c r="OW50" s="2"/>
      <c r="OY50" s="2"/>
      <c r="PA50" s="2"/>
      <c r="PC50" s="2"/>
      <c r="PE50" s="2"/>
      <c r="PG50" s="2"/>
      <c r="PI50" s="2"/>
      <c r="PK50" s="2"/>
      <c r="PM50" s="2"/>
      <c r="PO50" s="2"/>
      <c r="PQ50" s="2"/>
      <c r="PS50" s="2"/>
    </row>
    <row r="51" spans="1:435" x14ac:dyDescent="0.25">
      <c r="A51" t="s">
        <v>234</v>
      </c>
      <c r="B51" s="1">
        <v>421</v>
      </c>
      <c r="C51" s="2"/>
      <c r="E51" s="2">
        <v>104158</v>
      </c>
      <c r="F51" s="3">
        <v>1</v>
      </c>
      <c r="G51" s="2">
        <v>67876</v>
      </c>
      <c r="H51" s="3">
        <v>1</v>
      </c>
      <c r="I51" s="2"/>
      <c r="K51" s="2"/>
      <c r="M51" s="2"/>
      <c r="O51" s="2"/>
      <c r="Q51" s="2"/>
      <c r="S51" s="2"/>
      <c r="U51" s="2"/>
      <c r="W51" s="2">
        <v>149952</v>
      </c>
      <c r="X51" s="3">
        <v>4</v>
      </c>
      <c r="Y51" s="2"/>
      <c r="AA51" s="2"/>
      <c r="AC51" s="2">
        <v>156529</v>
      </c>
      <c r="AD51" s="3">
        <v>1</v>
      </c>
      <c r="AE51" s="2"/>
      <c r="AG51" s="2">
        <v>156529</v>
      </c>
      <c r="AH51" s="3">
        <v>1</v>
      </c>
      <c r="AI51" s="2"/>
      <c r="AK51" s="2"/>
      <c r="AM51" s="2"/>
      <c r="AO51" s="2"/>
      <c r="AQ51" s="2"/>
      <c r="AS51" s="2"/>
      <c r="AU51" s="2">
        <v>69509</v>
      </c>
      <c r="AV51" s="3">
        <v>1</v>
      </c>
      <c r="AW51" s="2">
        <v>165045</v>
      </c>
      <c r="AX51" s="3">
        <v>3</v>
      </c>
      <c r="AY51" s="2">
        <v>110030</v>
      </c>
      <c r="AZ51" s="3">
        <v>2</v>
      </c>
      <c r="BA51" s="2"/>
      <c r="BC51" s="2">
        <v>50639</v>
      </c>
      <c r="BD51" s="3">
        <v>1</v>
      </c>
      <c r="BE51" s="2"/>
      <c r="BG51" s="2"/>
      <c r="BI51" s="2"/>
      <c r="BK51" s="2"/>
      <c r="BM51" s="2"/>
      <c r="BO51" s="2"/>
      <c r="BQ51" s="2"/>
      <c r="BS51" s="2"/>
      <c r="BU51" s="2"/>
      <c r="BW51" s="2">
        <v>117087</v>
      </c>
      <c r="BX51" s="3">
        <v>1</v>
      </c>
      <c r="BY51" s="2"/>
      <c r="CA51" s="2">
        <v>117087</v>
      </c>
      <c r="CB51" s="3">
        <v>1</v>
      </c>
      <c r="CC51" s="2">
        <v>78183</v>
      </c>
      <c r="CD51" s="3">
        <v>1</v>
      </c>
      <c r="CE51" s="2">
        <v>21756.13667</v>
      </c>
      <c r="CF51" s="3">
        <v>0</v>
      </c>
      <c r="CG51" s="2">
        <v>50595</v>
      </c>
      <c r="CH51" s="3">
        <v>1</v>
      </c>
      <c r="CI51" s="2">
        <v>120388</v>
      </c>
      <c r="CJ51" s="3">
        <v>2</v>
      </c>
      <c r="CK51" s="2"/>
      <c r="CM51" s="2"/>
      <c r="CO51" s="2"/>
      <c r="CQ51" s="2"/>
      <c r="CS51" s="2"/>
      <c r="CU51" s="2"/>
      <c r="CW51" s="2"/>
      <c r="CY51" s="2"/>
      <c r="DA51" s="2">
        <v>112569</v>
      </c>
      <c r="DB51" s="3">
        <v>1</v>
      </c>
      <c r="DC51" s="2">
        <v>112569</v>
      </c>
      <c r="DD51" s="3">
        <v>1</v>
      </c>
      <c r="DE51" s="2"/>
      <c r="DG51" s="2"/>
      <c r="DI51" s="2"/>
      <c r="DK51" s="2"/>
      <c r="DM51" s="2"/>
      <c r="DO51" s="2">
        <v>116130</v>
      </c>
      <c r="DP51" s="3">
        <v>1</v>
      </c>
      <c r="DQ51" s="2">
        <v>195277</v>
      </c>
      <c r="DR51" s="3">
        <v>1</v>
      </c>
      <c r="DS51" s="2">
        <v>112569</v>
      </c>
      <c r="DT51" s="3">
        <v>1</v>
      </c>
      <c r="DU51" s="2"/>
      <c r="DW51" s="2"/>
      <c r="DY51" s="2"/>
      <c r="EA51" s="2"/>
      <c r="EC51" s="2">
        <v>112569</v>
      </c>
      <c r="ED51" s="3">
        <v>1</v>
      </c>
      <c r="EE51" s="2"/>
      <c r="EG51" s="2"/>
      <c r="EI51" s="2">
        <v>112569</v>
      </c>
      <c r="EJ51" s="3">
        <v>1</v>
      </c>
      <c r="EK51" s="2"/>
      <c r="EM51" s="2"/>
      <c r="EO51" s="2">
        <v>337707</v>
      </c>
      <c r="EP51" s="3">
        <v>3</v>
      </c>
      <c r="EQ51" s="2"/>
      <c r="ES51" s="2"/>
      <c r="EU51" s="2"/>
      <c r="EW51" s="2"/>
      <c r="EY51" s="2"/>
      <c r="FA51" s="2"/>
      <c r="FC51" s="2"/>
      <c r="FE51" s="2"/>
      <c r="FG51" s="2">
        <v>112569</v>
      </c>
      <c r="FH51" s="3">
        <v>1</v>
      </c>
      <c r="FI51" s="2">
        <v>225138</v>
      </c>
      <c r="FJ51" s="3">
        <v>2</v>
      </c>
      <c r="FK51" s="2"/>
      <c r="FM51" s="2"/>
      <c r="FO51" s="2"/>
      <c r="FQ51" s="2"/>
      <c r="FS51" s="2"/>
      <c r="FU51" s="2"/>
      <c r="FW51" s="2">
        <v>112569</v>
      </c>
      <c r="FX51" s="3">
        <v>1</v>
      </c>
      <c r="FY51" s="2">
        <v>562845</v>
      </c>
      <c r="FZ51" s="3">
        <v>5</v>
      </c>
      <c r="GA51" s="2">
        <v>225138</v>
      </c>
      <c r="GB51" s="3">
        <v>2</v>
      </c>
      <c r="GC51" s="2">
        <v>787983</v>
      </c>
      <c r="GD51" s="3">
        <v>7</v>
      </c>
      <c r="GE51" s="2"/>
      <c r="GG51" s="2"/>
      <c r="GI51" s="2"/>
      <c r="GK51" s="2"/>
      <c r="GM51" s="2"/>
      <c r="GO51" s="2">
        <v>675414</v>
      </c>
      <c r="GP51" s="3">
        <v>6</v>
      </c>
      <c r="GQ51" s="2"/>
      <c r="GS51" s="2">
        <v>112569</v>
      </c>
      <c r="GT51" s="3">
        <v>1</v>
      </c>
      <c r="GU51" s="2"/>
      <c r="GW51" s="2"/>
      <c r="GY51" s="2"/>
      <c r="HA51" s="2"/>
      <c r="HC51" s="2"/>
      <c r="HE51" s="2"/>
      <c r="HG51" s="2"/>
      <c r="HI51" s="2">
        <v>112569</v>
      </c>
      <c r="HJ51" s="3">
        <v>1</v>
      </c>
      <c r="HK51" s="2"/>
      <c r="HM51" s="2"/>
      <c r="HO51" s="2">
        <v>562845</v>
      </c>
      <c r="HP51" s="3">
        <v>5</v>
      </c>
      <c r="HQ51" s="2"/>
      <c r="HS51" s="2"/>
      <c r="HU51" s="2">
        <v>675414</v>
      </c>
      <c r="HV51" s="3">
        <v>6</v>
      </c>
      <c r="HW51" s="2">
        <v>225138</v>
      </c>
      <c r="HX51" s="3">
        <v>2</v>
      </c>
      <c r="HY51" s="2"/>
      <c r="IA51" s="2"/>
      <c r="IC51" s="2"/>
      <c r="IE51" s="2">
        <v>225138</v>
      </c>
      <c r="IF51" s="3">
        <v>2</v>
      </c>
      <c r="IG51" s="2"/>
      <c r="II51" s="2"/>
      <c r="IK51" s="2"/>
      <c r="IM51" s="2"/>
      <c r="IO51" s="2"/>
      <c r="IQ51" s="2"/>
      <c r="IS51" s="2">
        <v>112569</v>
      </c>
      <c r="IT51" s="3">
        <v>1</v>
      </c>
      <c r="IU51" s="2"/>
      <c r="IW51" s="2"/>
      <c r="IY51" s="2"/>
      <c r="JA51" s="2"/>
      <c r="JC51" s="2"/>
      <c r="JE51" s="2"/>
      <c r="JG51" s="2"/>
      <c r="JI51" s="2"/>
      <c r="JK51" s="2"/>
      <c r="JM51" s="2"/>
      <c r="JO51" s="2"/>
      <c r="JQ51" s="2">
        <v>30162.22</v>
      </c>
      <c r="JR51" s="3">
        <v>0</v>
      </c>
      <c r="JS51" s="2"/>
      <c r="JU51" s="2"/>
      <c r="JW51" s="2">
        <v>102140</v>
      </c>
      <c r="JX51" s="3">
        <v>0</v>
      </c>
      <c r="JY51" s="2">
        <v>9257.75</v>
      </c>
      <c r="JZ51" s="3">
        <v>0</v>
      </c>
      <c r="KA51" s="2"/>
      <c r="KC51" s="2">
        <v>20279</v>
      </c>
      <c r="KD51" s="3">
        <v>0</v>
      </c>
      <c r="KE51" s="2">
        <v>6000</v>
      </c>
      <c r="KF51" s="3">
        <v>0</v>
      </c>
      <c r="KG51" s="2"/>
      <c r="KI51" s="2"/>
      <c r="KK51" s="2">
        <v>218434.22</v>
      </c>
      <c r="KL51" s="3">
        <v>0</v>
      </c>
      <c r="KM51" s="2"/>
      <c r="KO51" s="2"/>
      <c r="KQ51" s="2"/>
      <c r="KS51" s="2"/>
      <c r="KU51" s="2"/>
      <c r="KW51" s="2"/>
      <c r="KY51" s="2"/>
      <c r="LA51" s="2">
        <v>12785</v>
      </c>
      <c r="LB51" s="3">
        <v>0</v>
      </c>
      <c r="LC51" s="2">
        <v>9000</v>
      </c>
      <c r="LD51" s="3">
        <v>0</v>
      </c>
      <c r="LE51" s="2"/>
      <c r="LG51" s="2"/>
      <c r="LI51" s="2"/>
      <c r="LK51" s="2"/>
      <c r="LM51" s="2"/>
      <c r="LO51" s="2"/>
      <c r="LQ51" s="2"/>
      <c r="LS51" s="2">
        <v>3000</v>
      </c>
      <c r="LT51" s="3">
        <v>0</v>
      </c>
      <c r="LU51" s="2"/>
      <c r="LW51" s="2"/>
      <c r="LY51" s="2"/>
      <c r="MA51" s="2"/>
      <c r="MC51" s="2"/>
      <c r="ME51" s="2"/>
      <c r="MG51" s="2"/>
      <c r="MI51" s="2">
        <v>15000</v>
      </c>
      <c r="MJ51" s="3">
        <v>0</v>
      </c>
      <c r="MK51" s="2">
        <v>4000</v>
      </c>
      <c r="ML51" s="3">
        <v>0</v>
      </c>
      <c r="MM51" s="2"/>
      <c r="MO51" s="2"/>
      <c r="MQ51" s="2"/>
      <c r="MS51" s="2">
        <v>3244.33</v>
      </c>
      <c r="MT51" s="3">
        <v>0</v>
      </c>
      <c r="MU51" s="2"/>
      <c r="MW51" s="2"/>
      <c r="MY51" s="2"/>
      <c r="NA51" s="2"/>
      <c r="NC51" s="2">
        <v>7908522.6566700004</v>
      </c>
      <c r="ND51" s="3">
        <v>73</v>
      </c>
      <c r="NE51" s="2"/>
      <c r="NG51" s="2"/>
      <c r="NI51" s="2"/>
      <c r="NK51" s="2"/>
      <c r="NM51" s="2"/>
      <c r="NO51" s="2"/>
      <c r="NQ51" s="2"/>
      <c r="NS51" s="2"/>
      <c r="NU51" s="2"/>
      <c r="NW51" s="2"/>
      <c r="NY51" s="2"/>
      <c r="OA51" s="2"/>
      <c r="OC51" s="2"/>
      <c r="OE51" s="2"/>
      <c r="OG51" s="2"/>
      <c r="OI51" s="2"/>
      <c r="OK51" s="2"/>
      <c r="OM51" s="2"/>
      <c r="OO51" s="2"/>
      <c r="OQ51" s="2"/>
      <c r="OS51" s="2"/>
      <c r="OU51" s="2"/>
      <c r="OW51" s="2"/>
      <c r="OY51" s="2"/>
      <c r="PA51" s="2"/>
      <c r="PC51" s="2"/>
      <c r="PE51" s="2"/>
      <c r="PG51" s="2"/>
      <c r="PI51" s="2"/>
      <c r="PK51" s="2"/>
      <c r="PM51" s="2"/>
      <c r="PO51" s="2"/>
      <c r="PQ51" s="2"/>
      <c r="PS51" s="2"/>
    </row>
    <row r="52" spans="1:435" x14ac:dyDescent="0.25">
      <c r="A52" t="s">
        <v>235</v>
      </c>
      <c r="B52" s="1">
        <v>257</v>
      </c>
      <c r="C52" s="2"/>
      <c r="E52" s="2">
        <v>104158</v>
      </c>
      <c r="F52" s="3">
        <v>1</v>
      </c>
      <c r="G52" s="2"/>
      <c r="I52" s="2"/>
      <c r="K52" s="2">
        <v>187440</v>
      </c>
      <c r="L52" s="3">
        <v>5</v>
      </c>
      <c r="M52" s="2"/>
      <c r="O52" s="2">
        <v>37488</v>
      </c>
      <c r="P52" s="3">
        <v>1</v>
      </c>
      <c r="Q52" s="2"/>
      <c r="S52" s="2">
        <v>74976</v>
      </c>
      <c r="T52" s="3">
        <v>2</v>
      </c>
      <c r="U52" s="2"/>
      <c r="W52" s="2">
        <v>37488</v>
      </c>
      <c r="X52" s="3">
        <v>1</v>
      </c>
      <c r="Y52" s="2"/>
      <c r="AA52" s="2"/>
      <c r="AC52" s="2"/>
      <c r="AE52" s="2"/>
      <c r="AG52" s="2"/>
      <c r="AI52" s="2"/>
      <c r="AK52" s="2">
        <v>156529</v>
      </c>
      <c r="AL52" s="3">
        <v>1</v>
      </c>
      <c r="AM52" s="2"/>
      <c r="AO52" s="2"/>
      <c r="AQ52" s="2"/>
      <c r="AS52" s="2"/>
      <c r="AU52" s="2">
        <v>69509</v>
      </c>
      <c r="AV52" s="3">
        <v>1</v>
      </c>
      <c r="AW52" s="2"/>
      <c r="AY52" s="2"/>
      <c r="BA52" s="2">
        <v>90879</v>
      </c>
      <c r="BB52" s="3">
        <v>1</v>
      </c>
      <c r="BC52" s="2"/>
      <c r="BE52" s="2"/>
      <c r="BG52" s="2"/>
      <c r="BI52" s="2"/>
      <c r="BK52" s="2"/>
      <c r="BM52" s="2">
        <v>67580</v>
      </c>
      <c r="BN52" s="3">
        <v>1</v>
      </c>
      <c r="BO52" s="2"/>
      <c r="BQ52" s="2"/>
      <c r="BS52" s="2"/>
      <c r="BU52" s="2"/>
      <c r="BW52" s="2"/>
      <c r="BY52" s="2"/>
      <c r="CA52" s="2"/>
      <c r="CC52" s="2">
        <v>78183</v>
      </c>
      <c r="CD52" s="3">
        <v>1</v>
      </c>
      <c r="CE52" s="2">
        <v>5125.0200000000004</v>
      </c>
      <c r="CF52" s="3">
        <v>0</v>
      </c>
      <c r="CG52" s="2">
        <v>101190</v>
      </c>
      <c r="CH52" s="3">
        <v>2</v>
      </c>
      <c r="CI52" s="2">
        <v>60194</v>
      </c>
      <c r="CJ52" s="3">
        <v>1</v>
      </c>
      <c r="CK52" s="2">
        <v>117742</v>
      </c>
      <c r="CL52" s="3">
        <v>1</v>
      </c>
      <c r="CM52" s="2"/>
      <c r="CO52" s="2"/>
      <c r="CQ52" s="2"/>
      <c r="CS52" s="2">
        <v>144306</v>
      </c>
      <c r="CT52" s="3">
        <v>1</v>
      </c>
      <c r="CU52" s="2"/>
      <c r="CW52" s="2"/>
      <c r="CY52" s="2"/>
      <c r="DA52" s="2">
        <v>112569</v>
      </c>
      <c r="DB52" s="3">
        <v>1</v>
      </c>
      <c r="DC52" s="2">
        <v>112569</v>
      </c>
      <c r="DD52" s="3">
        <v>1</v>
      </c>
      <c r="DE52" s="2"/>
      <c r="DG52" s="2">
        <v>40934.181859115997</v>
      </c>
      <c r="DH52" s="3">
        <v>0.36363636399999999</v>
      </c>
      <c r="DI52" s="2"/>
      <c r="DK52" s="2"/>
      <c r="DM52" s="2"/>
      <c r="DO52" s="2"/>
      <c r="DQ52" s="2">
        <v>195277</v>
      </c>
      <c r="DR52" s="3">
        <v>1</v>
      </c>
      <c r="DS52" s="2">
        <v>112569</v>
      </c>
      <c r="DT52" s="3">
        <v>1</v>
      </c>
      <c r="DU52" s="2"/>
      <c r="DW52" s="2"/>
      <c r="DY52" s="2"/>
      <c r="EA52" s="2"/>
      <c r="EC52" s="2"/>
      <c r="EE52" s="2"/>
      <c r="EG52" s="2"/>
      <c r="EI52" s="2">
        <v>112569</v>
      </c>
      <c r="EJ52" s="3">
        <v>1</v>
      </c>
      <c r="EK52" s="2"/>
      <c r="EM52" s="2"/>
      <c r="EO52" s="2">
        <v>112569</v>
      </c>
      <c r="EP52" s="3">
        <v>1</v>
      </c>
      <c r="EQ52" s="2"/>
      <c r="ES52" s="2"/>
      <c r="EU52" s="2">
        <v>337707</v>
      </c>
      <c r="EV52" s="3">
        <v>3</v>
      </c>
      <c r="EW52" s="2">
        <v>225138</v>
      </c>
      <c r="EX52" s="3">
        <v>2</v>
      </c>
      <c r="EY52" s="2">
        <v>225138</v>
      </c>
      <c r="EZ52" s="3">
        <v>2</v>
      </c>
      <c r="FA52" s="2">
        <v>225138</v>
      </c>
      <c r="FB52" s="3">
        <v>2</v>
      </c>
      <c r="FC52" s="2">
        <v>225138</v>
      </c>
      <c r="FD52" s="3">
        <v>2</v>
      </c>
      <c r="FE52" s="2"/>
      <c r="FG52" s="2">
        <v>112569</v>
      </c>
      <c r="FH52" s="3">
        <v>1</v>
      </c>
      <c r="FI52" s="2"/>
      <c r="FK52" s="2"/>
      <c r="FM52" s="2"/>
      <c r="FO52" s="2"/>
      <c r="FQ52" s="2"/>
      <c r="FS52" s="2"/>
      <c r="FU52" s="2"/>
      <c r="FW52" s="2"/>
      <c r="FY52" s="2"/>
      <c r="GA52" s="2">
        <v>112569</v>
      </c>
      <c r="GB52" s="3">
        <v>1</v>
      </c>
      <c r="GC52" s="2">
        <v>337707</v>
      </c>
      <c r="GD52" s="3">
        <v>3</v>
      </c>
      <c r="GE52" s="2"/>
      <c r="GG52" s="2"/>
      <c r="GI52" s="2"/>
      <c r="GK52" s="2"/>
      <c r="GM52" s="2">
        <v>225138</v>
      </c>
      <c r="GN52" s="3">
        <v>2</v>
      </c>
      <c r="GO52" s="2"/>
      <c r="GQ52" s="2"/>
      <c r="GS52" s="2"/>
      <c r="GU52" s="2"/>
      <c r="GW52" s="2"/>
      <c r="GY52" s="2">
        <v>225138</v>
      </c>
      <c r="GZ52" s="3">
        <v>2</v>
      </c>
      <c r="HA52" s="2">
        <v>112569</v>
      </c>
      <c r="HB52" s="3">
        <v>1</v>
      </c>
      <c r="HC52" s="2">
        <v>225138</v>
      </c>
      <c r="HD52" s="3">
        <v>2</v>
      </c>
      <c r="HE52" s="2">
        <v>225138</v>
      </c>
      <c r="HF52" s="3">
        <v>2</v>
      </c>
      <c r="HG52" s="2">
        <v>112569</v>
      </c>
      <c r="HH52" s="3">
        <v>1</v>
      </c>
      <c r="HI52" s="2"/>
      <c r="HK52" s="2"/>
      <c r="HM52" s="2"/>
      <c r="HO52" s="2"/>
      <c r="HQ52" s="2"/>
      <c r="HS52" s="2"/>
      <c r="HU52" s="2"/>
      <c r="HW52" s="2"/>
      <c r="HY52" s="2">
        <v>56284.5</v>
      </c>
      <c r="HZ52" s="3">
        <v>0.5</v>
      </c>
      <c r="IA52" s="2"/>
      <c r="IC52" s="2"/>
      <c r="IE52" s="2"/>
      <c r="IG52" s="2"/>
      <c r="II52" s="2"/>
      <c r="IK52" s="2"/>
      <c r="IM52" s="2"/>
      <c r="IO52" s="2"/>
      <c r="IQ52" s="2"/>
      <c r="IS52" s="2"/>
      <c r="IU52" s="2"/>
      <c r="IW52" s="2">
        <v>112569</v>
      </c>
      <c r="IX52" s="3">
        <v>1</v>
      </c>
      <c r="IY52" s="2">
        <v>35153</v>
      </c>
      <c r="IZ52" s="3">
        <v>1</v>
      </c>
      <c r="JA52" s="2"/>
      <c r="JC52" s="2">
        <v>27200</v>
      </c>
      <c r="JD52" s="3">
        <v>0</v>
      </c>
      <c r="JE52" s="2">
        <v>10200</v>
      </c>
      <c r="JF52" s="3">
        <v>0</v>
      </c>
      <c r="JG52" s="2">
        <v>27200</v>
      </c>
      <c r="JH52" s="3">
        <v>0</v>
      </c>
      <c r="JI52" s="2"/>
      <c r="JK52" s="2">
        <v>638</v>
      </c>
      <c r="JL52" s="3">
        <v>0</v>
      </c>
      <c r="JM52" s="2"/>
      <c r="JO52" s="2">
        <v>13859</v>
      </c>
      <c r="JP52" s="3">
        <v>0</v>
      </c>
      <c r="JQ52" s="2">
        <v>14321.5</v>
      </c>
      <c r="JR52" s="3">
        <v>0</v>
      </c>
      <c r="JS52" s="2"/>
      <c r="JU52" s="2"/>
      <c r="JW52" s="2">
        <v>18200</v>
      </c>
      <c r="JX52" s="3">
        <v>0</v>
      </c>
      <c r="JY52" s="2">
        <v>10020.43</v>
      </c>
      <c r="JZ52" s="3">
        <v>0</v>
      </c>
      <c r="KA52" s="2"/>
      <c r="KC52" s="2">
        <v>16126</v>
      </c>
      <c r="KD52" s="3">
        <v>0</v>
      </c>
      <c r="KE52" s="2">
        <v>5000</v>
      </c>
      <c r="KF52" s="3">
        <v>0</v>
      </c>
      <c r="KG52" s="2"/>
      <c r="KI52" s="2"/>
      <c r="KK52" s="2">
        <v>246407.5</v>
      </c>
      <c r="KL52" s="3">
        <v>0</v>
      </c>
      <c r="KM52" s="2"/>
      <c r="KO52" s="2"/>
      <c r="KQ52" s="2"/>
      <c r="KS52" s="2"/>
      <c r="KU52" s="2"/>
      <c r="KW52" s="2">
        <v>500</v>
      </c>
      <c r="KX52" s="3">
        <v>0</v>
      </c>
      <c r="KY52" s="2">
        <v>11471</v>
      </c>
      <c r="KZ52" s="3">
        <v>0</v>
      </c>
      <c r="LA52" s="2">
        <v>1000</v>
      </c>
      <c r="LB52" s="3">
        <v>0</v>
      </c>
      <c r="LC52" s="2">
        <v>6720</v>
      </c>
      <c r="LD52" s="3">
        <v>0</v>
      </c>
      <c r="LE52" s="2">
        <v>15402</v>
      </c>
      <c r="LF52" s="3">
        <v>0</v>
      </c>
      <c r="LG52" s="2"/>
      <c r="LI52" s="2"/>
      <c r="LK52" s="2"/>
      <c r="LM52" s="2"/>
      <c r="LO52" s="2"/>
      <c r="LQ52" s="2"/>
      <c r="LS52" s="2"/>
      <c r="LU52" s="2"/>
      <c r="LW52" s="2"/>
      <c r="LY52" s="2">
        <v>1133</v>
      </c>
      <c r="LZ52" s="3">
        <v>0</v>
      </c>
      <c r="MA52" s="2"/>
      <c r="MC52" s="2"/>
      <c r="ME52" s="2"/>
      <c r="MG52" s="2"/>
      <c r="MI52" s="2"/>
      <c r="MK52" s="2"/>
      <c r="MM52" s="2"/>
      <c r="MO52" s="2"/>
      <c r="MQ52" s="2"/>
      <c r="MS52" s="2">
        <v>2422.4299999999998</v>
      </c>
      <c r="MT52" s="3">
        <v>0</v>
      </c>
      <c r="MU52" s="2"/>
      <c r="MW52" s="2"/>
      <c r="MY52" s="2"/>
      <c r="NA52" s="2"/>
      <c r="NC52" s="2">
        <v>5690464.561859116</v>
      </c>
      <c r="ND52" s="3">
        <v>54.863636364000001</v>
      </c>
      <c r="NE52" s="2"/>
      <c r="NG52" s="2"/>
      <c r="NI52" s="2"/>
      <c r="NK52" s="2"/>
      <c r="NM52" s="2"/>
      <c r="NO52" s="2"/>
      <c r="NQ52" s="2"/>
      <c r="NS52" s="2"/>
      <c r="NU52" s="2"/>
      <c r="NW52" s="2"/>
      <c r="NY52" s="2"/>
      <c r="OA52" s="2"/>
      <c r="OC52" s="2"/>
      <c r="OE52" s="2"/>
      <c r="OG52" s="2"/>
      <c r="OI52" s="2"/>
      <c r="OK52" s="2"/>
      <c r="OM52" s="2"/>
      <c r="OO52" s="2"/>
      <c r="OQ52" s="2"/>
      <c r="OS52" s="2"/>
      <c r="OU52" s="2"/>
      <c r="OW52" s="2"/>
      <c r="OY52" s="2"/>
      <c r="PA52" s="2"/>
      <c r="PC52" s="2"/>
      <c r="PE52" s="2"/>
      <c r="PG52" s="2"/>
      <c r="PI52" s="2"/>
      <c r="PK52" s="2"/>
      <c r="PM52" s="2"/>
      <c r="PO52" s="2"/>
      <c r="PQ52" s="2"/>
      <c r="PS52" s="2"/>
    </row>
    <row r="53" spans="1:435" x14ac:dyDescent="0.25">
      <c r="A53" t="s">
        <v>236</v>
      </c>
      <c r="B53" s="1">
        <v>272</v>
      </c>
      <c r="C53" s="2"/>
      <c r="E53" s="2"/>
      <c r="G53" s="2">
        <v>67876</v>
      </c>
      <c r="H53" s="3">
        <v>1</v>
      </c>
      <c r="I53" s="2"/>
      <c r="K53" s="2">
        <v>74976</v>
      </c>
      <c r="L53" s="3">
        <v>2</v>
      </c>
      <c r="M53" s="2"/>
      <c r="O53" s="2"/>
      <c r="Q53" s="2"/>
      <c r="S53" s="2"/>
      <c r="U53" s="2"/>
      <c r="W53" s="2"/>
      <c r="Y53" s="2"/>
      <c r="AA53" s="2"/>
      <c r="AC53" s="2"/>
      <c r="AE53" s="2"/>
      <c r="AG53" s="2"/>
      <c r="AI53" s="2"/>
      <c r="AK53" s="2">
        <v>156529</v>
      </c>
      <c r="AL53" s="3">
        <v>1</v>
      </c>
      <c r="AM53" s="2"/>
      <c r="AO53" s="2"/>
      <c r="AQ53" s="2"/>
      <c r="AS53" s="2"/>
      <c r="AU53" s="2"/>
      <c r="AW53" s="2"/>
      <c r="AY53" s="2"/>
      <c r="BA53" s="2"/>
      <c r="BC53" s="2"/>
      <c r="BE53" s="2"/>
      <c r="BG53" s="2"/>
      <c r="BI53" s="2"/>
      <c r="BK53" s="2"/>
      <c r="BM53" s="2"/>
      <c r="BO53" s="2"/>
      <c r="BQ53" s="2"/>
      <c r="BS53" s="2"/>
      <c r="BU53" s="2"/>
      <c r="BW53" s="2"/>
      <c r="BY53" s="2"/>
      <c r="CA53" s="2"/>
      <c r="CC53" s="2">
        <v>78183</v>
      </c>
      <c r="CD53" s="3">
        <v>1</v>
      </c>
      <c r="CE53" s="2">
        <v>14466.88</v>
      </c>
      <c r="CF53" s="3">
        <v>0</v>
      </c>
      <c r="CG53" s="2">
        <v>50595</v>
      </c>
      <c r="CH53" s="3">
        <v>1</v>
      </c>
      <c r="CI53" s="2">
        <v>60194</v>
      </c>
      <c r="CJ53" s="3">
        <v>1</v>
      </c>
      <c r="CK53" s="2"/>
      <c r="CM53" s="2"/>
      <c r="CO53" s="2"/>
      <c r="CQ53" s="2"/>
      <c r="CS53" s="2"/>
      <c r="CU53" s="2"/>
      <c r="CW53" s="2"/>
      <c r="CY53" s="2"/>
      <c r="DA53" s="2">
        <v>112569</v>
      </c>
      <c r="DB53" s="3">
        <v>1</v>
      </c>
      <c r="DC53" s="2">
        <v>112569</v>
      </c>
      <c r="DD53" s="3">
        <v>1</v>
      </c>
      <c r="DE53" s="2"/>
      <c r="DG53" s="2"/>
      <c r="DI53" s="2"/>
      <c r="DK53" s="2"/>
      <c r="DM53" s="2"/>
      <c r="DO53" s="2"/>
      <c r="DQ53" s="2">
        <v>195277</v>
      </c>
      <c r="DR53" s="3">
        <v>1</v>
      </c>
      <c r="DS53" s="2">
        <v>56284.5</v>
      </c>
      <c r="DT53" s="3">
        <v>0.5</v>
      </c>
      <c r="DU53" s="2"/>
      <c r="DW53" s="2"/>
      <c r="DY53" s="2">
        <v>28427</v>
      </c>
      <c r="DZ53" s="3">
        <v>0.5</v>
      </c>
      <c r="EA53" s="2"/>
      <c r="EC53" s="2">
        <v>112569</v>
      </c>
      <c r="ED53" s="3">
        <v>1</v>
      </c>
      <c r="EE53" s="2"/>
      <c r="EG53" s="2"/>
      <c r="EI53" s="2">
        <v>112569</v>
      </c>
      <c r="EJ53" s="3">
        <v>1</v>
      </c>
      <c r="EK53" s="2"/>
      <c r="EM53" s="2"/>
      <c r="EO53" s="2"/>
      <c r="EQ53" s="2"/>
      <c r="ES53" s="2"/>
      <c r="EU53" s="2">
        <v>337707</v>
      </c>
      <c r="EV53" s="3">
        <v>3</v>
      </c>
      <c r="EW53" s="2">
        <v>337707</v>
      </c>
      <c r="EX53" s="3">
        <v>3</v>
      </c>
      <c r="EY53" s="2">
        <v>337707</v>
      </c>
      <c r="EZ53" s="3">
        <v>3</v>
      </c>
      <c r="FA53" s="2">
        <v>337707</v>
      </c>
      <c r="FB53" s="3">
        <v>3</v>
      </c>
      <c r="FC53" s="2">
        <v>225138</v>
      </c>
      <c r="FD53" s="3">
        <v>2</v>
      </c>
      <c r="FE53" s="2"/>
      <c r="FG53" s="2">
        <v>112569</v>
      </c>
      <c r="FH53" s="3">
        <v>1</v>
      </c>
      <c r="FI53" s="2"/>
      <c r="FK53" s="2"/>
      <c r="FM53" s="2"/>
      <c r="FO53" s="2"/>
      <c r="FQ53" s="2"/>
      <c r="FS53" s="2"/>
      <c r="FU53" s="2"/>
      <c r="FW53" s="2">
        <v>112569</v>
      </c>
      <c r="FX53" s="3">
        <v>1</v>
      </c>
      <c r="FY53" s="2"/>
      <c r="GA53" s="2">
        <v>112569</v>
      </c>
      <c r="GB53" s="3">
        <v>1</v>
      </c>
      <c r="GC53" s="2">
        <v>337707</v>
      </c>
      <c r="GD53" s="3">
        <v>3</v>
      </c>
      <c r="GE53" s="2"/>
      <c r="GG53" s="2"/>
      <c r="GI53" s="2"/>
      <c r="GK53" s="2"/>
      <c r="GM53" s="2">
        <v>337707</v>
      </c>
      <c r="GN53" s="3">
        <v>3</v>
      </c>
      <c r="GO53" s="2"/>
      <c r="GQ53" s="2"/>
      <c r="GS53" s="2">
        <v>112569</v>
      </c>
      <c r="GT53" s="3">
        <v>1</v>
      </c>
      <c r="GU53" s="2"/>
      <c r="GW53" s="2"/>
      <c r="GY53" s="2"/>
      <c r="HA53" s="2"/>
      <c r="HC53" s="2">
        <v>225138</v>
      </c>
      <c r="HD53" s="3">
        <v>2</v>
      </c>
      <c r="HE53" s="2"/>
      <c r="HG53" s="2">
        <v>112569</v>
      </c>
      <c r="HH53" s="3">
        <v>1</v>
      </c>
      <c r="HI53" s="2"/>
      <c r="HK53" s="2"/>
      <c r="HM53" s="2"/>
      <c r="HO53" s="2">
        <v>112569</v>
      </c>
      <c r="HP53" s="3">
        <v>1</v>
      </c>
      <c r="HQ53" s="2"/>
      <c r="HS53" s="2"/>
      <c r="HU53" s="2"/>
      <c r="HW53" s="2"/>
      <c r="HY53" s="2"/>
      <c r="IA53" s="2"/>
      <c r="IC53" s="2"/>
      <c r="IE53" s="2"/>
      <c r="IG53" s="2"/>
      <c r="II53" s="2"/>
      <c r="IK53" s="2"/>
      <c r="IM53" s="2"/>
      <c r="IO53" s="2"/>
      <c r="IQ53" s="2"/>
      <c r="IS53" s="2"/>
      <c r="IU53" s="2"/>
      <c r="IW53" s="2"/>
      <c r="IY53" s="2"/>
      <c r="JA53" s="2"/>
      <c r="JC53" s="2"/>
      <c r="JE53" s="2"/>
      <c r="JG53" s="2"/>
      <c r="JI53" s="2"/>
      <c r="JK53" s="2"/>
      <c r="JM53" s="2"/>
      <c r="JO53" s="2"/>
      <c r="JQ53" s="2">
        <v>5490</v>
      </c>
      <c r="JR53" s="3">
        <v>0</v>
      </c>
      <c r="JS53" s="2"/>
      <c r="JU53" s="2"/>
      <c r="JW53" s="2"/>
      <c r="JY53" s="2">
        <v>15011.33</v>
      </c>
      <c r="JZ53" s="3">
        <v>0</v>
      </c>
      <c r="KA53" s="2"/>
      <c r="KC53" s="2"/>
      <c r="KE53" s="2"/>
      <c r="KG53" s="2"/>
      <c r="KI53" s="2"/>
      <c r="KK53" s="2">
        <v>33780</v>
      </c>
      <c r="KL53" s="3">
        <v>0</v>
      </c>
      <c r="KM53" s="2"/>
      <c r="KO53" s="2"/>
      <c r="KQ53" s="2"/>
      <c r="KS53" s="2"/>
      <c r="KU53" s="2">
        <v>13594</v>
      </c>
      <c r="KV53" s="3">
        <v>0</v>
      </c>
      <c r="KW53" s="2"/>
      <c r="KY53" s="2"/>
      <c r="LA53" s="2"/>
      <c r="LC53" s="2">
        <v>7200</v>
      </c>
      <c r="LD53" s="3">
        <v>0</v>
      </c>
      <c r="LE53" s="2"/>
      <c r="LG53" s="2"/>
      <c r="LI53" s="2"/>
      <c r="LK53" s="2"/>
      <c r="LM53" s="2"/>
      <c r="LO53" s="2"/>
      <c r="LQ53" s="2"/>
      <c r="LS53" s="2"/>
      <c r="LU53" s="2"/>
      <c r="LW53" s="2"/>
      <c r="LY53" s="2"/>
      <c r="MA53" s="2"/>
      <c r="MC53" s="2"/>
      <c r="ME53" s="2"/>
      <c r="MG53" s="2"/>
      <c r="MI53" s="2"/>
      <c r="MK53" s="2"/>
      <c r="MM53" s="2"/>
      <c r="MO53" s="2"/>
      <c r="MQ53" s="2"/>
      <c r="MS53" s="2"/>
      <c r="MU53" s="2">
        <v>9000</v>
      </c>
      <c r="MV53" s="3">
        <v>0</v>
      </c>
      <c r="MW53" s="2"/>
      <c r="MY53" s="2"/>
      <c r="NA53" s="2"/>
      <c r="NC53" s="2">
        <v>4469091.71</v>
      </c>
      <c r="ND53" s="3">
        <v>41</v>
      </c>
      <c r="NE53" s="2"/>
      <c r="NG53" s="2"/>
      <c r="NI53" s="2"/>
      <c r="NK53" s="2"/>
      <c r="NM53" s="2"/>
      <c r="NO53" s="2"/>
      <c r="NQ53" s="2"/>
      <c r="NS53" s="2"/>
      <c r="NU53" s="2"/>
      <c r="NW53" s="2"/>
      <c r="NY53" s="2"/>
      <c r="OA53" s="2"/>
      <c r="OC53" s="2"/>
      <c r="OE53" s="2"/>
      <c r="OG53" s="2"/>
      <c r="OI53" s="2"/>
      <c r="OK53" s="2"/>
      <c r="OM53" s="2"/>
      <c r="OO53" s="2"/>
      <c r="OQ53" s="2"/>
      <c r="OS53" s="2"/>
      <c r="OU53" s="2"/>
      <c r="OW53" s="2"/>
      <c r="OY53" s="2"/>
      <c r="PA53" s="2"/>
      <c r="PC53" s="2"/>
      <c r="PE53" s="2"/>
      <c r="PG53" s="2"/>
      <c r="PI53" s="2"/>
      <c r="PK53" s="2"/>
      <c r="PM53" s="2"/>
      <c r="PO53" s="2"/>
      <c r="PQ53" s="2"/>
      <c r="PS53" s="2"/>
    </row>
    <row r="54" spans="1:435" x14ac:dyDescent="0.25">
      <c r="A54" t="s">
        <v>237</v>
      </c>
      <c r="B54" s="1">
        <v>259</v>
      </c>
      <c r="C54" s="2"/>
      <c r="E54" s="2"/>
      <c r="G54" s="2"/>
      <c r="I54" s="2"/>
      <c r="K54" s="2">
        <v>187440</v>
      </c>
      <c r="L54" s="3">
        <v>5</v>
      </c>
      <c r="M54" s="2"/>
      <c r="O54" s="2"/>
      <c r="Q54" s="2">
        <v>43787</v>
      </c>
      <c r="R54" s="3">
        <v>1</v>
      </c>
      <c r="S54" s="2">
        <v>74976</v>
      </c>
      <c r="T54" s="3">
        <v>2</v>
      </c>
      <c r="U54" s="2"/>
      <c r="W54" s="2"/>
      <c r="Y54" s="2"/>
      <c r="AA54" s="2"/>
      <c r="AC54" s="2"/>
      <c r="AE54" s="2"/>
      <c r="AG54" s="2"/>
      <c r="AI54" s="2"/>
      <c r="AK54" s="2">
        <v>156529</v>
      </c>
      <c r="AL54" s="3">
        <v>1</v>
      </c>
      <c r="AM54" s="2"/>
      <c r="AO54" s="2"/>
      <c r="AQ54" s="2"/>
      <c r="AS54" s="2"/>
      <c r="AU54" s="2"/>
      <c r="AW54" s="2">
        <v>165045</v>
      </c>
      <c r="AX54" s="3">
        <v>3</v>
      </c>
      <c r="AY54" s="2"/>
      <c r="BA54" s="2">
        <v>90879</v>
      </c>
      <c r="BB54" s="3">
        <v>1</v>
      </c>
      <c r="BC54" s="2"/>
      <c r="BE54" s="2"/>
      <c r="BG54" s="2"/>
      <c r="BI54" s="2"/>
      <c r="BK54" s="2"/>
      <c r="BM54" s="2"/>
      <c r="BO54" s="2"/>
      <c r="BQ54" s="2"/>
      <c r="BS54" s="2"/>
      <c r="BU54" s="2"/>
      <c r="BW54" s="2"/>
      <c r="BY54" s="2"/>
      <c r="CA54" s="2"/>
      <c r="CC54" s="2">
        <v>78183</v>
      </c>
      <c r="CD54" s="3">
        <v>1</v>
      </c>
      <c r="CE54" s="2">
        <v>11497.125</v>
      </c>
      <c r="CF54" s="3">
        <v>0</v>
      </c>
      <c r="CG54" s="2">
        <v>101190</v>
      </c>
      <c r="CH54" s="3">
        <v>2</v>
      </c>
      <c r="CI54" s="2">
        <v>60194</v>
      </c>
      <c r="CJ54" s="3">
        <v>1</v>
      </c>
      <c r="CK54" s="2"/>
      <c r="CM54" s="2"/>
      <c r="CO54" s="2"/>
      <c r="CQ54" s="2"/>
      <c r="CS54" s="2"/>
      <c r="CU54" s="2"/>
      <c r="CW54" s="2"/>
      <c r="CY54" s="2"/>
      <c r="DA54" s="2">
        <v>112569</v>
      </c>
      <c r="DB54" s="3">
        <v>1</v>
      </c>
      <c r="DC54" s="2">
        <v>112569</v>
      </c>
      <c r="DD54" s="3">
        <v>1</v>
      </c>
      <c r="DE54" s="2"/>
      <c r="DG54" s="2">
        <v>15350.318140883999</v>
      </c>
      <c r="DH54" s="3">
        <v>0.13636363600000001</v>
      </c>
      <c r="DI54" s="2"/>
      <c r="DK54" s="2"/>
      <c r="DM54" s="2"/>
      <c r="DO54" s="2">
        <v>116130</v>
      </c>
      <c r="DP54" s="3">
        <v>1</v>
      </c>
      <c r="DQ54" s="2">
        <v>195277</v>
      </c>
      <c r="DR54" s="3">
        <v>1</v>
      </c>
      <c r="DS54" s="2">
        <v>56284.5</v>
      </c>
      <c r="DT54" s="3">
        <v>0.5</v>
      </c>
      <c r="DU54" s="2"/>
      <c r="DW54" s="2"/>
      <c r="DY54" s="2">
        <v>56854</v>
      </c>
      <c r="DZ54" s="3">
        <v>1</v>
      </c>
      <c r="EA54" s="2"/>
      <c r="EC54" s="2"/>
      <c r="EE54" s="2"/>
      <c r="EG54" s="2"/>
      <c r="EI54" s="2">
        <v>112569</v>
      </c>
      <c r="EJ54" s="3">
        <v>1</v>
      </c>
      <c r="EK54" s="2"/>
      <c r="EM54" s="2"/>
      <c r="EO54" s="2">
        <v>112569</v>
      </c>
      <c r="EP54" s="3">
        <v>1</v>
      </c>
      <c r="EQ54" s="2">
        <v>112569</v>
      </c>
      <c r="ER54" s="3">
        <v>1</v>
      </c>
      <c r="ES54" s="2"/>
      <c r="EU54" s="2">
        <v>337707</v>
      </c>
      <c r="EV54" s="3">
        <v>3</v>
      </c>
      <c r="EW54" s="2">
        <v>337707</v>
      </c>
      <c r="EX54" s="3">
        <v>3</v>
      </c>
      <c r="EY54" s="2">
        <v>337707</v>
      </c>
      <c r="EZ54" s="3">
        <v>3</v>
      </c>
      <c r="FA54" s="2">
        <v>337707</v>
      </c>
      <c r="FB54" s="3">
        <v>3</v>
      </c>
      <c r="FC54" s="2">
        <v>337707</v>
      </c>
      <c r="FD54" s="3">
        <v>3</v>
      </c>
      <c r="FE54" s="2"/>
      <c r="FG54" s="2">
        <v>112569</v>
      </c>
      <c r="FH54" s="3">
        <v>1</v>
      </c>
      <c r="FI54" s="2"/>
      <c r="FK54" s="2"/>
      <c r="FM54" s="2"/>
      <c r="FO54" s="2"/>
      <c r="FQ54" s="2"/>
      <c r="FS54" s="2"/>
      <c r="FU54" s="2"/>
      <c r="FW54" s="2"/>
      <c r="FY54" s="2"/>
      <c r="GA54" s="2">
        <v>112569</v>
      </c>
      <c r="GB54" s="3">
        <v>1</v>
      </c>
      <c r="GC54" s="2">
        <v>450276</v>
      </c>
      <c r="GD54" s="3">
        <v>4</v>
      </c>
      <c r="GE54" s="2"/>
      <c r="GG54" s="2"/>
      <c r="GI54" s="2"/>
      <c r="GK54" s="2"/>
      <c r="GM54" s="2">
        <v>225138</v>
      </c>
      <c r="GN54" s="3">
        <v>2</v>
      </c>
      <c r="GO54" s="2"/>
      <c r="GQ54" s="2"/>
      <c r="GS54" s="2">
        <v>112569</v>
      </c>
      <c r="GT54" s="3">
        <v>1</v>
      </c>
      <c r="GU54" s="2"/>
      <c r="GW54" s="2">
        <v>112569</v>
      </c>
      <c r="GX54" s="3">
        <v>1</v>
      </c>
      <c r="GY54" s="2">
        <v>225138</v>
      </c>
      <c r="GZ54" s="3">
        <v>2</v>
      </c>
      <c r="HA54" s="2">
        <v>112569</v>
      </c>
      <c r="HB54" s="3">
        <v>1</v>
      </c>
      <c r="HC54" s="2">
        <v>225138</v>
      </c>
      <c r="HD54" s="3">
        <v>2</v>
      </c>
      <c r="HE54" s="2"/>
      <c r="HG54" s="2"/>
      <c r="HI54" s="2"/>
      <c r="HK54" s="2"/>
      <c r="HM54" s="2"/>
      <c r="HO54" s="2"/>
      <c r="HQ54" s="2"/>
      <c r="HS54" s="2"/>
      <c r="HU54" s="2"/>
      <c r="HW54" s="2"/>
      <c r="HY54" s="2"/>
      <c r="IA54" s="2"/>
      <c r="IC54" s="2"/>
      <c r="IE54" s="2"/>
      <c r="IG54" s="2"/>
      <c r="II54" s="2"/>
      <c r="IK54" s="2"/>
      <c r="IM54" s="2"/>
      <c r="IO54" s="2"/>
      <c r="IQ54" s="2"/>
      <c r="IS54" s="2"/>
      <c r="IU54" s="2"/>
      <c r="IW54" s="2"/>
      <c r="IY54" s="2">
        <v>70306</v>
      </c>
      <c r="IZ54" s="3">
        <v>2</v>
      </c>
      <c r="JA54" s="2"/>
      <c r="JC54" s="2">
        <v>34000</v>
      </c>
      <c r="JD54" s="3">
        <v>0</v>
      </c>
      <c r="JE54" s="2">
        <v>10200</v>
      </c>
      <c r="JF54" s="3">
        <v>0</v>
      </c>
      <c r="JG54" s="2">
        <v>34000</v>
      </c>
      <c r="JH54" s="3">
        <v>0</v>
      </c>
      <c r="JI54" s="2"/>
      <c r="JK54" s="2"/>
      <c r="JM54" s="2"/>
      <c r="JO54" s="2"/>
      <c r="JQ54" s="2">
        <v>11392.34</v>
      </c>
      <c r="JR54" s="3">
        <v>0</v>
      </c>
      <c r="JS54" s="2"/>
      <c r="JU54" s="2"/>
      <c r="JW54" s="2">
        <v>15000</v>
      </c>
      <c r="JX54" s="3">
        <v>0</v>
      </c>
      <c r="JY54" s="2">
        <v>12144.13</v>
      </c>
      <c r="JZ54" s="3">
        <v>0</v>
      </c>
      <c r="KA54" s="2"/>
      <c r="KC54" s="2">
        <v>8000</v>
      </c>
      <c r="KD54" s="3">
        <v>0</v>
      </c>
      <c r="KE54" s="2">
        <v>6000</v>
      </c>
      <c r="KF54" s="3">
        <v>0</v>
      </c>
      <c r="KG54" s="2"/>
      <c r="KI54" s="2"/>
      <c r="KK54" s="2">
        <v>269212.21000000002</v>
      </c>
      <c r="KL54" s="3">
        <v>0</v>
      </c>
      <c r="KM54" s="2">
        <v>244656</v>
      </c>
      <c r="KN54" s="3">
        <v>0</v>
      </c>
      <c r="KO54" s="2"/>
      <c r="KQ54" s="2"/>
      <c r="KS54" s="2"/>
      <c r="KU54" s="2"/>
      <c r="KW54" s="2">
        <v>500</v>
      </c>
      <c r="KX54" s="3">
        <v>0</v>
      </c>
      <c r="KY54" s="2">
        <v>3575</v>
      </c>
      <c r="KZ54" s="3">
        <v>0</v>
      </c>
      <c r="LA54" s="2"/>
      <c r="LC54" s="2">
        <v>7960</v>
      </c>
      <c r="LD54" s="3">
        <v>0</v>
      </c>
      <c r="LE54" s="2"/>
      <c r="LG54" s="2"/>
      <c r="LI54" s="2"/>
      <c r="LK54" s="2"/>
      <c r="LM54" s="2"/>
      <c r="LO54" s="2"/>
      <c r="LQ54" s="2"/>
      <c r="LS54" s="2">
        <v>4000</v>
      </c>
      <c r="LT54" s="3">
        <v>0</v>
      </c>
      <c r="LU54" s="2"/>
      <c r="LW54" s="2"/>
      <c r="LY54" s="2"/>
      <c r="MA54" s="2"/>
      <c r="MC54" s="2"/>
      <c r="ME54" s="2"/>
      <c r="MG54" s="2"/>
      <c r="MI54" s="2">
        <v>3000</v>
      </c>
      <c r="MJ54" s="3">
        <v>0</v>
      </c>
      <c r="MK54" s="2">
        <v>3000</v>
      </c>
      <c r="ML54" s="3">
        <v>0</v>
      </c>
      <c r="MM54" s="2"/>
      <c r="MO54" s="2"/>
      <c r="MQ54" s="2"/>
      <c r="MS54" s="2">
        <v>2869.42</v>
      </c>
      <c r="MT54" s="3">
        <v>0</v>
      </c>
      <c r="MU54" s="2"/>
      <c r="MW54" s="2"/>
      <c r="MY54" s="2"/>
      <c r="NA54" s="2"/>
      <c r="NC54" s="2">
        <v>6089346.0431408836</v>
      </c>
      <c r="ND54" s="3">
        <v>57.636363635999999</v>
      </c>
      <c r="NE54" s="2"/>
      <c r="NG54" s="2"/>
      <c r="NI54" s="2"/>
      <c r="NK54" s="2"/>
      <c r="NM54" s="2"/>
      <c r="NO54" s="2"/>
      <c r="NQ54" s="2"/>
      <c r="NS54" s="2"/>
      <c r="NU54" s="2"/>
      <c r="NW54" s="2"/>
      <c r="NY54" s="2"/>
      <c r="OA54" s="2"/>
      <c r="OC54" s="2"/>
      <c r="OE54" s="2"/>
      <c r="OG54" s="2"/>
      <c r="OI54" s="2"/>
      <c r="OK54" s="2"/>
      <c r="OM54" s="2"/>
      <c r="OO54" s="2"/>
      <c r="OQ54" s="2"/>
      <c r="OS54" s="2"/>
      <c r="OU54" s="2"/>
      <c r="OW54" s="2"/>
      <c r="OY54" s="2"/>
      <c r="PA54" s="2"/>
      <c r="PC54" s="2"/>
      <c r="PE54" s="2"/>
      <c r="PG54" s="2"/>
      <c r="PI54" s="2"/>
      <c r="PK54" s="2"/>
      <c r="PM54" s="2"/>
      <c r="PO54" s="2"/>
      <c r="PQ54" s="2"/>
      <c r="PS54" s="2"/>
    </row>
    <row r="55" spans="1:435" x14ac:dyDescent="0.25">
      <c r="A55" t="s">
        <v>238</v>
      </c>
      <c r="B55" s="1">
        <v>344</v>
      </c>
      <c r="C55" s="2"/>
      <c r="E55" s="2">
        <v>104158</v>
      </c>
      <c r="F55" s="3">
        <v>1</v>
      </c>
      <c r="G55" s="2">
        <v>67876</v>
      </c>
      <c r="H55" s="3">
        <v>1</v>
      </c>
      <c r="I55" s="2"/>
      <c r="K55" s="2">
        <v>187440</v>
      </c>
      <c r="L55" s="3">
        <v>5</v>
      </c>
      <c r="M55" s="2"/>
      <c r="O55" s="2"/>
      <c r="Q55" s="2"/>
      <c r="S55" s="2">
        <v>74976</v>
      </c>
      <c r="T55" s="3">
        <v>2</v>
      </c>
      <c r="U55" s="2">
        <v>52931</v>
      </c>
      <c r="V55" s="3">
        <v>1</v>
      </c>
      <c r="W55" s="2">
        <v>224928</v>
      </c>
      <c r="X55" s="3">
        <v>6</v>
      </c>
      <c r="Y55" s="2"/>
      <c r="AA55" s="2"/>
      <c r="AC55" s="2"/>
      <c r="AE55" s="2">
        <v>156529</v>
      </c>
      <c r="AF55" s="3">
        <v>1</v>
      </c>
      <c r="AG55" s="2"/>
      <c r="AI55" s="2"/>
      <c r="AK55" s="2"/>
      <c r="AM55" s="2"/>
      <c r="AO55" s="2"/>
      <c r="AQ55" s="2"/>
      <c r="AS55" s="2"/>
      <c r="AU55" s="2">
        <v>69509</v>
      </c>
      <c r="AV55" s="3">
        <v>1</v>
      </c>
      <c r="AW55" s="2">
        <v>110030</v>
      </c>
      <c r="AX55" s="3">
        <v>2</v>
      </c>
      <c r="AY55" s="2"/>
      <c r="BA55" s="2"/>
      <c r="BC55" s="2"/>
      <c r="BE55" s="2"/>
      <c r="BG55" s="2"/>
      <c r="BI55" s="2"/>
      <c r="BK55" s="2"/>
      <c r="BM55" s="2"/>
      <c r="BO55" s="2"/>
      <c r="BQ55" s="2"/>
      <c r="BS55" s="2"/>
      <c r="BU55" s="2"/>
      <c r="BW55" s="2"/>
      <c r="BY55" s="2"/>
      <c r="CA55" s="2"/>
      <c r="CC55" s="2">
        <v>78183</v>
      </c>
      <c r="CD55" s="3">
        <v>1</v>
      </c>
      <c r="CE55" s="2">
        <v>10000.09</v>
      </c>
      <c r="CF55" s="3">
        <v>0</v>
      </c>
      <c r="CG55" s="2">
        <v>50595</v>
      </c>
      <c r="CH55" s="3">
        <v>1</v>
      </c>
      <c r="CI55" s="2">
        <v>60194</v>
      </c>
      <c r="CJ55" s="3">
        <v>1</v>
      </c>
      <c r="CK55" s="2"/>
      <c r="CM55" s="2"/>
      <c r="CO55" s="2"/>
      <c r="CQ55" s="2"/>
      <c r="CS55" s="2"/>
      <c r="CU55" s="2"/>
      <c r="CW55" s="2"/>
      <c r="CY55" s="2"/>
      <c r="DA55" s="2"/>
      <c r="DC55" s="2">
        <v>112569</v>
      </c>
      <c r="DD55" s="3">
        <v>1</v>
      </c>
      <c r="DE55" s="2"/>
      <c r="DG55" s="2">
        <v>5116.7726761049998</v>
      </c>
      <c r="DH55" s="3">
        <v>4.5454544999999999E-2</v>
      </c>
      <c r="DI55" s="2"/>
      <c r="DK55" s="2"/>
      <c r="DM55" s="2"/>
      <c r="DO55" s="2">
        <v>116130</v>
      </c>
      <c r="DP55" s="3">
        <v>1</v>
      </c>
      <c r="DQ55" s="2">
        <v>195277</v>
      </c>
      <c r="DR55" s="3">
        <v>1</v>
      </c>
      <c r="DS55" s="2">
        <v>112569</v>
      </c>
      <c r="DT55" s="3">
        <v>1</v>
      </c>
      <c r="DU55" s="2"/>
      <c r="DW55" s="2"/>
      <c r="DY55" s="2"/>
      <c r="EA55" s="2"/>
      <c r="EC55" s="2"/>
      <c r="EE55" s="2"/>
      <c r="EG55" s="2"/>
      <c r="EI55" s="2"/>
      <c r="EK55" s="2"/>
      <c r="EM55" s="2">
        <v>112569</v>
      </c>
      <c r="EN55" s="3">
        <v>1</v>
      </c>
      <c r="EO55" s="2">
        <v>112569</v>
      </c>
      <c r="EP55" s="3">
        <v>1</v>
      </c>
      <c r="EQ55" s="2"/>
      <c r="ES55" s="2"/>
      <c r="EU55" s="2">
        <v>225138</v>
      </c>
      <c r="EV55" s="3">
        <v>2</v>
      </c>
      <c r="EW55" s="2">
        <v>225138</v>
      </c>
      <c r="EX55" s="3">
        <v>2</v>
      </c>
      <c r="EY55" s="2">
        <v>225138</v>
      </c>
      <c r="EZ55" s="3">
        <v>2</v>
      </c>
      <c r="FA55" s="2">
        <v>225138</v>
      </c>
      <c r="FB55" s="3">
        <v>2</v>
      </c>
      <c r="FC55" s="2">
        <v>225138</v>
      </c>
      <c r="FD55" s="3">
        <v>2</v>
      </c>
      <c r="FE55" s="2"/>
      <c r="FG55" s="2">
        <v>112569</v>
      </c>
      <c r="FH55" s="3">
        <v>1</v>
      </c>
      <c r="FI55" s="2"/>
      <c r="FK55" s="2"/>
      <c r="FM55" s="2"/>
      <c r="FO55" s="2">
        <v>225138</v>
      </c>
      <c r="FP55" s="3">
        <v>2</v>
      </c>
      <c r="FQ55" s="2"/>
      <c r="FS55" s="2">
        <v>112569</v>
      </c>
      <c r="FT55" s="3">
        <v>1</v>
      </c>
      <c r="FU55" s="2"/>
      <c r="FW55" s="2"/>
      <c r="FY55" s="2"/>
      <c r="GA55" s="2">
        <v>112569</v>
      </c>
      <c r="GB55" s="3">
        <v>1</v>
      </c>
      <c r="GC55" s="2">
        <v>337707</v>
      </c>
      <c r="GD55" s="3">
        <v>3</v>
      </c>
      <c r="GE55" s="2"/>
      <c r="GG55" s="2"/>
      <c r="GI55" s="2"/>
      <c r="GK55" s="2"/>
      <c r="GM55" s="2">
        <v>225138</v>
      </c>
      <c r="GN55" s="3">
        <v>2</v>
      </c>
      <c r="GO55" s="2"/>
      <c r="GQ55" s="2"/>
      <c r="GS55" s="2">
        <v>112569</v>
      </c>
      <c r="GT55" s="3">
        <v>1</v>
      </c>
      <c r="GU55" s="2"/>
      <c r="GW55" s="2"/>
      <c r="GY55" s="2">
        <v>225138</v>
      </c>
      <c r="GZ55" s="3">
        <v>2</v>
      </c>
      <c r="HA55" s="2"/>
      <c r="HC55" s="2">
        <v>337707</v>
      </c>
      <c r="HD55" s="3">
        <v>3</v>
      </c>
      <c r="HE55" s="2">
        <v>112569</v>
      </c>
      <c r="HF55" s="3">
        <v>1</v>
      </c>
      <c r="HG55" s="2"/>
      <c r="HI55" s="2"/>
      <c r="HK55" s="2"/>
      <c r="HM55" s="2"/>
      <c r="HO55" s="2"/>
      <c r="HQ55" s="2"/>
      <c r="HS55" s="2"/>
      <c r="HU55" s="2"/>
      <c r="HW55" s="2"/>
      <c r="HY55" s="2"/>
      <c r="IA55" s="2"/>
      <c r="IC55" s="2"/>
      <c r="IE55" s="2">
        <v>112569</v>
      </c>
      <c r="IF55" s="3">
        <v>1</v>
      </c>
      <c r="IG55" s="2"/>
      <c r="II55" s="2"/>
      <c r="IK55" s="2"/>
      <c r="IM55" s="2"/>
      <c r="IO55" s="2"/>
      <c r="IQ55" s="2"/>
      <c r="IS55" s="2"/>
      <c r="IU55" s="2"/>
      <c r="IW55" s="2"/>
      <c r="IY55" s="2">
        <v>70306</v>
      </c>
      <c r="IZ55" s="3">
        <v>2</v>
      </c>
      <c r="JA55" s="2"/>
      <c r="JC55" s="2">
        <v>27200</v>
      </c>
      <c r="JD55" s="3">
        <v>0</v>
      </c>
      <c r="JE55" s="2">
        <v>10200</v>
      </c>
      <c r="JF55" s="3">
        <v>0</v>
      </c>
      <c r="JG55" s="2">
        <v>27200</v>
      </c>
      <c r="JH55" s="3">
        <v>0</v>
      </c>
      <c r="JI55" s="2"/>
      <c r="JK55" s="2"/>
      <c r="JM55" s="2"/>
      <c r="JO55" s="2">
        <v>13859</v>
      </c>
      <c r="JP55" s="3">
        <v>0</v>
      </c>
      <c r="JQ55" s="2">
        <v>12964.545</v>
      </c>
      <c r="JR55" s="3">
        <v>0</v>
      </c>
      <c r="JS55" s="2"/>
      <c r="JU55" s="2"/>
      <c r="JW55" s="2"/>
      <c r="JY55" s="2">
        <v>12730.55</v>
      </c>
      <c r="JZ55" s="3">
        <v>0</v>
      </c>
      <c r="KA55" s="2"/>
      <c r="KC55" s="2">
        <v>30637</v>
      </c>
      <c r="KD55" s="3">
        <v>0</v>
      </c>
      <c r="KE55" s="2"/>
      <c r="KG55" s="2"/>
      <c r="KI55" s="2"/>
      <c r="KK55" s="2">
        <v>122372.31</v>
      </c>
      <c r="KL55" s="3">
        <v>0</v>
      </c>
      <c r="KM55" s="2"/>
      <c r="KO55" s="2"/>
      <c r="KQ55" s="2"/>
      <c r="KS55" s="2"/>
      <c r="KU55" s="2">
        <v>10347</v>
      </c>
      <c r="KV55" s="3">
        <v>0</v>
      </c>
      <c r="KW55" s="2"/>
      <c r="KY55" s="2"/>
      <c r="LA55" s="2"/>
      <c r="LC55" s="2">
        <v>5400</v>
      </c>
      <c r="LD55" s="3">
        <v>0</v>
      </c>
      <c r="LE55" s="2"/>
      <c r="LG55" s="2"/>
      <c r="LI55" s="2"/>
      <c r="LK55" s="2"/>
      <c r="LM55" s="2"/>
      <c r="LO55" s="2"/>
      <c r="LQ55" s="2"/>
      <c r="LS55" s="2"/>
      <c r="LU55" s="2"/>
      <c r="LW55" s="2"/>
      <c r="LY55" s="2"/>
      <c r="MA55" s="2"/>
      <c r="MC55" s="2"/>
      <c r="ME55" s="2"/>
      <c r="MG55" s="2"/>
      <c r="MI55" s="2">
        <v>20000</v>
      </c>
      <c r="MJ55" s="3">
        <v>0</v>
      </c>
      <c r="MK55" s="2"/>
      <c r="MM55" s="2"/>
      <c r="MO55" s="2"/>
      <c r="MQ55" s="2"/>
      <c r="MS55" s="2">
        <v>1946.56</v>
      </c>
      <c r="MT55" s="3">
        <v>0</v>
      </c>
      <c r="MU55" s="2"/>
      <c r="MW55" s="2"/>
      <c r="MY55" s="2"/>
      <c r="NA55" s="2"/>
      <c r="NC55" s="2">
        <v>5531243.8276761044</v>
      </c>
      <c r="ND55" s="3">
        <v>59.045454544999998</v>
      </c>
      <c r="NE55" s="2"/>
      <c r="NG55" s="2"/>
      <c r="NI55" s="2"/>
      <c r="NK55" s="2"/>
      <c r="NM55" s="2"/>
      <c r="NO55" s="2"/>
      <c r="NQ55" s="2"/>
      <c r="NS55" s="2"/>
      <c r="NU55" s="2"/>
      <c r="NW55" s="2"/>
      <c r="NY55" s="2"/>
      <c r="OA55" s="2"/>
      <c r="OC55" s="2"/>
      <c r="OE55" s="2"/>
      <c r="OG55" s="2"/>
      <c r="OI55" s="2"/>
      <c r="OK55" s="2"/>
      <c r="OM55" s="2"/>
      <c r="OO55" s="2"/>
      <c r="OQ55" s="2"/>
      <c r="OS55" s="2"/>
      <c r="OU55" s="2"/>
      <c r="OW55" s="2"/>
      <c r="OY55" s="2"/>
      <c r="PA55" s="2"/>
      <c r="PC55" s="2"/>
      <c r="PE55" s="2"/>
      <c r="PG55" s="2"/>
      <c r="PI55" s="2"/>
      <c r="PK55" s="2"/>
      <c r="PM55" s="2"/>
      <c r="PO55" s="2"/>
      <c r="PQ55" s="2"/>
      <c r="PS55" s="2"/>
    </row>
    <row r="56" spans="1:435" x14ac:dyDescent="0.25">
      <c r="A56" t="s">
        <v>239</v>
      </c>
      <c r="B56" s="1">
        <v>417</v>
      </c>
      <c r="C56" s="2"/>
      <c r="E56" s="2"/>
      <c r="G56" s="2"/>
      <c r="I56" s="2"/>
      <c r="K56" s="2"/>
      <c r="M56" s="2"/>
      <c r="O56" s="2"/>
      <c r="Q56" s="2"/>
      <c r="S56" s="2"/>
      <c r="U56" s="2"/>
      <c r="W56" s="2">
        <v>149952</v>
      </c>
      <c r="X56" s="3">
        <v>4</v>
      </c>
      <c r="Y56" s="2"/>
      <c r="AA56" s="2">
        <v>156529</v>
      </c>
      <c r="AB56" s="3">
        <v>1</v>
      </c>
      <c r="AC56" s="2"/>
      <c r="AE56" s="2"/>
      <c r="AG56" s="2">
        <v>156529</v>
      </c>
      <c r="AH56" s="3">
        <v>1</v>
      </c>
      <c r="AI56" s="2"/>
      <c r="AK56" s="2"/>
      <c r="AM56" s="2"/>
      <c r="AO56" s="2"/>
      <c r="AQ56" s="2"/>
      <c r="AS56" s="2"/>
      <c r="AU56" s="2">
        <v>69509</v>
      </c>
      <c r="AV56" s="3">
        <v>1</v>
      </c>
      <c r="AW56" s="2">
        <v>55015</v>
      </c>
      <c r="AX56" s="3">
        <v>1</v>
      </c>
      <c r="AY56" s="2">
        <v>55015</v>
      </c>
      <c r="AZ56" s="3">
        <v>1</v>
      </c>
      <c r="BA56" s="2"/>
      <c r="BC56" s="2">
        <v>50639</v>
      </c>
      <c r="BD56" s="3">
        <v>1</v>
      </c>
      <c r="BE56" s="2"/>
      <c r="BG56" s="2"/>
      <c r="BI56" s="2">
        <v>58896</v>
      </c>
      <c r="BJ56" s="3">
        <v>1</v>
      </c>
      <c r="BK56" s="2"/>
      <c r="BM56" s="2"/>
      <c r="BO56" s="2"/>
      <c r="BQ56" s="2"/>
      <c r="BS56" s="2"/>
      <c r="BU56" s="2"/>
      <c r="BW56" s="2">
        <v>117087</v>
      </c>
      <c r="BX56" s="3">
        <v>1</v>
      </c>
      <c r="BY56" s="2"/>
      <c r="CA56" s="2">
        <v>117087</v>
      </c>
      <c r="CB56" s="3">
        <v>1</v>
      </c>
      <c r="CC56" s="2">
        <v>78183</v>
      </c>
      <c r="CD56" s="3">
        <v>1</v>
      </c>
      <c r="CE56" s="2">
        <v>10731.94333</v>
      </c>
      <c r="CF56" s="3">
        <v>0</v>
      </c>
      <c r="CG56" s="2">
        <v>101190</v>
      </c>
      <c r="CH56" s="3">
        <v>2</v>
      </c>
      <c r="CI56" s="2">
        <v>120388</v>
      </c>
      <c r="CJ56" s="3">
        <v>2</v>
      </c>
      <c r="CK56" s="2"/>
      <c r="CM56" s="2"/>
      <c r="CO56" s="2"/>
      <c r="CQ56" s="2"/>
      <c r="CS56" s="2"/>
      <c r="CU56" s="2"/>
      <c r="CW56" s="2"/>
      <c r="CY56" s="2"/>
      <c r="DA56" s="2"/>
      <c r="DC56" s="2"/>
      <c r="DE56" s="2"/>
      <c r="DG56" s="2">
        <v>10233.54546478</v>
      </c>
      <c r="DH56" s="3">
        <v>9.0909090999999997E-2</v>
      </c>
      <c r="DI56" s="2"/>
      <c r="DK56" s="2"/>
      <c r="DM56" s="2"/>
      <c r="DO56" s="2">
        <v>116130</v>
      </c>
      <c r="DP56" s="3">
        <v>1</v>
      </c>
      <c r="DQ56" s="2">
        <v>195277</v>
      </c>
      <c r="DR56" s="3">
        <v>1</v>
      </c>
      <c r="DS56" s="2">
        <v>112569</v>
      </c>
      <c r="DT56" s="3">
        <v>1</v>
      </c>
      <c r="DU56" s="2"/>
      <c r="DW56" s="2"/>
      <c r="DY56" s="2"/>
      <c r="EA56" s="2"/>
      <c r="EC56" s="2">
        <v>112569</v>
      </c>
      <c r="ED56" s="3">
        <v>1</v>
      </c>
      <c r="EE56" s="2"/>
      <c r="EG56" s="2"/>
      <c r="EI56" s="2">
        <v>112569</v>
      </c>
      <c r="EJ56" s="3">
        <v>1</v>
      </c>
      <c r="EK56" s="2"/>
      <c r="EM56" s="2"/>
      <c r="EO56" s="2">
        <v>337707</v>
      </c>
      <c r="EP56" s="3">
        <v>3</v>
      </c>
      <c r="EQ56" s="2"/>
      <c r="ES56" s="2"/>
      <c r="EU56" s="2"/>
      <c r="EW56" s="2"/>
      <c r="EY56" s="2"/>
      <c r="FA56" s="2"/>
      <c r="FC56" s="2"/>
      <c r="FE56" s="2"/>
      <c r="FG56" s="2"/>
      <c r="FI56" s="2">
        <v>112569</v>
      </c>
      <c r="FJ56" s="3">
        <v>1</v>
      </c>
      <c r="FK56" s="2"/>
      <c r="FM56" s="2"/>
      <c r="FO56" s="2"/>
      <c r="FQ56" s="2"/>
      <c r="FS56" s="2"/>
      <c r="FU56" s="2"/>
      <c r="FW56" s="2"/>
      <c r="FY56" s="2">
        <v>112569</v>
      </c>
      <c r="FZ56" s="3">
        <v>1</v>
      </c>
      <c r="GA56" s="2">
        <v>225138</v>
      </c>
      <c r="GB56" s="3">
        <v>2</v>
      </c>
      <c r="GC56" s="2">
        <v>675414</v>
      </c>
      <c r="GD56" s="3">
        <v>6</v>
      </c>
      <c r="GE56" s="2"/>
      <c r="GG56" s="2"/>
      <c r="GI56" s="2"/>
      <c r="GK56" s="2"/>
      <c r="GM56" s="2"/>
      <c r="GO56" s="2">
        <v>225138</v>
      </c>
      <c r="GP56" s="3">
        <v>2</v>
      </c>
      <c r="GQ56" s="2"/>
      <c r="GS56" s="2">
        <v>112569</v>
      </c>
      <c r="GT56" s="3">
        <v>1</v>
      </c>
      <c r="GU56" s="2"/>
      <c r="GW56" s="2">
        <v>112569</v>
      </c>
      <c r="GX56" s="3">
        <v>1</v>
      </c>
      <c r="GY56" s="2"/>
      <c r="HA56" s="2"/>
      <c r="HC56" s="2"/>
      <c r="HE56" s="2"/>
      <c r="HG56" s="2">
        <v>112569</v>
      </c>
      <c r="HH56" s="3">
        <v>1</v>
      </c>
      <c r="HI56" s="2">
        <v>112569</v>
      </c>
      <c r="HJ56" s="3">
        <v>1</v>
      </c>
      <c r="HK56" s="2"/>
      <c r="HM56" s="2"/>
      <c r="HO56" s="2">
        <v>225138</v>
      </c>
      <c r="HP56" s="3">
        <v>2</v>
      </c>
      <c r="HQ56" s="2"/>
      <c r="HS56" s="2"/>
      <c r="HU56" s="2">
        <v>225138</v>
      </c>
      <c r="HV56" s="3">
        <v>2</v>
      </c>
      <c r="HW56" s="2">
        <v>337707</v>
      </c>
      <c r="HX56" s="3">
        <v>3</v>
      </c>
      <c r="HY56" s="2">
        <v>112569</v>
      </c>
      <c r="HZ56" s="3">
        <v>1</v>
      </c>
      <c r="IA56" s="2"/>
      <c r="IC56" s="2"/>
      <c r="IE56" s="2">
        <v>112569</v>
      </c>
      <c r="IF56" s="3">
        <v>1</v>
      </c>
      <c r="IG56" s="2"/>
      <c r="II56" s="2"/>
      <c r="IK56" s="2"/>
      <c r="IM56" s="2"/>
      <c r="IO56" s="2">
        <v>112569</v>
      </c>
      <c r="IP56" s="3">
        <v>1</v>
      </c>
      <c r="IQ56" s="2">
        <v>112569</v>
      </c>
      <c r="IR56" s="3">
        <v>1</v>
      </c>
      <c r="IS56" s="2"/>
      <c r="IU56" s="2"/>
      <c r="IW56" s="2"/>
      <c r="IY56" s="2"/>
      <c r="JA56" s="2"/>
      <c r="JC56" s="2"/>
      <c r="JE56" s="2"/>
      <c r="JG56" s="2"/>
      <c r="JI56" s="2"/>
      <c r="JK56" s="2"/>
      <c r="JM56" s="2"/>
      <c r="JO56" s="2"/>
      <c r="JQ56" s="2">
        <v>28356.75</v>
      </c>
      <c r="JR56" s="3">
        <v>0</v>
      </c>
      <c r="JS56" s="2"/>
      <c r="JU56" s="2"/>
      <c r="JW56" s="2">
        <v>81806</v>
      </c>
      <c r="JX56" s="3">
        <v>0</v>
      </c>
      <c r="JY56" s="2">
        <v>5613</v>
      </c>
      <c r="JZ56" s="3">
        <v>0</v>
      </c>
      <c r="KA56" s="2"/>
      <c r="KC56" s="2">
        <v>6115</v>
      </c>
      <c r="KD56" s="3">
        <v>0</v>
      </c>
      <c r="KE56" s="2"/>
      <c r="KG56" s="2"/>
      <c r="KI56" s="2"/>
      <c r="KK56" s="2">
        <v>117805.41</v>
      </c>
      <c r="KL56" s="3">
        <v>0</v>
      </c>
      <c r="KM56" s="2"/>
      <c r="KO56" s="2"/>
      <c r="KQ56" s="2"/>
      <c r="KS56" s="2">
        <v>8200</v>
      </c>
      <c r="KT56" s="3">
        <v>0</v>
      </c>
      <c r="KU56" s="2"/>
      <c r="KW56" s="2"/>
      <c r="KY56" s="2">
        <v>20052</v>
      </c>
      <c r="KZ56" s="3">
        <v>0</v>
      </c>
      <c r="LA56" s="2"/>
      <c r="LC56" s="2">
        <v>4920</v>
      </c>
      <c r="LD56" s="3">
        <v>0</v>
      </c>
      <c r="LE56" s="2"/>
      <c r="LG56" s="2"/>
      <c r="LI56" s="2"/>
      <c r="LK56" s="2"/>
      <c r="LM56" s="2"/>
      <c r="LO56" s="2"/>
      <c r="LQ56" s="2"/>
      <c r="LS56" s="2"/>
      <c r="LU56" s="2"/>
      <c r="LW56" s="2"/>
      <c r="LY56" s="2"/>
      <c r="MA56" s="2"/>
      <c r="MC56" s="2"/>
      <c r="ME56" s="2"/>
      <c r="MG56" s="2"/>
      <c r="MI56" s="2">
        <v>5000</v>
      </c>
      <c r="MJ56" s="3">
        <v>0</v>
      </c>
      <c r="MK56" s="2">
        <v>20906</v>
      </c>
      <c r="ML56" s="3">
        <v>0</v>
      </c>
      <c r="MM56" s="2"/>
      <c r="MO56" s="2">
        <v>7580</v>
      </c>
      <c r="MP56" s="3">
        <v>0</v>
      </c>
      <c r="MQ56" s="2"/>
      <c r="MS56" s="2">
        <v>1773.56</v>
      </c>
      <c r="MT56" s="3">
        <v>0</v>
      </c>
      <c r="MU56" s="2"/>
      <c r="MW56" s="2"/>
      <c r="MY56" s="2"/>
      <c r="NA56" s="2"/>
      <c r="NC56" s="2">
        <v>5641296.2087947791</v>
      </c>
      <c r="ND56" s="3">
        <v>53.090909091</v>
      </c>
      <c r="NE56" s="2"/>
      <c r="NG56" s="2"/>
      <c r="NI56" s="2"/>
      <c r="NK56" s="2"/>
      <c r="NM56" s="2"/>
      <c r="NO56" s="2"/>
      <c r="NQ56" s="2"/>
      <c r="NS56" s="2"/>
      <c r="NU56" s="2"/>
      <c r="NW56" s="2"/>
      <c r="NY56" s="2"/>
      <c r="OA56" s="2"/>
      <c r="OC56" s="2"/>
      <c r="OE56" s="2"/>
      <c r="OG56" s="2"/>
      <c r="OI56" s="2"/>
      <c r="OK56" s="2"/>
      <c r="OM56" s="2"/>
      <c r="OO56" s="2"/>
      <c r="OQ56" s="2"/>
      <c r="OS56" s="2"/>
      <c r="OU56" s="2"/>
      <c r="OW56" s="2"/>
      <c r="OY56" s="2"/>
      <c r="PA56" s="2"/>
      <c r="PC56" s="2"/>
      <c r="PE56" s="2"/>
      <c r="PG56" s="2"/>
      <c r="PI56" s="2"/>
      <c r="PK56" s="2"/>
      <c r="PM56" s="2"/>
      <c r="PO56" s="2"/>
      <c r="PQ56" s="2"/>
      <c r="PS56" s="2"/>
    </row>
    <row r="57" spans="1:435" x14ac:dyDescent="0.25">
      <c r="A57" t="s">
        <v>240</v>
      </c>
      <c r="B57" s="1">
        <v>261</v>
      </c>
      <c r="C57" s="2">
        <v>62529</v>
      </c>
      <c r="D57" s="3">
        <v>1</v>
      </c>
      <c r="E57" s="2"/>
      <c r="G57" s="2">
        <v>135752</v>
      </c>
      <c r="H57" s="3">
        <v>2</v>
      </c>
      <c r="I57" s="2"/>
      <c r="K57" s="2">
        <v>112464</v>
      </c>
      <c r="L57" s="3">
        <v>3</v>
      </c>
      <c r="M57" s="2"/>
      <c r="O57" s="2"/>
      <c r="Q57" s="2"/>
      <c r="S57" s="2">
        <v>224928</v>
      </c>
      <c r="T57" s="3">
        <v>6</v>
      </c>
      <c r="U57" s="2"/>
      <c r="W57" s="2">
        <v>224928</v>
      </c>
      <c r="X57" s="3">
        <v>6</v>
      </c>
      <c r="Y57" s="2"/>
      <c r="AA57" s="2">
        <v>156529</v>
      </c>
      <c r="AB57" s="3">
        <v>1</v>
      </c>
      <c r="AC57" s="2"/>
      <c r="AE57" s="2"/>
      <c r="AG57" s="2"/>
      <c r="AI57" s="2"/>
      <c r="AK57" s="2">
        <v>156529</v>
      </c>
      <c r="AL57" s="3">
        <v>1</v>
      </c>
      <c r="AM57" s="2"/>
      <c r="AO57" s="2"/>
      <c r="AQ57" s="2">
        <v>156529</v>
      </c>
      <c r="AR57" s="3">
        <v>1</v>
      </c>
      <c r="AS57" s="2"/>
      <c r="AU57" s="2"/>
      <c r="AW57" s="2"/>
      <c r="AY57" s="2"/>
      <c r="BA57" s="2"/>
      <c r="BC57" s="2"/>
      <c r="BE57" s="2"/>
      <c r="BG57" s="2"/>
      <c r="BI57" s="2"/>
      <c r="BK57" s="2"/>
      <c r="BM57" s="2"/>
      <c r="BO57" s="2"/>
      <c r="BQ57" s="2"/>
      <c r="BS57" s="2"/>
      <c r="BU57" s="2"/>
      <c r="BW57" s="2"/>
      <c r="BY57" s="2"/>
      <c r="CA57" s="2"/>
      <c r="CC57" s="2">
        <v>78183</v>
      </c>
      <c r="CD57" s="3">
        <v>1</v>
      </c>
      <c r="CE57" s="2">
        <v>1709.45667</v>
      </c>
      <c r="CF57" s="3">
        <v>0</v>
      </c>
      <c r="CG57" s="2">
        <v>202380</v>
      </c>
      <c r="CH57" s="3">
        <v>4</v>
      </c>
      <c r="CI57" s="2">
        <v>120388</v>
      </c>
      <c r="CJ57" s="3">
        <v>2</v>
      </c>
      <c r="CK57" s="2"/>
      <c r="CM57" s="2"/>
      <c r="CO57" s="2"/>
      <c r="CQ57" s="2"/>
      <c r="CS57" s="2"/>
      <c r="CU57" s="2"/>
      <c r="CW57" s="2"/>
      <c r="CY57" s="2"/>
      <c r="DA57" s="2">
        <v>337707</v>
      </c>
      <c r="DB57" s="3">
        <v>3</v>
      </c>
      <c r="DC57" s="2">
        <v>112569</v>
      </c>
      <c r="DD57" s="3">
        <v>1</v>
      </c>
      <c r="DE57" s="2"/>
      <c r="DG57" s="2"/>
      <c r="DI57" s="2"/>
      <c r="DK57" s="2"/>
      <c r="DM57" s="2"/>
      <c r="DO57" s="2"/>
      <c r="DQ57" s="2">
        <v>195277</v>
      </c>
      <c r="DR57" s="3">
        <v>1</v>
      </c>
      <c r="DS57" s="2">
        <v>225138</v>
      </c>
      <c r="DT57" s="3">
        <v>2</v>
      </c>
      <c r="DU57" s="2"/>
      <c r="DW57" s="2"/>
      <c r="DY57" s="2"/>
      <c r="EA57" s="2"/>
      <c r="EC57" s="2">
        <v>225138</v>
      </c>
      <c r="ED57" s="3">
        <v>2</v>
      </c>
      <c r="EE57" s="2"/>
      <c r="EG57" s="2"/>
      <c r="EI57" s="2">
        <v>112569</v>
      </c>
      <c r="EJ57" s="3">
        <v>1</v>
      </c>
      <c r="EK57" s="2"/>
      <c r="EM57" s="2"/>
      <c r="EO57" s="2">
        <v>337707</v>
      </c>
      <c r="EP57" s="3">
        <v>3</v>
      </c>
      <c r="EQ57" s="2">
        <v>337707</v>
      </c>
      <c r="ER57" s="3">
        <v>3</v>
      </c>
      <c r="ES57" s="2"/>
      <c r="EU57" s="2">
        <v>787983</v>
      </c>
      <c r="EV57" s="3">
        <v>7</v>
      </c>
      <c r="EW57" s="2">
        <v>787983</v>
      </c>
      <c r="EX57" s="3">
        <v>7</v>
      </c>
      <c r="EY57" s="2">
        <v>787983</v>
      </c>
      <c r="EZ57" s="3">
        <v>7</v>
      </c>
      <c r="FA57" s="2">
        <v>787983</v>
      </c>
      <c r="FB57" s="3">
        <v>7</v>
      </c>
      <c r="FC57" s="2">
        <v>675414</v>
      </c>
      <c r="FD57" s="3">
        <v>6</v>
      </c>
      <c r="FE57" s="2"/>
      <c r="FG57" s="2">
        <v>112569</v>
      </c>
      <c r="FH57" s="3">
        <v>1</v>
      </c>
      <c r="FI57" s="2"/>
      <c r="FK57" s="2"/>
      <c r="FM57" s="2"/>
      <c r="FO57" s="2">
        <v>112569</v>
      </c>
      <c r="FP57" s="3">
        <v>1</v>
      </c>
      <c r="FQ57" s="2"/>
      <c r="FS57" s="2"/>
      <c r="FU57" s="2">
        <v>112569</v>
      </c>
      <c r="FV57" s="3">
        <v>1</v>
      </c>
      <c r="FW57" s="2">
        <v>393991.5</v>
      </c>
      <c r="FX57" s="3">
        <v>3.5</v>
      </c>
      <c r="FY57" s="2"/>
      <c r="GA57" s="2">
        <v>337707</v>
      </c>
      <c r="GB57" s="3">
        <v>3</v>
      </c>
      <c r="GC57" s="2">
        <v>787983</v>
      </c>
      <c r="GD57" s="3">
        <v>7</v>
      </c>
      <c r="GE57" s="2"/>
      <c r="GG57" s="2">
        <v>112569</v>
      </c>
      <c r="GH57" s="3">
        <v>1</v>
      </c>
      <c r="GI57" s="2"/>
      <c r="GK57" s="2"/>
      <c r="GM57" s="2">
        <v>675414</v>
      </c>
      <c r="GN57" s="3">
        <v>6</v>
      </c>
      <c r="GO57" s="2"/>
      <c r="GQ57" s="2"/>
      <c r="GS57" s="2">
        <v>112569</v>
      </c>
      <c r="GT57" s="3">
        <v>1</v>
      </c>
      <c r="GU57" s="2"/>
      <c r="GW57" s="2"/>
      <c r="GY57" s="2"/>
      <c r="HA57" s="2"/>
      <c r="HC57" s="2">
        <v>337707</v>
      </c>
      <c r="HD57" s="3">
        <v>3</v>
      </c>
      <c r="HE57" s="2"/>
      <c r="HG57" s="2">
        <v>112569</v>
      </c>
      <c r="HH57" s="3">
        <v>1</v>
      </c>
      <c r="HI57" s="2"/>
      <c r="HK57" s="2"/>
      <c r="HM57" s="2"/>
      <c r="HO57" s="2"/>
      <c r="HQ57" s="2"/>
      <c r="HS57" s="2"/>
      <c r="HU57" s="2"/>
      <c r="HW57" s="2">
        <v>112569</v>
      </c>
      <c r="HX57" s="3">
        <v>1</v>
      </c>
      <c r="HY57" s="2"/>
      <c r="IA57" s="2"/>
      <c r="IC57" s="2"/>
      <c r="IE57" s="2">
        <v>225138</v>
      </c>
      <c r="IF57" s="3">
        <v>2</v>
      </c>
      <c r="IG57" s="2"/>
      <c r="II57" s="2"/>
      <c r="IK57" s="2">
        <v>56284.5</v>
      </c>
      <c r="IL57" s="3">
        <v>0.5</v>
      </c>
      <c r="IM57" s="2"/>
      <c r="IO57" s="2"/>
      <c r="IQ57" s="2">
        <v>450276</v>
      </c>
      <c r="IR57" s="3">
        <v>4</v>
      </c>
      <c r="IS57" s="2"/>
      <c r="IU57" s="2"/>
      <c r="IW57" s="2"/>
      <c r="IY57" s="2"/>
      <c r="JA57" s="2"/>
      <c r="JC57" s="2"/>
      <c r="JE57" s="2"/>
      <c r="JG57" s="2"/>
      <c r="JI57" s="2"/>
      <c r="JK57" s="2"/>
      <c r="JM57" s="2"/>
      <c r="JO57" s="2"/>
      <c r="JQ57" s="2"/>
      <c r="JS57" s="2"/>
      <c r="JU57" s="2"/>
      <c r="JW57" s="2"/>
      <c r="JY57" s="2">
        <v>9103</v>
      </c>
      <c r="JZ57" s="3">
        <v>0</v>
      </c>
      <c r="KA57" s="2"/>
      <c r="KC57" s="2">
        <v>4375</v>
      </c>
      <c r="KD57" s="3">
        <v>0</v>
      </c>
      <c r="KE57" s="2"/>
      <c r="KG57" s="2"/>
      <c r="KI57" s="2"/>
      <c r="KK57" s="2">
        <v>84520.98</v>
      </c>
      <c r="KL57" s="3">
        <v>0</v>
      </c>
      <c r="KM57" s="2"/>
      <c r="KO57" s="2"/>
      <c r="KQ57" s="2"/>
      <c r="KS57" s="2"/>
      <c r="KU57" s="2">
        <v>6262</v>
      </c>
      <c r="KV57" s="3">
        <v>0</v>
      </c>
      <c r="KW57" s="2"/>
      <c r="KY57" s="2"/>
      <c r="LA57" s="2"/>
      <c r="LC57" s="2">
        <v>18840</v>
      </c>
      <c r="LD57" s="3">
        <v>0</v>
      </c>
      <c r="LE57" s="2"/>
      <c r="LG57" s="2"/>
      <c r="LI57" s="2"/>
      <c r="LK57" s="2"/>
      <c r="LM57" s="2"/>
      <c r="LO57" s="2"/>
      <c r="LQ57" s="2"/>
      <c r="LS57" s="2"/>
      <c r="LU57" s="2"/>
      <c r="LW57" s="2"/>
      <c r="LY57" s="2"/>
      <c r="MA57" s="2"/>
      <c r="MC57" s="2"/>
      <c r="ME57" s="2"/>
      <c r="MG57" s="2"/>
      <c r="MI57" s="2"/>
      <c r="MK57" s="2"/>
      <c r="MM57" s="2"/>
      <c r="MO57" s="2"/>
      <c r="MQ57" s="2"/>
      <c r="MS57" s="2"/>
      <c r="MU57" s="2">
        <v>24550</v>
      </c>
      <c r="MV57" s="3">
        <v>0</v>
      </c>
      <c r="MW57" s="2"/>
      <c r="MY57" s="2"/>
      <c r="NA57" s="2"/>
      <c r="NC57" s="2">
        <v>11544141.43667</v>
      </c>
      <c r="ND57" s="3">
        <v>114</v>
      </c>
      <c r="NE57" s="2"/>
      <c r="NG57" s="2"/>
      <c r="NI57" s="2"/>
      <c r="NK57" s="2"/>
      <c r="NM57" s="2"/>
      <c r="NO57" s="2"/>
      <c r="NQ57" s="2"/>
      <c r="NS57" s="2"/>
      <c r="NU57" s="2"/>
      <c r="NW57" s="2"/>
      <c r="NY57" s="2"/>
      <c r="OA57" s="2"/>
      <c r="OC57" s="2"/>
      <c r="OE57" s="2"/>
      <c r="OG57" s="2"/>
      <c r="OI57" s="2"/>
      <c r="OK57" s="2"/>
      <c r="OM57" s="2"/>
      <c r="OO57" s="2"/>
      <c r="OQ57" s="2"/>
      <c r="OS57" s="2"/>
      <c r="OU57" s="2"/>
      <c r="OW57" s="2"/>
      <c r="OY57" s="2"/>
      <c r="PA57" s="2"/>
      <c r="PC57" s="2"/>
      <c r="PE57" s="2"/>
      <c r="PG57" s="2"/>
      <c r="PI57" s="2"/>
      <c r="PK57" s="2"/>
      <c r="PM57" s="2"/>
      <c r="PO57" s="2"/>
      <c r="PQ57" s="2"/>
      <c r="PS57" s="2"/>
    </row>
    <row r="58" spans="1:435" x14ac:dyDescent="0.25">
      <c r="A58" t="s">
        <v>241</v>
      </c>
      <c r="B58" s="1">
        <v>262</v>
      </c>
      <c r="C58" s="2"/>
      <c r="E58" s="2"/>
      <c r="G58" s="2"/>
      <c r="I58" s="2">
        <v>61952</v>
      </c>
      <c r="J58" s="3">
        <v>1</v>
      </c>
      <c r="K58" s="2">
        <v>187440</v>
      </c>
      <c r="L58" s="3">
        <v>5</v>
      </c>
      <c r="M58" s="2"/>
      <c r="O58" s="2">
        <v>37488</v>
      </c>
      <c r="P58" s="3">
        <v>1</v>
      </c>
      <c r="Q58" s="2">
        <v>43787</v>
      </c>
      <c r="R58" s="3">
        <v>1</v>
      </c>
      <c r="S58" s="2">
        <v>112464</v>
      </c>
      <c r="T58" s="3">
        <v>3</v>
      </c>
      <c r="U58" s="2"/>
      <c r="W58" s="2">
        <v>224928</v>
      </c>
      <c r="X58" s="3">
        <v>6</v>
      </c>
      <c r="Y58" s="2"/>
      <c r="AA58" s="2"/>
      <c r="AC58" s="2">
        <v>156529</v>
      </c>
      <c r="AD58" s="3">
        <v>1</v>
      </c>
      <c r="AE58" s="2"/>
      <c r="AG58" s="2"/>
      <c r="AI58" s="2"/>
      <c r="AK58" s="2"/>
      <c r="AM58" s="2"/>
      <c r="AO58" s="2"/>
      <c r="AQ58" s="2"/>
      <c r="AS58" s="2"/>
      <c r="AU58" s="2"/>
      <c r="AW58" s="2"/>
      <c r="AY58" s="2"/>
      <c r="BA58" s="2"/>
      <c r="BC58" s="2">
        <v>101278</v>
      </c>
      <c r="BD58" s="3">
        <v>2</v>
      </c>
      <c r="BE58" s="2"/>
      <c r="BG58" s="2"/>
      <c r="BI58" s="2"/>
      <c r="BK58" s="2"/>
      <c r="BM58" s="2">
        <v>67580</v>
      </c>
      <c r="BN58" s="3">
        <v>1</v>
      </c>
      <c r="BO58" s="2"/>
      <c r="BQ58" s="2"/>
      <c r="BS58" s="2"/>
      <c r="BU58" s="2"/>
      <c r="BW58" s="2"/>
      <c r="BY58" s="2"/>
      <c r="CA58" s="2"/>
      <c r="CC58" s="2">
        <v>78183</v>
      </c>
      <c r="CD58" s="3">
        <v>1</v>
      </c>
      <c r="CE58" s="2">
        <v>20996.653330000001</v>
      </c>
      <c r="CF58" s="3">
        <v>0</v>
      </c>
      <c r="CG58" s="2">
        <v>101190</v>
      </c>
      <c r="CH58" s="3">
        <v>2</v>
      </c>
      <c r="CI58" s="2">
        <v>60194</v>
      </c>
      <c r="CJ58" s="3">
        <v>1</v>
      </c>
      <c r="CK58" s="2"/>
      <c r="CM58" s="2"/>
      <c r="CO58" s="2"/>
      <c r="CQ58" s="2"/>
      <c r="CS58" s="2"/>
      <c r="CU58" s="2"/>
      <c r="CW58" s="2"/>
      <c r="CY58" s="2"/>
      <c r="DA58" s="2">
        <v>112569</v>
      </c>
      <c r="DB58" s="3">
        <v>1</v>
      </c>
      <c r="DC58" s="2"/>
      <c r="DE58" s="2">
        <v>112569</v>
      </c>
      <c r="DF58" s="3">
        <v>1</v>
      </c>
      <c r="DG58" s="2"/>
      <c r="DI58" s="2"/>
      <c r="DK58" s="2"/>
      <c r="DM58" s="2"/>
      <c r="DO58" s="2">
        <v>116130</v>
      </c>
      <c r="DP58" s="3">
        <v>1</v>
      </c>
      <c r="DQ58" s="2">
        <v>195277</v>
      </c>
      <c r="DR58" s="3">
        <v>1</v>
      </c>
      <c r="DS58" s="2">
        <v>112569</v>
      </c>
      <c r="DT58" s="3">
        <v>1</v>
      </c>
      <c r="DU58" s="2"/>
      <c r="DW58" s="2"/>
      <c r="DY58" s="2"/>
      <c r="EA58" s="2"/>
      <c r="EC58" s="2">
        <v>112569</v>
      </c>
      <c r="ED58" s="3">
        <v>1</v>
      </c>
      <c r="EE58" s="2"/>
      <c r="EG58" s="2"/>
      <c r="EI58" s="2">
        <v>112569</v>
      </c>
      <c r="EJ58" s="3">
        <v>1</v>
      </c>
      <c r="EK58" s="2"/>
      <c r="EM58" s="2"/>
      <c r="EO58" s="2">
        <v>112569</v>
      </c>
      <c r="EP58" s="3">
        <v>1</v>
      </c>
      <c r="EQ58" s="2"/>
      <c r="ES58" s="2"/>
      <c r="EU58" s="2">
        <v>337707</v>
      </c>
      <c r="EV58" s="3">
        <v>3</v>
      </c>
      <c r="EW58" s="2">
        <v>337707</v>
      </c>
      <c r="EX58" s="3">
        <v>3</v>
      </c>
      <c r="EY58" s="2">
        <v>225138</v>
      </c>
      <c r="EZ58" s="3">
        <v>2</v>
      </c>
      <c r="FA58" s="2">
        <v>225138</v>
      </c>
      <c r="FB58" s="3">
        <v>2</v>
      </c>
      <c r="FC58" s="2">
        <v>225138</v>
      </c>
      <c r="FD58" s="3">
        <v>2</v>
      </c>
      <c r="FE58" s="2"/>
      <c r="FG58" s="2">
        <v>112569</v>
      </c>
      <c r="FH58" s="3">
        <v>1</v>
      </c>
      <c r="FI58" s="2"/>
      <c r="FK58" s="2"/>
      <c r="FM58" s="2"/>
      <c r="FO58" s="2">
        <v>225138</v>
      </c>
      <c r="FP58" s="3">
        <v>2</v>
      </c>
      <c r="FQ58" s="2"/>
      <c r="FS58" s="2">
        <v>112569</v>
      </c>
      <c r="FT58" s="3">
        <v>1</v>
      </c>
      <c r="FU58" s="2"/>
      <c r="FW58" s="2">
        <v>112569</v>
      </c>
      <c r="FX58" s="3">
        <v>1</v>
      </c>
      <c r="FY58" s="2"/>
      <c r="GA58" s="2">
        <v>112569</v>
      </c>
      <c r="GB58" s="3">
        <v>1</v>
      </c>
      <c r="GC58" s="2">
        <v>337707</v>
      </c>
      <c r="GD58" s="3">
        <v>3</v>
      </c>
      <c r="GE58" s="2"/>
      <c r="GG58" s="2"/>
      <c r="GI58" s="2"/>
      <c r="GK58" s="2"/>
      <c r="GM58" s="2">
        <v>225138</v>
      </c>
      <c r="GN58" s="3">
        <v>2</v>
      </c>
      <c r="GO58" s="2"/>
      <c r="GQ58" s="2"/>
      <c r="GS58" s="2"/>
      <c r="GU58" s="2"/>
      <c r="GW58" s="2">
        <v>112569</v>
      </c>
      <c r="GX58" s="3">
        <v>1</v>
      </c>
      <c r="GY58" s="2">
        <v>112569</v>
      </c>
      <c r="GZ58" s="3">
        <v>1</v>
      </c>
      <c r="HA58" s="2">
        <v>337707</v>
      </c>
      <c r="HB58" s="3">
        <v>3</v>
      </c>
      <c r="HC58" s="2">
        <v>112569</v>
      </c>
      <c r="HD58" s="3">
        <v>1</v>
      </c>
      <c r="HE58" s="2"/>
      <c r="HG58" s="2"/>
      <c r="HI58" s="2"/>
      <c r="HK58" s="2"/>
      <c r="HM58" s="2"/>
      <c r="HO58" s="2"/>
      <c r="HQ58" s="2"/>
      <c r="HS58" s="2"/>
      <c r="HU58" s="2"/>
      <c r="HW58" s="2"/>
      <c r="HY58" s="2"/>
      <c r="IA58" s="2"/>
      <c r="IC58" s="2"/>
      <c r="IE58" s="2">
        <v>112569</v>
      </c>
      <c r="IF58" s="3">
        <v>1</v>
      </c>
      <c r="IG58" s="2"/>
      <c r="II58" s="2"/>
      <c r="IK58" s="2"/>
      <c r="IM58" s="2"/>
      <c r="IO58" s="2"/>
      <c r="IQ58" s="2"/>
      <c r="IS58" s="2"/>
      <c r="IU58" s="2"/>
      <c r="IW58" s="2"/>
      <c r="IY58" s="2"/>
      <c r="JA58" s="2">
        <v>101052</v>
      </c>
      <c r="JB58" s="3">
        <v>1</v>
      </c>
      <c r="JC58" s="2">
        <v>40800</v>
      </c>
      <c r="JD58" s="3">
        <v>0</v>
      </c>
      <c r="JE58" s="2"/>
      <c r="JG58" s="2">
        <v>40800</v>
      </c>
      <c r="JH58" s="3">
        <v>0</v>
      </c>
      <c r="JI58" s="2"/>
      <c r="JK58" s="2"/>
      <c r="JM58" s="2"/>
      <c r="JO58" s="2"/>
      <c r="JQ58" s="2">
        <v>25080.74</v>
      </c>
      <c r="JR58" s="3">
        <v>0</v>
      </c>
      <c r="JS58" s="2"/>
      <c r="JU58" s="2"/>
      <c r="JW58" s="2"/>
      <c r="JY58" s="2">
        <v>11086.12</v>
      </c>
      <c r="JZ58" s="3">
        <v>0</v>
      </c>
      <c r="KA58" s="2"/>
      <c r="KC58" s="2">
        <v>69815</v>
      </c>
      <c r="KD58" s="3">
        <v>0</v>
      </c>
      <c r="KE58" s="2"/>
      <c r="KG58" s="2"/>
      <c r="KI58" s="2"/>
      <c r="KK58" s="2">
        <v>164548.37</v>
      </c>
      <c r="KL58" s="3">
        <v>0</v>
      </c>
      <c r="KM58" s="2"/>
      <c r="KO58" s="2"/>
      <c r="KQ58" s="2"/>
      <c r="KS58" s="2">
        <v>34000</v>
      </c>
      <c r="KT58" s="3">
        <v>0</v>
      </c>
      <c r="KU58" s="2"/>
      <c r="KW58" s="2"/>
      <c r="KY58" s="2">
        <v>50000</v>
      </c>
      <c r="KZ58" s="3">
        <v>0</v>
      </c>
      <c r="LA58" s="2"/>
      <c r="LC58" s="2">
        <v>7160</v>
      </c>
      <c r="LD58" s="3">
        <v>0</v>
      </c>
      <c r="LE58" s="2"/>
      <c r="LG58" s="2"/>
      <c r="LI58" s="2"/>
      <c r="LK58" s="2"/>
      <c r="LM58" s="2"/>
      <c r="LO58" s="2"/>
      <c r="LQ58" s="2"/>
      <c r="LS58" s="2"/>
      <c r="LU58" s="2"/>
      <c r="LW58" s="2"/>
      <c r="LY58" s="2"/>
      <c r="MA58" s="2"/>
      <c r="MC58" s="2"/>
      <c r="ME58" s="2"/>
      <c r="MG58" s="2"/>
      <c r="MI58" s="2">
        <v>40925</v>
      </c>
      <c r="MJ58" s="3">
        <v>0</v>
      </c>
      <c r="MK58" s="2"/>
      <c r="MM58" s="2">
        <v>2000</v>
      </c>
      <c r="MN58" s="3">
        <v>0</v>
      </c>
      <c r="MO58" s="2">
        <v>4602</v>
      </c>
      <c r="MP58" s="3">
        <v>0</v>
      </c>
      <c r="MQ58" s="2"/>
      <c r="MS58" s="2">
        <v>2581.0700000000002</v>
      </c>
      <c r="MT58" s="3">
        <v>0</v>
      </c>
      <c r="MU58" s="2"/>
      <c r="MW58" s="2"/>
      <c r="MY58" s="2"/>
      <c r="NA58" s="2"/>
      <c r="NC58" s="2">
        <v>6212350.9533300009</v>
      </c>
      <c r="ND58" s="3">
        <v>64</v>
      </c>
      <c r="NE58" s="2"/>
      <c r="NG58" s="2"/>
      <c r="NI58" s="2"/>
      <c r="NK58" s="2"/>
      <c r="NM58" s="2"/>
      <c r="NO58" s="2"/>
      <c r="NQ58" s="2"/>
      <c r="NS58" s="2"/>
      <c r="NU58" s="2"/>
      <c r="NW58" s="2"/>
      <c r="NY58" s="2"/>
      <c r="OA58" s="2"/>
      <c r="OC58" s="2"/>
      <c r="OE58" s="2"/>
      <c r="OG58" s="2"/>
      <c r="OI58" s="2"/>
      <c r="OK58" s="2"/>
      <c r="OM58" s="2"/>
      <c r="OO58" s="2"/>
      <c r="OQ58" s="2"/>
      <c r="OS58" s="2"/>
      <c r="OU58" s="2"/>
      <c r="OW58" s="2"/>
      <c r="OY58" s="2"/>
      <c r="PA58" s="2"/>
      <c r="PC58" s="2"/>
      <c r="PE58" s="2"/>
      <c r="PG58" s="2"/>
      <c r="PI58" s="2"/>
      <c r="PK58" s="2"/>
      <c r="PM58" s="2"/>
      <c r="PO58" s="2"/>
      <c r="PQ58" s="2"/>
      <c r="PS58" s="2"/>
    </row>
    <row r="59" spans="1:435" x14ac:dyDescent="0.25">
      <c r="A59" t="s">
        <v>242</v>
      </c>
      <c r="B59" s="1">
        <v>370</v>
      </c>
      <c r="C59" s="2"/>
      <c r="E59" s="2"/>
      <c r="G59" s="2"/>
      <c r="I59" s="2"/>
      <c r="K59" s="2">
        <v>224928</v>
      </c>
      <c r="L59" s="3">
        <v>6</v>
      </c>
      <c r="M59" s="2"/>
      <c r="O59" s="2"/>
      <c r="Q59" s="2">
        <v>87574</v>
      </c>
      <c r="R59" s="3">
        <v>2</v>
      </c>
      <c r="S59" s="2">
        <v>74976</v>
      </c>
      <c r="T59" s="3">
        <v>2</v>
      </c>
      <c r="U59" s="2"/>
      <c r="W59" s="2">
        <v>299904</v>
      </c>
      <c r="X59" s="3">
        <v>8</v>
      </c>
      <c r="Y59" s="2"/>
      <c r="AA59" s="2"/>
      <c r="AC59" s="2"/>
      <c r="AE59" s="2"/>
      <c r="AG59" s="2"/>
      <c r="AI59" s="2"/>
      <c r="AK59" s="2">
        <v>156529</v>
      </c>
      <c r="AL59" s="3">
        <v>1</v>
      </c>
      <c r="AM59" s="2"/>
      <c r="AO59" s="2"/>
      <c r="AQ59" s="2"/>
      <c r="AS59" s="2"/>
      <c r="AU59" s="2"/>
      <c r="AW59" s="2"/>
      <c r="AY59" s="2">
        <v>110030</v>
      </c>
      <c r="AZ59" s="3">
        <v>2</v>
      </c>
      <c r="BA59" s="2"/>
      <c r="BC59" s="2"/>
      <c r="BE59" s="2"/>
      <c r="BG59" s="2"/>
      <c r="BI59" s="2"/>
      <c r="BK59" s="2"/>
      <c r="BM59" s="2"/>
      <c r="BO59" s="2"/>
      <c r="BQ59" s="2"/>
      <c r="BS59" s="2"/>
      <c r="BU59" s="2"/>
      <c r="BW59" s="2">
        <v>117087</v>
      </c>
      <c r="BX59" s="3">
        <v>1</v>
      </c>
      <c r="BY59" s="2"/>
      <c r="CA59" s="2"/>
      <c r="CC59" s="2">
        <v>78183</v>
      </c>
      <c r="CD59" s="3">
        <v>1</v>
      </c>
      <c r="CE59" s="2">
        <v>18189.326669999999</v>
      </c>
      <c r="CF59" s="3">
        <v>0</v>
      </c>
      <c r="CG59" s="2">
        <v>101190</v>
      </c>
      <c r="CH59" s="3">
        <v>2</v>
      </c>
      <c r="CI59" s="2">
        <v>60194</v>
      </c>
      <c r="CJ59" s="3">
        <v>1</v>
      </c>
      <c r="CK59" s="2"/>
      <c r="CM59" s="2"/>
      <c r="CO59" s="2"/>
      <c r="CQ59" s="2"/>
      <c r="CS59" s="2"/>
      <c r="CU59" s="2"/>
      <c r="CW59" s="2"/>
      <c r="CY59" s="2"/>
      <c r="DA59" s="2">
        <v>112569</v>
      </c>
      <c r="DB59" s="3">
        <v>1</v>
      </c>
      <c r="DC59" s="2"/>
      <c r="DE59" s="2"/>
      <c r="DG59" s="2"/>
      <c r="DI59" s="2"/>
      <c r="DK59" s="2"/>
      <c r="DM59" s="2"/>
      <c r="DO59" s="2">
        <v>116130</v>
      </c>
      <c r="DP59" s="3">
        <v>1</v>
      </c>
      <c r="DQ59" s="2">
        <v>195277</v>
      </c>
      <c r="DR59" s="3">
        <v>1</v>
      </c>
      <c r="DS59" s="2">
        <v>112569</v>
      </c>
      <c r="DT59" s="3">
        <v>1</v>
      </c>
      <c r="DU59" s="2"/>
      <c r="DW59" s="2"/>
      <c r="DY59" s="2">
        <v>56854</v>
      </c>
      <c r="DZ59" s="3">
        <v>1</v>
      </c>
      <c r="EA59" s="2">
        <v>104158</v>
      </c>
      <c r="EB59" s="3">
        <v>1</v>
      </c>
      <c r="EC59" s="2"/>
      <c r="EE59" s="2"/>
      <c r="EG59" s="2"/>
      <c r="EI59" s="2">
        <v>112569</v>
      </c>
      <c r="EJ59" s="3">
        <v>1</v>
      </c>
      <c r="EK59" s="2"/>
      <c r="EM59" s="2"/>
      <c r="EO59" s="2">
        <v>337707</v>
      </c>
      <c r="EP59" s="3">
        <v>3</v>
      </c>
      <c r="EQ59" s="2"/>
      <c r="ES59" s="2"/>
      <c r="EU59" s="2">
        <v>225138</v>
      </c>
      <c r="EV59" s="3">
        <v>2</v>
      </c>
      <c r="EW59" s="2">
        <v>225138</v>
      </c>
      <c r="EX59" s="3">
        <v>2</v>
      </c>
      <c r="EY59" s="2">
        <v>112569</v>
      </c>
      <c r="EZ59" s="3">
        <v>1</v>
      </c>
      <c r="FA59" s="2">
        <v>225138</v>
      </c>
      <c r="FB59" s="3">
        <v>2</v>
      </c>
      <c r="FC59" s="2">
        <v>112569</v>
      </c>
      <c r="FD59" s="3">
        <v>1</v>
      </c>
      <c r="FE59" s="2"/>
      <c r="FG59" s="2">
        <v>112569</v>
      </c>
      <c r="FH59" s="3">
        <v>1</v>
      </c>
      <c r="FI59" s="2">
        <v>225138</v>
      </c>
      <c r="FJ59" s="3">
        <v>2</v>
      </c>
      <c r="FK59" s="2"/>
      <c r="FM59" s="2"/>
      <c r="FO59" s="2">
        <v>225138</v>
      </c>
      <c r="FP59" s="3">
        <v>2</v>
      </c>
      <c r="FQ59" s="2"/>
      <c r="FS59" s="2">
        <v>112569</v>
      </c>
      <c r="FT59" s="3">
        <v>1</v>
      </c>
      <c r="FU59" s="2"/>
      <c r="FW59" s="2">
        <v>225138</v>
      </c>
      <c r="FX59" s="3">
        <v>2</v>
      </c>
      <c r="FY59" s="2"/>
      <c r="GA59" s="2">
        <v>112569</v>
      </c>
      <c r="GB59" s="3">
        <v>1</v>
      </c>
      <c r="GC59" s="2">
        <v>450276</v>
      </c>
      <c r="GD59" s="3">
        <v>4</v>
      </c>
      <c r="GE59" s="2"/>
      <c r="GG59" s="2"/>
      <c r="GI59" s="2"/>
      <c r="GK59" s="2"/>
      <c r="GM59" s="2">
        <v>225138</v>
      </c>
      <c r="GN59" s="3">
        <v>2</v>
      </c>
      <c r="GO59" s="2"/>
      <c r="GQ59" s="2"/>
      <c r="GS59" s="2">
        <v>112569</v>
      </c>
      <c r="GT59" s="3">
        <v>1</v>
      </c>
      <c r="GU59" s="2"/>
      <c r="GW59" s="2"/>
      <c r="GY59" s="2">
        <v>225138</v>
      </c>
      <c r="GZ59" s="3">
        <v>2</v>
      </c>
      <c r="HA59" s="2">
        <v>112569</v>
      </c>
      <c r="HB59" s="3">
        <v>1</v>
      </c>
      <c r="HC59" s="2">
        <v>337707</v>
      </c>
      <c r="HD59" s="3">
        <v>3</v>
      </c>
      <c r="HE59" s="2">
        <v>112569</v>
      </c>
      <c r="HF59" s="3">
        <v>1</v>
      </c>
      <c r="HG59" s="2">
        <v>112569</v>
      </c>
      <c r="HH59" s="3">
        <v>1</v>
      </c>
      <c r="HI59" s="2"/>
      <c r="HK59" s="2"/>
      <c r="HM59" s="2"/>
      <c r="HO59" s="2"/>
      <c r="HQ59" s="2"/>
      <c r="HS59" s="2"/>
      <c r="HU59" s="2"/>
      <c r="HW59" s="2"/>
      <c r="HY59" s="2"/>
      <c r="IA59" s="2"/>
      <c r="IC59" s="2"/>
      <c r="IE59" s="2"/>
      <c r="IG59" s="2"/>
      <c r="II59" s="2"/>
      <c r="IK59" s="2"/>
      <c r="IM59" s="2"/>
      <c r="IO59" s="2"/>
      <c r="IQ59" s="2"/>
      <c r="IS59" s="2"/>
      <c r="IU59" s="2"/>
      <c r="IW59" s="2"/>
      <c r="IY59" s="2"/>
      <c r="JA59" s="2"/>
      <c r="JC59" s="2">
        <v>27200</v>
      </c>
      <c r="JD59" s="3">
        <v>0</v>
      </c>
      <c r="JE59" s="2">
        <v>10200</v>
      </c>
      <c r="JF59" s="3">
        <v>0</v>
      </c>
      <c r="JG59" s="2">
        <v>27200</v>
      </c>
      <c r="JH59" s="3">
        <v>0</v>
      </c>
      <c r="JI59" s="2"/>
      <c r="JK59" s="2"/>
      <c r="JM59" s="2"/>
      <c r="JO59" s="2"/>
      <c r="JQ59" s="2">
        <v>24597.16</v>
      </c>
      <c r="JR59" s="3">
        <v>0</v>
      </c>
      <c r="JS59" s="2"/>
      <c r="JU59" s="2">
        <v>1000</v>
      </c>
      <c r="JV59" s="3">
        <v>0</v>
      </c>
      <c r="JW59" s="2"/>
      <c r="JY59" s="2">
        <v>9999.56</v>
      </c>
      <c r="JZ59" s="3">
        <v>0</v>
      </c>
      <c r="KA59" s="2"/>
      <c r="KC59" s="2"/>
      <c r="KE59" s="2"/>
      <c r="KG59" s="2"/>
      <c r="KI59" s="2"/>
      <c r="KK59" s="2">
        <v>183831.97</v>
      </c>
      <c r="KL59" s="3">
        <v>0</v>
      </c>
      <c r="KM59" s="2"/>
      <c r="KO59" s="2"/>
      <c r="KQ59" s="2"/>
      <c r="KS59" s="2"/>
      <c r="KU59" s="2"/>
      <c r="KW59" s="2"/>
      <c r="KY59" s="2"/>
      <c r="LA59" s="2"/>
      <c r="LC59" s="2">
        <v>6340</v>
      </c>
      <c r="LD59" s="3">
        <v>0</v>
      </c>
      <c r="LE59" s="2"/>
      <c r="LG59" s="2"/>
      <c r="LI59" s="2"/>
      <c r="LK59" s="2"/>
      <c r="LM59" s="2"/>
      <c r="LO59" s="2"/>
      <c r="LQ59" s="2"/>
      <c r="LS59" s="2"/>
      <c r="LU59" s="2"/>
      <c r="LW59" s="2"/>
      <c r="LY59" s="2"/>
      <c r="MA59" s="2"/>
      <c r="MC59" s="2"/>
      <c r="ME59" s="2"/>
      <c r="MG59" s="2"/>
      <c r="MI59" s="2"/>
      <c r="MK59" s="2">
        <v>1569</v>
      </c>
      <c r="ML59" s="3">
        <v>0</v>
      </c>
      <c r="MM59" s="2"/>
      <c r="MO59" s="2"/>
      <c r="MQ59" s="2"/>
      <c r="MS59" s="2">
        <v>2285.4499999999998</v>
      </c>
      <c r="MT59" s="3">
        <v>0</v>
      </c>
      <c r="MU59" s="2"/>
      <c r="MW59" s="2"/>
      <c r="MY59" s="2"/>
      <c r="NA59" s="2"/>
      <c r="NC59" s="2">
        <v>6373048.46667</v>
      </c>
      <c r="ND59" s="3">
        <v>68</v>
      </c>
      <c r="NE59" s="2"/>
      <c r="NG59" s="2"/>
      <c r="NI59" s="2"/>
      <c r="NK59" s="2"/>
      <c r="NM59" s="2"/>
      <c r="NO59" s="2"/>
      <c r="NQ59" s="2"/>
      <c r="NS59" s="2"/>
      <c r="NU59" s="2"/>
      <c r="NW59" s="2"/>
      <c r="NY59" s="2"/>
      <c r="OA59" s="2"/>
      <c r="OC59" s="2"/>
      <c r="OE59" s="2"/>
      <c r="OG59" s="2"/>
      <c r="OI59" s="2"/>
      <c r="OK59" s="2"/>
      <c r="OM59" s="2"/>
      <c r="OO59" s="2"/>
      <c r="OQ59" s="2"/>
      <c r="OS59" s="2"/>
      <c r="OU59" s="2"/>
      <c r="OW59" s="2"/>
      <c r="OY59" s="2"/>
      <c r="PA59" s="2"/>
      <c r="PC59" s="2"/>
      <c r="PE59" s="2"/>
      <c r="PG59" s="2"/>
      <c r="PI59" s="2"/>
      <c r="PK59" s="2"/>
      <c r="PM59" s="2"/>
      <c r="PO59" s="2"/>
      <c r="PQ59" s="2"/>
      <c r="PS59" s="2"/>
    </row>
    <row r="60" spans="1:435" x14ac:dyDescent="0.25">
      <c r="A60" t="s">
        <v>243</v>
      </c>
      <c r="B60" s="1">
        <v>264</v>
      </c>
      <c r="C60" s="2"/>
      <c r="E60" s="2"/>
      <c r="G60" s="2">
        <v>67876</v>
      </c>
      <c r="H60" s="3">
        <v>1</v>
      </c>
      <c r="I60" s="2"/>
      <c r="K60" s="2">
        <v>187440</v>
      </c>
      <c r="L60" s="3">
        <v>5</v>
      </c>
      <c r="M60" s="2">
        <v>112464</v>
      </c>
      <c r="N60" s="3">
        <v>3</v>
      </c>
      <c r="O60" s="2"/>
      <c r="Q60" s="2"/>
      <c r="S60" s="2">
        <v>74976</v>
      </c>
      <c r="T60" s="3">
        <v>2</v>
      </c>
      <c r="U60" s="2"/>
      <c r="W60" s="2">
        <v>112464</v>
      </c>
      <c r="X60" s="3">
        <v>3</v>
      </c>
      <c r="Y60" s="2"/>
      <c r="AA60" s="2"/>
      <c r="AC60" s="2">
        <v>156529</v>
      </c>
      <c r="AD60" s="3">
        <v>1</v>
      </c>
      <c r="AE60" s="2"/>
      <c r="AG60" s="2"/>
      <c r="AI60" s="2"/>
      <c r="AK60" s="2"/>
      <c r="AM60" s="2"/>
      <c r="AO60" s="2"/>
      <c r="AQ60" s="2"/>
      <c r="AS60" s="2"/>
      <c r="AU60" s="2"/>
      <c r="AW60" s="2"/>
      <c r="AY60" s="2">
        <v>165045</v>
      </c>
      <c r="AZ60" s="3">
        <v>3</v>
      </c>
      <c r="BA60" s="2">
        <v>90879</v>
      </c>
      <c r="BB60" s="3">
        <v>1</v>
      </c>
      <c r="BC60" s="2"/>
      <c r="BE60" s="2"/>
      <c r="BG60" s="2"/>
      <c r="BI60" s="2">
        <v>58896</v>
      </c>
      <c r="BJ60" s="3">
        <v>1</v>
      </c>
      <c r="BK60" s="2"/>
      <c r="BM60" s="2"/>
      <c r="BO60" s="2"/>
      <c r="BQ60" s="2"/>
      <c r="BS60" s="2"/>
      <c r="BU60" s="2"/>
      <c r="BW60" s="2"/>
      <c r="BY60" s="2"/>
      <c r="CA60" s="2"/>
      <c r="CC60" s="2">
        <v>78183</v>
      </c>
      <c r="CD60" s="3">
        <v>1</v>
      </c>
      <c r="CE60" s="2">
        <v>17325.333330000001</v>
      </c>
      <c r="CF60" s="3">
        <v>0</v>
      </c>
      <c r="CG60" s="2">
        <v>101190</v>
      </c>
      <c r="CH60" s="3">
        <v>2</v>
      </c>
      <c r="CI60" s="2">
        <v>60194</v>
      </c>
      <c r="CJ60" s="3">
        <v>1</v>
      </c>
      <c r="CK60" s="2"/>
      <c r="CM60" s="2"/>
      <c r="CO60" s="2"/>
      <c r="CQ60" s="2"/>
      <c r="CS60" s="2"/>
      <c r="CU60" s="2"/>
      <c r="CW60" s="2"/>
      <c r="CY60" s="2"/>
      <c r="DA60" s="2">
        <v>112569</v>
      </c>
      <c r="DB60" s="3">
        <v>1</v>
      </c>
      <c r="DC60" s="2">
        <v>112569</v>
      </c>
      <c r="DD60" s="3">
        <v>1</v>
      </c>
      <c r="DE60" s="2"/>
      <c r="DG60" s="2"/>
      <c r="DI60" s="2"/>
      <c r="DK60" s="2"/>
      <c r="DM60" s="2"/>
      <c r="DO60" s="2">
        <v>116130</v>
      </c>
      <c r="DP60" s="3">
        <v>1</v>
      </c>
      <c r="DQ60" s="2">
        <v>195277</v>
      </c>
      <c r="DR60" s="3">
        <v>1</v>
      </c>
      <c r="DS60" s="2">
        <v>112569</v>
      </c>
      <c r="DT60" s="3">
        <v>1</v>
      </c>
      <c r="DU60" s="2"/>
      <c r="DW60" s="2"/>
      <c r="DY60" s="2"/>
      <c r="EA60" s="2"/>
      <c r="EC60" s="2"/>
      <c r="EE60" s="2"/>
      <c r="EG60" s="2"/>
      <c r="EI60" s="2">
        <v>112569</v>
      </c>
      <c r="EJ60" s="3">
        <v>1</v>
      </c>
      <c r="EK60" s="2"/>
      <c r="EM60" s="2"/>
      <c r="EO60" s="2">
        <v>337707</v>
      </c>
      <c r="EP60" s="3">
        <v>3</v>
      </c>
      <c r="EQ60" s="2"/>
      <c r="ES60" s="2"/>
      <c r="EU60" s="2">
        <v>225138</v>
      </c>
      <c r="EV60" s="3">
        <v>2</v>
      </c>
      <c r="EW60" s="2">
        <v>225138</v>
      </c>
      <c r="EX60" s="3">
        <v>2</v>
      </c>
      <c r="EY60" s="2">
        <v>225138</v>
      </c>
      <c r="EZ60" s="3">
        <v>2</v>
      </c>
      <c r="FA60" s="2">
        <v>225138</v>
      </c>
      <c r="FB60" s="3">
        <v>2</v>
      </c>
      <c r="FC60" s="2">
        <v>225138</v>
      </c>
      <c r="FD60" s="3">
        <v>2</v>
      </c>
      <c r="FE60" s="2"/>
      <c r="FG60" s="2">
        <v>112569</v>
      </c>
      <c r="FH60" s="3">
        <v>1</v>
      </c>
      <c r="FI60" s="2">
        <v>225138</v>
      </c>
      <c r="FJ60" s="3">
        <v>2</v>
      </c>
      <c r="FK60" s="2"/>
      <c r="FM60" s="2"/>
      <c r="FO60" s="2"/>
      <c r="FQ60" s="2"/>
      <c r="FS60" s="2"/>
      <c r="FU60" s="2"/>
      <c r="FW60" s="2">
        <v>787983</v>
      </c>
      <c r="FX60" s="3">
        <v>7</v>
      </c>
      <c r="FY60" s="2"/>
      <c r="GA60" s="2">
        <v>112569</v>
      </c>
      <c r="GB60" s="3">
        <v>1</v>
      </c>
      <c r="GC60" s="2">
        <v>562845</v>
      </c>
      <c r="GD60" s="3">
        <v>5</v>
      </c>
      <c r="GE60" s="2"/>
      <c r="GG60" s="2"/>
      <c r="GI60" s="2"/>
      <c r="GK60" s="2"/>
      <c r="GM60" s="2">
        <v>225138</v>
      </c>
      <c r="GN60" s="3">
        <v>2</v>
      </c>
      <c r="GO60" s="2"/>
      <c r="GQ60" s="2"/>
      <c r="GS60" s="2">
        <v>112569</v>
      </c>
      <c r="GT60" s="3">
        <v>1</v>
      </c>
      <c r="GU60" s="2"/>
      <c r="GW60" s="2"/>
      <c r="GY60" s="2">
        <v>112569</v>
      </c>
      <c r="GZ60" s="3">
        <v>1</v>
      </c>
      <c r="HA60" s="2">
        <v>225138</v>
      </c>
      <c r="HB60" s="3">
        <v>2</v>
      </c>
      <c r="HC60" s="2">
        <v>112569</v>
      </c>
      <c r="HD60" s="3">
        <v>1</v>
      </c>
      <c r="HE60" s="2"/>
      <c r="HG60" s="2"/>
      <c r="HI60" s="2"/>
      <c r="HK60" s="2"/>
      <c r="HM60" s="2"/>
      <c r="HO60" s="2"/>
      <c r="HQ60" s="2"/>
      <c r="HS60" s="2"/>
      <c r="HU60" s="2"/>
      <c r="HW60" s="2"/>
      <c r="HY60" s="2"/>
      <c r="IA60" s="2"/>
      <c r="IC60" s="2"/>
      <c r="IE60" s="2">
        <v>112569</v>
      </c>
      <c r="IF60" s="3">
        <v>1</v>
      </c>
      <c r="IG60" s="2"/>
      <c r="II60" s="2"/>
      <c r="IK60" s="2"/>
      <c r="IM60" s="2"/>
      <c r="IO60" s="2"/>
      <c r="IQ60" s="2"/>
      <c r="IS60" s="2"/>
      <c r="IU60" s="2"/>
      <c r="IW60" s="2"/>
      <c r="IY60" s="2"/>
      <c r="JA60" s="2"/>
      <c r="JC60" s="2">
        <v>34000</v>
      </c>
      <c r="JD60" s="3">
        <v>0</v>
      </c>
      <c r="JE60" s="2">
        <v>10200</v>
      </c>
      <c r="JF60" s="3">
        <v>0</v>
      </c>
      <c r="JG60" s="2">
        <v>34000</v>
      </c>
      <c r="JH60" s="3">
        <v>0</v>
      </c>
      <c r="JI60" s="2"/>
      <c r="JK60" s="2">
        <v>638</v>
      </c>
      <c r="JL60" s="3">
        <v>0</v>
      </c>
      <c r="JM60" s="2"/>
      <c r="JO60" s="2"/>
      <c r="JQ60" s="2">
        <v>80913.95</v>
      </c>
      <c r="JR60" s="3">
        <v>0</v>
      </c>
      <c r="JS60" s="2"/>
      <c r="JU60" s="2">
        <v>2000</v>
      </c>
      <c r="JV60" s="3">
        <v>0</v>
      </c>
      <c r="JW60" s="2">
        <v>204000</v>
      </c>
      <c r="JX60" s="3">
        <v>0</v>
      </c>
      <c r="JY60" s="2">
        <v>14440.5</v>
      </c>
      <c r="JZ60" s="3">
        <v>0</v>
      </c>
      <c r="KA60" s="2"/>
      <c r="KC60" s="2">
        <v>64245</v>
      </c>
      <c r="KD60" s="3">
        <v>0</v>
      </c>
      <c r="KE60" s="2">
        <v>54000</v>
      </c>
      <c r="KF60" s="3">
        <v>0</v>
      </c>
      <c r="KG60" s="2"/>
      <c r="KI60" s="2">
        <v>2500</v>
      </c>
      <c r="KJ60" s="3">
        <v>0</v>
      </c>
      <c r="KK60" s="2">
        <v>86818.25</v>
      </c>
      <c r="KL60" s="3">
        <v>0</v>
      </c>
      <c r="KM60" s="2"/>
      <c r="KO60" s="2"/>
      <c r="KQ60" s="2">
        <v>2000</v>
      </c>
      <c r="KR60" s="3">
        <v>0</v>
      </c>
      <c r="KS60" s="2">
        <v>75200</v>
      </c>
      <c r="KT60" s="3">
        <v>0</v>
      </c>
      <c r="KU60" s="2">
        <v>30000</v>
      </c>
      <c r="KV60" s="3">
        <v>0</v>
      </c>
      <c r="KW60" s="2">
        <v>1500</v>
      </c>
      <c r="KX60" s="3">
        <v>0</v>
      </c>
      <c r="KY60" s="2">
        <v>150882</v>
      </c>
      <c r="KZ60" s="3">
        <v>0</v>
      </c>
      <c r="LA60" s="2">
        <v>13000</v>
      </c>
      <c r="LB60" s="3">
        <v>0</v>
      </c>
      <c r="LC60" s="2">
        <v>5040</v>
      </c>
      <c r="LD60" s="3">
        <v>0</v>
      </c>
      <c r="LE60" s="2"/>
      <c r="LG60" s="2"/>
      <c r="LI60" s="2"/>
      <c r="LK60" s="2"/>
      <c r="LM60" s="2"/>
      <c r="LO60" s="2"/>
      <c r="LQ60" s="2"/>
      <c r="LS60" s="2">
        <v>10000</v>
      </c>
      <c r="LT60" s="3">
        <v>0</v>
      </c>
      <c r="LU60" s="2"/>
      <c r="LW60" s="2"/>
      <c r="LY60" s="2"/>
      <c r="MA60" s="2"/>
      <c r="MC60" s="2"/>
      <c r="ME60" s="2"/>
      <c r="MG60" s="2">
        <v>2890</v>
      </c>
      <c r="MH60" s="3">
        <v>0</v>
      </c>
      <c r="MI60" s="2">
        <v>30000</v>
      </c>
      <c r="MJ60" s="3">
        <v>0</v>
      </c>
      <c r="MK60" s="2">
        <v>30000</v>
      </c>
      <c r="ML60" s="3">
        <v>0</v>
      </c>
      <c r="MM60" s="2">
        <v>8000</v>
      </c>
      <c r="MN60" s="3">
        <v>0</v>
      </c>
      <c r="MO60" s="2"/>
      <c r="MQ60" s="2"/>
      <c r="MS60" s="2">
        <v>1816.8</v>
      </c>
      <c r="MT60" s="3">
        <v>0</v>
      </c>
      <c r="MU60" s="2"/>
      <c r="MW60" s="2"/>
      <c r="MY60" s="2"/>
      <c r="NA60" s="2"/>
      <c r="NC60" s="2">
        <v>7158281.8333299998</v>
      </c>
      <c r="ND60" s="3">
        <v>67</v>
      </c>
      <c r="NE60" s="2"/>
      <c r="NG60" s="2"/>
      <c r="NI60" s="2"/>
      <c r="NK60" s="2"/>
      <c r="NM60" s="2"/>
      <c r="NO60" s="2"/>
      <c r="NQ60" s="2"/>
      <c r="NS60" s="2"/>
      <c r="NU60" s="2"/>
      <c r="NW60" s="2"/>
      <c r="NY60" s="2"/>
      <c r="OA60" s="2"/>
      <c r="OC60" s="2"/>
      <c r="OE60" s="2"/>
      <c r="OG60" s="2"/>
      <c r="OI60" s="2"/>
      <c r="OK60" s="2"/>
      <c r="OM60" s="2"/>
      <c r="OO60" s="2"/>
      <c r="OQ60" s="2"/>
      <c r="OS60" s="2"/>
      <c r="OU60" s="2"/>
      <c r="OW60" s="2"/>
      <c r="OY60" s="2"/>
      <c r="PA60" s="2"/>
      <c r="PC60" s="2"/>
      <c r="PE60" s="2"/>
      <c r="PG60" s="2"/>
      <c r="PI60" s="2"/>
      <c r="PK60" s="2"/>
      <c r="PM60" s="2"/>
      <c r="PO60" s="2"/>
      <c r="PQ60" s="2"/>
      <c r="PS60" s="2"/>
    </row>
    <row r="61" spans="1:435" x14ac:dyDescent="0.25">
      <c r="A61" t="s">
        <v>244</v>
      </c>
      <c r="B61" s="1">
        <v>266</v>
      </c>
      <c r="C61" s="2"/>
      <c r="E61" s="2"/>
      <c r="G61" s="2">
        <v>67876</v>
      </c>
      <c r="H61" s="3">
        <v>1</v>
      </c>
      <c r="I61" s="2"/>
      <c r="K61" s="2">
        <v>224928</v>
      </c>
      <c r="L61" s="3">
        <v>6</v>
      </c>
      <c r="M61" s="2"/>
      <c r="O61" s="2">
        <v>74976</v>
      </c>
      <c r="P61" s="3">
        <v>2</v>
      </c>
      <c r="Q61" s="2"/>
      <c r="S61" s="2">
        <v>149952</v>
      </c>
      <c r="T61" s="3">
        <v>4</v>
      </c>
      <c r="U61" s="2">
        <v>52931</v>
      </c>
      <c r="V61" s="3">
        <v>1</v>
      </c>
      <c r="W61" s="2">
        <v>74976</v>
      </c>
      <c r="X61" s="3">
        <v>2</v>
      </c>
      <c r="Y61" s="2">
        <v>66291</v>
      </c>
      <c r="Z61" s="3">
        <v>1</v>
      </c>
      <c r="AA61" s="2"/>
      <c r="AC61" s="2">
        <v>156529</v>
      </c>
      <c r="AD61" s="3">
        <v>1</v>
      </c>
      <c r="AE61" s="2"/>
      <c r="AG61" s="2"/>
      <c r="AI61" s="2"/>
      <c r="AK61" s="2"/>
      <c r="AM61" s="2"/>
      <c r="AO61" s="2"/>
      <c r="AQ61" s="2"/>
      <c r="AS61" s="2"/>
      <c r="AU61" s="2"/>
      <c r="AW61" s="2">
        <v>55015</v>
      </c>
      <c r="AX61" s="3">
        <v>1</v>
      </c>
      <c r="AY61" s="2"/>
      <c r="BA61" s="2">
        <v>90879</v>
      </c>
      <c r="BB61" s="3">
        <v>1</v>
      </c>
      <c r="BC61" s="2"/>
      <c r="BE61" s="2"/>
      <c r="BG61" s="2"/>
      <c r="BI61" s="2"/>
      <c r="BK61" s="2"/>
      <c r="BM61" s="2">
        <v>67580</v>
      </c>
      <c r="BN61" s="3">
        <v>1</v>
      </c>
      <c r="BO61" s="2"/>
      <c r="BQ61" s="2"/>
      <c r="BS61" s="2"/>
      <c r="BU61" s="2"/>
      <c r="BW61" s="2"/>
      <c r="BY61" s="2">
        <v>99681</v>
      </c>
      <c r="BZ61" s="3">
        <v>1</v>
      </c>
      <c r="CA61" s="2"/>
      <c r="CC61" s="2">
        <v>78183</v>
      </c>
      <c r="CD61" s="3">
        <v>1</v>
      </c>
      <c r="CE61" s="2">
        <v>34944.51</v>
      </c>
      <c r="CF61" s="3">
        <v>0</v>
      </c>
      <c r="CG61" s="2">
        <v>50595</v>
      </c>
      <c r="CH61" s="3">
        <v>1</v>
      </c>
      <c r="CI61" s="2">
        <v>120388</v>
      </c>
      <c r="CJ61" s="3">
        <v>2</v>
      </c>
      <c r="CK61" s="2"/>
      <c r="CM61" s="2"/>
      <c r="CO61" s="2"/>
      <c r="CQ61" s="2"/>
      <c r="CS61" s="2">
        <v>144306</v>
      </c>
      <c r="CT61" s="3">
        <v>1</v>
      </c>
      <c r="CU61" s="2"/>
      <c r="CW61" s="2"/>
      <c r="CY61" s="2"/>
      <c r="DA61" s="2">
        <v>112569</v>
      </c>
      <c r="DB61" s="3">
        <v>1</v>
      </c>
      <c r="DC61" s="2">
        <v>112569</v>
      </c>
      <c r="DD61" s="3">
        <v>1</v>
      </c>
      <c r="DE61" s="2"/>
      <c r="DG61" s="2"/>
      <c r="DI61" s="2"/>
      <c r="DK61" s="2"/>
      <c r="DM61" s="2"/>
      <c r="DO61" s="2"/>
      <c r="DQ61" s="2">
        <v>195277</v>
      </c>
      <c r="DR61" s="3">
        <v>1</v>
      </c>
      <c r="DS61" s="2">
        <v>112569</v>
      </c>
      <c r="DT61" s="3">
        <v>1</v>
      </c>
      <c r="DU61" s="2"/>
      <c r="DW61" s="2"/>
      <c r="DY61" s="2"/>
      <c r="EA61" s="2"/>
      <c r="EC61" s="2">
        <v>112569</v>
      </c>
      <c r="ED61" s="3">
        <v>1</v>
      </c>
      <c r="EE61" s="2"/>
      <c r="EG61" s="2"/>
      <c r="EI61" s="2">
        <v>112569</v>
      </c>
      <c r="EJ61" s="3">
        <v>1</v>
      </c>
      <c r="EK61" s="2"/>
      <c r="EM61" s="2"/>
      <c r="EO61" s="2">
        <v>225138</v>
      </c>
      <c r="EP61" s="3">
        <v>2</v>
      </c>
      <c r="EQ61" s="2"/>
      <c r="ES61" s="2"/>
      <c r="EU61" s="2">
        <v>337707</v>
      </c>
      <c r="EV61" s="3">
        <v>3</v>
      </c>
      <c r="EW61" s="2">
        <v>225138</v>
      </c>
      <c r="EX61" s="3">
        <v>2</v>
      </c>
      <c r="EY61" s="2">
        <v>225138</v>
      </c>
      <c r="EZ61" s="3">
        <v>2</v>
      </c>
      <c r="FA61" s="2">
        <v>225138</v>
      </c>
      <c r="FB61" s="3">
        <v>2</v>
      </c>
      <c r="FC61" s="2">
        <v>337707</v>
      </c>
      <c r="FD61" s="3">
        <v>3</v>
      </c>
      <c r="FE61" s="2">
        <v>112569</v>
      </c>
      <c r="FF61" s="3">
        <v>1</v>
      </c>
      <c r="FG61" s="2"/>
      <c r="FI61" s="2"/>
      <c r="FK61" s="2"/>
      <c r="FM61" s="2"/>
      <c r="FO61" s="2"/>
      <c r="FQ61" s="2"/>
      <c r="FS61" s="2"/>
      <c r="FU61" s="2">
        <v>112569</v>
      </c>
      <c r="FV61" s="3">
        <v>1</v>
      </c>
      <c r="FW61" s="2">
        <v>112569</v>
      </c>
      <c r="FX61" s="3">
        <v>1</v>
      </c>
      <c r="FY61" s="2">
        <v>112569</v>
      </c>
      <c r="FZ61" s="3">
        <v>1</v>
      </c>
      <c r="GA61" s="2">
        <v>225138</v>
      </c>
      <c r="GB61" s="3">
        <v>2</v>
      </c>
      <c r="GC61" s="2">
        <v>675414</v>
      </c>
      <c r="GD61" s="3">
        <v>6</v>
      </c>
      <c r="GE61" s="2"/>
      <c r="GG61" s="2">
        <v>112569</v>
      </c>
      <c r="GH61" s="3">
        <v>1</v>
      </c>
      <c r="GI61" s="2"/>
      <c r="GK61" s="2"/>
      <c r="GM61" s="2">
        <v>337707</v>
      </c>
      <c r="GN61" s="3">
        <v>3</v>
      </c>
      <c r="GO61" s="2">
        <v>112569</v>
      </c>
      <c r="GP61" s="3">
        <v>1</v>
      </c>
      <c r="GQ61" s="2"/>
      <c r="GS61" s="2">
        <v>112569</v>
      </c>
      <c r="GT61" s="3">
        <v>1</v>
      </c>
      <c r="GU61" s="2"/>
      <c r="GW61" s="2"/>
      <c r="GY61" s="2">
        <v>337707</v>
      </c>
      <c r="GZ61" s="3">
        <v>3</v>
      </c>
      <c r="HA61" s="2"/>
      <c r="HC61" s="2">
        <v>337707</v>
      </c>
      <c r="HD61" s="3">
        <v>3</v>
      </c>
      <c r="HE61" s="2"/>
      <c r="HG61" s="2">
        <v>112569</v>
      </c>
      <c r="HH61" s="3">
        <v>1</v>
      </c>
      <c r="HI61" s="2"/>
      <c r="HK61" s="2"/>
      <c r="HM61" s="2"/>
      <c r="HO61" s="2"/>
      <c r="HQ61" s="2"/>
      <c r="HS61" s="2"/>
      <c r="HU61" s="2">
        <v>112569</v>
      </c>
      <c r="HV61" s="3">
        <v>1</v>
      </c>
      <c r="HW61" s="2"/>
      <c r="HY61" s="2">
        <v>112569</v>
      </c>
      <c r="HZ61" s="3">
        <v>1</v>
      </c>
      <c r="IA61" s="2"/>
      <c r="IC61" s="2"/>
      <c r="IE61" s="2">
        <v>112569</v>
      </c>
      <c r="IF61" s="3">
        <v>1</v>
      </c>
      <c r="IG61" s="2"/>
      <c r="II61" s="2"/>
      <c r="IK61" s="2"/>
      <c r="IM61" s="2"/>
      <c r="IO61" s="2"/>
      <c r="IQ61" s="2"/>
      <c r="IS61" s="2"/>
      <c r="IU61" s="2"/>
      <c r="IW61" s="2"/>
      <c r="IY61" s="2"/>
      <c r="JA61" s="2"/>
      <c r="JC61" s="2">
        <v>54400</v>
      </c>
      <c r="JD61" s="3">
        <v>0</v>
      </c>
      <c r="JE61" s="2">
        <v>10200</v>
      </c>
      <c r="JF61" s="3">
        <v>0</v>
      </c>
      <c r="JG61" s="2">
        <v>54400</v>
      </c>
      <c r="JH61" s="3">
        <v>0</v>
      </c>
      <c r="JI61" s="2"/>
      <c r="JK61" s="2"/>
      <c r="JM61" s="2"/>
      <c r="JO61" s="2"/>
      <c r="JQ61" s="2">
        <v>51941.36</v>
      </c>
      <c r="JR61" s="3">
        <v>0</v>
      </c>
      <c r="JS61" s="2"/>
      <c r="JU61" s="2">
        <v>1000</v>
      </c>
      <c r="JV61" s="3">
        <v>0</v>
      </c>
      <c r="JW61" s="2">
        <v>11239</v>
      </c>
      <c r="JX61" s="3">
        <v>0</v>
      </c>
      <c r="JY61" s="2">
        <v>13119.88</v>
      </c>
      <c r="JZ61" s="3">
        <v>0</v>
      </c>
      <c r="KA61" s="2"/>
      <c r="KC61" s="2">
        <v>13480</v>
      </c>
      <c r="KD61" s="3">
        <v>0</v>
      </c>
      <c r="KE61" s="2">
        <v>10000</v>
      </c>
      <c r="KF61" s="3">
        <v>0</v>
      </c>
      <c r="KG61" s="2"/>
      <c r="KI61" s="2">
        <v>6000</v>
      </c>
      <c r="KJ61" s="3">
        <v>0</v>
      </c>
      <c r="KK61" s="2">
        <v>157992.4</v>
      </c>
      <c r="KL61" s="3">
        <v>0</v>
      </c>
      <c r="KM61" s="2"/>
      <c r="KO61" s="2"/>
      <c r="KQ61" s="2"/>
      <c r="KS61" s="2"/>
      <c r="KU61" s="2">
        <v>3988</v>
      </c>
      <c r="KV61" s="3">
        <v>0</v>
      </c>
      <c r="KW61" s="2">
        <v>1000</v>
      </c>
      <c r="KX61" s="3">
        <v>0</v>
      </c>
      <c r="KY61" s="2"/>
      <c r="LA61" s="2">
        <v>8625</v>
      </c>
      <c r="LB61" s="3">
        <v>0</v>
      </c>
      <c r="LC61" s="2">
        <v>9740</v>
      </c>
      <c r="LD61" s="3">
        <v>0</v>
      </c>
      <c r="LE61" s="2"/>
      <c r="LG61" s="2"/>
      <c r="LI61" s="2"/>
      <c r="LK61" s="2"/>
      <c r="LM61" s="2"/>
      <c r="LO61" s="2"/>
      <c r="LQ61" s="2"/>
      <c r="LS61" s="2"/>
      <c r="LU61" s="2"/>
      <c r="LW61" s="2"/>
      <c r="LY61" s="2"/>
      <c r="MA61" s="2"/>
      <c r="MC61" s="2"/>
      <c r="ME61" s="2"/>
      <c r="MG61" s="2">
        <v>1000</v>
      </c>
      <c r="MH61" s="3">
        <v>0</v>
      </c>
      <c r="MI61" s="2"/>
      <c r="MK61" s="2">
        <v>10500</v>
      </c>
      <c r="ML61" s="3">
        <v>0</v>
      </c>
      <c r="MM61" s="2">
        <v>3000</v>
      </c>
      <c r="MN61" s="3">
        <v>0</v>
      </c>
      <c r="MO61" s="2"/>
      <c r="MQ61" s="2"/>
      <c r="MS61" s="2">
        <v>3511.07</v>
      </c>
      <c r="MT61" s="3">
        <v>0</v>
      </c>
      <c r="MU61" s="2"/>
      <c r="MW61" s="2"/>
      <c r="MY61" s="2"/>
      <c r="NA61" s="2"/>
      <c r="NC61" s="2">
        <v>7521187.2199999997</v>
      </c>
      <c r="ND61" s="3">
        <v>75</v>
      </c>
      <c r="NE61" s="2"/>
      <c r="NG61" s="2"/>
      <c r="NI61" s="2"/>
      <c r="NK61" s="2"/>
      <c r="NM61" s="2"/>
      <c r="NO61" s="2"/>
      <c r="NQ61" s="2"/>
      <c r="NS61" s="2"/>
      <c r="NU61" s="2"/>
      <c r="NW61" s="2"/>
      <c r="NY61" s="2"/>
      <c r="OA61" s="2"/>
      <c r="OC61" s="2"/>
      <c r="OE61" s="2"/>
      <c r="OG61" s="2"/>
      <c r="OI61" s="2"/>
      <c r="OK61" s="2"/>
      <c r="OM61" s="2"/>
      <c r="OO61" s="2"/>
      <c r="OQ61" s="2"/>
      <c r="OS61" s="2"/>
      <c r="OU61" s="2"/>
      <c r="OW61" s="2"/>
      <c r="OY61" s="2"/>
      <c r="PA61" s="2"/>
      <c r="PC61" s="2"/>
      <c r="PE61" s="2"/>
      <c r="PG61" s="2"/>
      <c r="PI61" s="2"/>
      <c r="PK61" s="2"/>
      <c r="PM61" s="2"/>
      <c r="PO61" s="2"/>
      <c r="PQ61" s="2"/>
      <c r="PS61" s="2"/>
    </row>
    <row r="62" spans="1:435" x14ac:dyDescent="0.25">
      <c r="A62" t="s">
        <v>245</v>
      </c>
      <c r="B62" s="1">
        <v>271</v>
      </c>
      <c r="C62" s="2"/>
      <c r="E62" s="2"/>
      <c r="G62" s="2"/>
      <c r="I62" s="2"/>
      <c r="K62" s="2">
        <v>224928</v>
      </c>
      <c r="L62" s="3">
        <v>6</v>
      </c>
      <c r="M62" s="2"/>
      <c r="O62" s="2">
        <v>187440</v>
      </c>
      <c r="P62" s="3">
        <v>5</v>
      </c>
      <c r="Q62" s="2"/>
      <c r="S62" s="2">
        <v>112464</v>
      </c>
      <c r="T62" s="3">
        <v>3</v>
      </c>
      <c r="U62" s="2"/>
      <c r="W62" s="2">
        <v>224928</v>
      </c>
      <c r="X62" s="3">
        <v>6</v>
      </c>
      <c r="Y62" s="2"/>
      <c r="AA62" s="2"/>
      <c r="AC62" s="2"/>
      <c r="AE62" s="2"/>
      <c r="AG62" s="2"/>
      <c r="AI62" s="2"/>
      <c r="AK62" s="2">
        <v>156529</v>
      </c>
      <c r="AL62" s="3">
        <v>1</v>
      </c>
      <c r="AM62" s="2"/>
      <c r="AO62" s="2"/>
      <c r="AQ62" s="2"/>
      <c r="AS62" s="2"/>
      <c r="AU62" s="2"/>
      <c r="AW62" s="2"/>
      <c r="AY62" s="2"/>
      <c r="BA62" s="2">
        <v>90879</v>
      </c>
      <c r="BB62" s="3">
        <v>1</v>
      </c>
      <c r="BC62" s="2">
        <v>101278</v>
      </c>
      <c r="BD62" s="3">
        <v>2</v>
      </c>
      <c r="BE62" s="2"/>
      <c r="BG62" s="2"/>
      <c r="BI62" s="2">
        <v>29448</v>
      </c>
      <c r="BJ62" s="3">
        <v>0.5</v>
      </c>
      <c r="BK62" s="2"/>
      <c r="BM62" s="2"/>
      <c r="BO62" s="2"/>
      <c r="BQ62" s="2"/>
      <c r="BS62" s="2"/>
      <c r="BU62" s="2"/>
      <c r="BW62" s="2"/>
      <c r="BY62" s="2"/>
      <c r="CA62" s="2"/>
      <c r="CC62" s="2">
        <v>78183</v>
      </c>
      <c r="CD62" s="3">
        <v>1</v>
      </c>
      <c r="CE62" s="2">
        <v>11005.29333</v>
      </c>
      <c r="CF62" s="3">
        <v>0</v>
      </c>
      <c r="CG62" s="2">
        <v>50595</v>
      </c>
      <c r="CH62" s="3">
        <v>1</v>
      </c>
      <c r="CI62" s="2">
        <v>120388</v>
      </c>
      <c r="CJ62" s="3">
        <v>2</v>
      </c>
      <c r="CK62" s="2"/>
      <c r="CM62" s="2"/>
      <c r="CO62" s="2"/>
      <c r="CQ62" s="2"/>
      <c r="CS62" s="2"/>
      <c r="CU62" s="2"/>
      <c r="CW62" s="2"/>
      <c r="CY62" s="2"/>
      <c r="DA62" s="2">
        <v>112569</v>
      </c>
      <c r="DB62" s="3">
        <v>1</v>
      </c>
      <c r="DC62" s="2"/>
      <c r="DE62" s="2"/>
      <c r="DG62" s="2"/>
      <c r="DI62" s="2"/>
      <c r="DK62" s="2"/>
      <c r="DM62" s="2"/>
      <c r="DO62" s="2"/>
      <c r="DQ62" s="2">
        <v>195277</v>
      </c>
      <c r="DR62" s="3">
        <v>1</v>
      </c>
      <c r="DS62" s="2">
        <v>112569</v>
      </c>
      <c r="DT62" s="3">
        <v>1</v>
      </c>
      <c r="DU62" s="2"/>
      <c r="DW62" s="2"/>
      <c r="DY62" s="2"/>
      <c r="EA62" s="2"/>
      <c r="EC62" s="2"/>
      <c r="EE62" s="2"/>
      <c r="EG62" s="2"/>
      <c r="EI62" s="2">
        <v>112569</v>
      </c>
      <c r="EJ62" s="3">
        <v>1</v>
      </c>
      <c r="EK62" s="2"/>
      <c r="EM62" s="2"/>
      <c r="EO62" s="2">
        <v>168853.5</v>
      </c>
      <c r="EP62" s="3">
        <v>1.5</v>
      </c>
      <c r="EQ62" s="2"/>
      <c r="ES62" s="2"/>
      <c r="EU62" s="2">
        <v>337707</v>
      </c>
      <c r="EV62" s="3">
        <v>3</v>
      </c>
      <c r="EW62" s="2">
        <v>337707</v>
      </c>
      <c r="EX62" s="3">
        <v>3</v>
      </c>
      <c r="EY62" s="2">
        <v>337707</v>
      </c>
      <c r="EZ62" s="3">
        <v>3</v>
      </c>
      <c r="FA62" s="2">
        <v>337707</v>
      </c>
      <c r="FB62" s="3">
        <v>3</v>
      </c>
      <c r="FC62" s="2">
        <v>337707</v>
      </c>
      <c r="FD62" s="3">
        <v>3</v>
      </c>
      <c r="FE62" s="2"/>
      <c r="FG62" s="2">
        <v>112569</v>
      </c>
      <c r="FH62" s="3">
        <v>1</v>
      </c>
      <c r="FI62" s="2"/>
      <c r="FK62" s="2"/>
      <c r="FM62" s="2"/>
      <c r="FO62" s="2">
        <v>225138</v>
      </c>
      <c r="FP62" s="3">
        <v>2</v>
      </c>
      <c r="FQ62" s="2"/>
      <c r="FS62" s="2"/>
      <c r="FU62" s="2">
        <v>112569</v>
      </c>
      <c r="FV62" s="3">
        <v>1</v>
      </c>
      <c r="FW62" s="2">
        <v>112569</v>
      </c>
      <c r="FX62" s="3">
        <v>1</v>
      </c>
      <c r="FY62" s="2"/>
      <c r="GA62" s="2">
        <v>225138</v>
      </c>
      <c r="GB62" s="3">
        <v>2</v>
      </c>
      <c r="GC62" s="2">
        <v>337707</v>
      </c>
      <c r="GD62" s="3">
        <v>3</v>
      </c>
      <c r="GE62" s="2"/>
      <c r="GG62" s="2">
        <v>112569</v>
      </c>
      <c r="GH62" s="3">
        <v>1</v>
      </c>
      <c r="GI62" s="2"/>
      <c r="GK62" s="2"/>
      <c r="GM62" s="2">
        <v>337707</v>
      </c>
      <c r="GN62" s="3">
        <v>3</v>
      </c>
      <c r="GO62" s="2"/>
      <c r="GQ62" s="2"/>
      <c r="GS62" s="2">
        <v>112569</v>
      </c>
      <c r="GT62" s="3">
        <v>1</v>
      </c>
      <c r="GU62" s="2"/>
      <c r="GW62" s="2"/>
      <c r="GY62" s="2">
        <v>337707</v>
      </c>
      <c r="GZ62" s="3">
        <v>3</v>
      </c>
      <c r="HA62" s="2"/>
      <c r="HC62" s="2">
        <v>337707</v>
      </c>
      <c r="HD62" s="3">
        <v>3</v>
      </c>
      <c r="HE62" s="2"/>
      <c r="HG62" s="2"/>
      <c r="HI62" s="2"/>
      <c r="HK62" s="2"/>
      <c r="HM62" s="2"/>
      <c r="HO62" s="2">
        <v>112569</v>
      </c>
      <c r="HP62" s="3">
        <v>1</v>
      </c>
      <c r="HQ62" s="2"/>
      <c r="HS62" s="2"/>
      <c r="HU62" s="2"/>
      <c r="HW62" s="2"/>
      <c r="HY62" s="2">
        <v>112569</v>
      </c>
      <c r="HZ62" s="3">
        <v>1</v>
      </c>
      <c r="IA62" s="2"/>
      <c r="IC62" s="2"/>
      <c r="IE62" s="2">
        <v>112569</v>
      </c>
      <c r="IF62" s="3">
        <v>1</v>
      </c>
      <c r="IG62" s="2"/>
      <c r="II62" s="2"/>
      <c r="IK62" s="2"/>
      <c r="IM62" s="2"/>
      <c r="IO62" s="2"/>
      <c r="IQ62" s="2"/>
      <c r="IS62" s="2"/>
      <c r="IU62" s="2"/>
      <c r="IW62" s="2"/>
      <c r="IY62" s="2"/>
      <c r="JA62" s="2"/>
      <c r="JC62" s="2"/>
      <c r="JE62" s="2"/>
      <c r="JG62" s="2"/>
      <c r="JI62" s="2"/>
      <c r="JK62" s="2"/>
      <c r="JM62" s="2"/>
      <c r="JO62" s="2"/>
      <c r="JQ62" s="2">
        <v>17988.919999999998</v>
      </c>
      <c r="JR62" s="3">
        <v>0</v>
      </c>
      <c r="JS62" s="2"/>
      <c r="JU62" s="2"/>
      <c r="JW62" s="2"/>
      <c r="JY62" s="2">
        <v>5502.46</v>
      </c>
      <c r="JZ62" s="3">
        <v>0</v>
      </c>
      <c r="KA62" s="2"/>
      <c r="KC62" s="2">
        <v>5588</v>
      </c>
      <c r="KD62" s="3">
        <v>0</v>
      </c>
      <c r="KE62" s="2"/>
      <c r="KG62" s="2"/>
      <c r="KI62" s="2"/>
      <c r="KK62" s="2">
        <v>118061.5</v>
      </c>
      <c r="KL62" s="3">
        <v>0</v>
      </c>
      <c r="KM62" s="2"/>
      <c r="KO62" s="2"/>
      <c r="KQ62" s="2"/>
      <c r="KS62" s="2"/>
      <c r="KU62" s="2">
        <v>1345</v>
      </c>
      <c r="KV62" s="3">
        <v>0</v>
      </c>
      <c r="KW62" s="2"/>
      <c r="KY62" s="2"/>
      <c r="LA62" s="2"/>
      <c r="LC62" s="2">
        <v>8980</v>
      </c>
      <c r="LD62" s="3">
        <v>0</v>
      </c>
      <c r="LE62" s="2"/>
      <c r="LG62" s="2"/>
      <c r="LI62" s="2"/>
      <c r="LK62" s="2"/>
      <c r="LM62" s="2"/>
      <c r="LO62" s="2"/>
      <c r="LQ62" s="2"/>
      <c r="LS62" s="2"/>
      <c r="LU62" s="2"/>
      <c r="LW62" s="2"/>
      <c r="LY62" s="2"/>
      <c r="MA62" s="2"/>
      <c r="MC62" s="2"/>
      <c r="ME62" s="2"/>
      <c r="MG62" s="2"/>
      <c r="MI62" s="2"/>
      <c r="MK62" s="2">
        <v>4725</v>
      </c>
      <c r="ML62" s="3">
        <v>0</v>
      </c>
      <c r="MM62" s="2"/>
      <c r="MO62" s="2"/>
      <c r="MQ62" s="2"/>
      <c r="MS62" s="2"/>
      <c r="MU62" s="2">
        <v>11225</v>
      </c>
      <c r="MV62" s="3">
        <v>0</v>
      </c>
      <c r="MW62" s="2"/>
      <c r="MY62" s="2"/>
      <c r="NA62" s="2"/>
      <c r="NC62" s="2">
        <v>6653509.6733299997</v>
      </c>
      <c r="ND62" s="3">
        <v>73</v>
      </c>
      <c r="NE62" s="2"/>
      <c r="NG62" s="2"/>
      <c r="NI62" s="2"/>
      <c r="NK62" s="2"/>
      <c r="NM62" s="2"/>
      <c r="NO62" s="2"/>
      <c r="NQ62" s="2"/>
      <c r="NS62" s="2"/>
      <c r="NU62" s="2"/>
      <c r="NW62" s="2"/>
      <c r="NY62" s="2"/>
      <c r="OA62" s="2"/>
      <c r="OC62" s="2"/>
      <c r="OE62" s="2"/>
      <c r="OG62" s="2"/>
      <c r="OI62" s="2"/>
      <c r="OK62" s="2"/>
      <c r="OM62" s="2"/>
      <c r="OO62" s="2"/>
      <c r="OQ62" s="2"/>
      <c r="OS62" s="2"/>
      <c r="OU62" s="2"/>
      <c r="OW62" s="2"/>
      <c r="OY62" s="2"/>
      <c r="PA62" s="2"/>
      <c r="PC62" s="2"/>
      <c r="PE62" s="2"/>
      <c r="PG62" s="2"/>
      <c r="PI62" s="2"/>
      <c r="PK62" s="2"/>
      <c r="PM62" s="2"/>
      <c r="PO62" s="2"/>
      <c r="PQ62" s="2"/>
      <c r="PS62" s="2"/>
    </row>
    <row r="63" spans="1:435" x14ac:dyDescent="0.25">
      <c r="A63" t="s">
        <v>246</v>
      </c>
      <c r="B63" s="1">
        <v>884</v>
      </c>
      <c r="C63" s="2"/>
      <c r="E63" s="2"/>
      <c r="G63" s="2">
        <v>135752</v>
      </c>
      <c r="H63" s="3">
        <v>2</v>
      </c>
      <c r="I63" s="2">
        <v>61952</v>
      </c>
      <c r="J63" s="3">
        <v>1</v>
      </c>
      <c r="K63" s="2"/>
      <c r="M63" s="2"/>
      <c r="O63" s="2"/>
      <c r="Q63" s="2">
        <v>87574</v>
      </c>
      <c r="R63" s="3">
        <v>2</v>
      </c>
      <c r="S63" s="2"/>
      <c r="U63" s="2"/>
      <c r="W63" s="2">
        <v>74976</v>
      </c>
      <c r="X63" s="3">
        <v>2</v>
      </c>
      <c r="Y63" s="2"/>
      <c r="AA63" s="2"/>
      <c r="AC63" s="2"/>
      <c r="AE63" s="2"/>
      <c r="AG63" s="2"/>
      <c r="AI63" s="2"/>
      <c r="AK63" s="2">
        <v>156529</v>
      </c>
      <c r="AL63" s="3">
        <v>1</v>
      </c>
      <c r="AM63" s="2"/>
      <c r="AO63" s="2"/>
      <c r="AQ63" s="2"/>
      <c r="AS63" s="2"/>
      <c r="AU63" s="2">
        <v>69509</v>
      </c>
      <c r="AV63" s="3">
        <v>1</v>
      </c>
      <c r="AW63" s="2"/>
      <c r="AY63" s="2">
        <v>55015</v>
      </c>
      <c r="AZ63" s="3">
        <v>1</v>
      </c>
      <c r="BA63" s="2"/>
      <c r="BC63" s="2"/>
      <c r="BE63" s="2"/>
      <c r="BG63" s="2"/>
      <c r="BI63" s="2"/>
      <c r="BK63" s="2"/>
      <c r="BM63" s="2">
        <v>67580</v>
      </c>
      <c r="BN63" s="3">
        <v>1</v>
      </c>
      <c r="BO63" s="2"/>
      <c r="BQ63" s="2"/>
      <c r="BS63" s="2"/>
      <c r="BU63" s="2">
        <v>117087</v>
      </c>
      <c r="BV63" s="3">
        <v>1</v>
      </c>
      <c r="BW63" s="2"/>
      <c r="BY63" s="2"/>
      <c r="CA63" s="2"/>
      <c r="CC63" s="2">
        <v>78183</v>
      </c>
      <c r="CD63" s="3">
        <v>1</v>
      </c>
      <c r="CE63" s="2">
        <v>6040.11</v>
      </c>
      <c r="CF63" s="3">
        <v>0</v>
      </c>
      <c r="CG63" s="2">
        <v>50595</v>
      </c>
      <c r="CH63" s="3">
        <v>1</v>
      </c>
      <c r="CI63" s="2">
        <v>60194</v>
      </c>
      <c r="CJ63" s="3">
        <v>1</v>
      </c>
      <c r="CK63" s="2"/>
      <c r="CM63" s="2"/>
      <c r="CO63" s="2"/>
      <c r="CQ63" s="2">
        <v>144306</v>
      </c>
      <c r="CR63" s="3">
        <v>1</v>
      </c>
      <c r="CS63" s="2"/>
      <c r="CU63" s="2"/>
      <c r="CW63" s="2"/>
      <c r="CY63" s="2"/>
      <c r="DA63" s="2"/>
      <c r="DC63" s="2">
        <v>112569</v>
      </c>
      <c r="DD63" s="3">
        <v>1</v>
      </c>
      <c r="DE63" s="2"/>
      <c r="DG63" s="2">
        <v>20467.090929557999</v>
      </c>
      <c r="DH63" s="3">
        <v>0.18181818199999999</v>
      </c>
      <c r="DI63" s="2"/>
      <c r="DK63" s="2"/>
      <c r="DM63" s="2"/>
      <c r="DO63" s="2"/>
      <c r="DQ63" s="2">
        <v>195277</v>
      </c>
      <c r="DR63" s="3">
        <v>1</v>
      </c>
      <c r="DS63" s="2">
        <v>112569</v>
      </c>
      <c r="DT63" s="3">
        <v>1</v>
      </c>
      <c r="DU63" s="2"/>
      <c r="DW63" s="2"/>
      <c r="DY63" s="2">
        <v>56854</v>
      </c>
      <c r="DZ63" s="3">
        <v>1</v>
      </c>
      <c r="EA63" s="2"/>
      <c r="EC63" s="2"/>
      <c r="EE63" s="2">
        <v>127248</v>
      </c>
      <c r="EF63" s="3">
        <v>1</v>
      </c>
      <c r="EG63" s="2"/>
      <c r="EI63" s="2">
        <v>112569</v>
      </c>
      <c r="EJ63" s="3">
        <v>1</v>
      </c>
      <c r="EK63" s="2"/>
      <c r="EM63" s="2"/>
      <c r="EO63" s="2">
        <v>225138</v>
      </c>
      <c r="EP63" s="3">
        <v>2</v>
      </c>
      <c r="EQ63" s="2"/>
      <c r="ES63" s="2"/>
      <c r="EU63" s="2"/>
      <c r="EW63" s="2"/>
      <c r="EY63" s="2"/>
      <c r="FA63" s="2"/>
      <c r="FC63" s="2"/>
      <c r="FE63" s="2"/>
      <c r="FG63" s="2"/>
      <c r="FI63" s="2"/>
      <c r="FK63" s="2">
        <v>337707</v>
      </c>
      <c r="FL63" s="3">
        <v>3</v>
      </c>
      <c r="FM63" s="2"/>
      <c r="FO63" s="2"/>
      <c r="FQ63" s="2"/>
      <c r="FS63" s="2"/>
      <c r="FU63" s="2"/>
      <c r="FW63" s="2"/>
      <c r="FY63" s="2">
        <v>112569</v>
      </c>
      <c r="FZ63" s="3">
        <v>1</v>
      </c>
      <c r="GA63" s="2">
        <v>112569</v>
      </c>
      <c r="GB63" s="3">
        <v>1</v>
      </c>
      <c r="GC63" s="2">
        <v>675414</v>
      </c>
      <c r="GD63" s="3">
        <v>6</v>
      </c>
      <c r="GE63" s="2"/>
      <c r="GG63" s="2"/>
      <c r="GI63" s="2"/>
      <c r="GK63" s="2"/>
      <c r="GM63" s="2"/>
      <c r="GO63" s="2">
        <v>225138</v>
      </c>
      <c r="GP63" s="3">
        <v>2</v>
      </c>
      <c r="GQ63" s="2"/>
      <c r="GS63" s="2"/>
      <c r="GU63" s="2">
        <v>225138</v>
      </c>
      <c r="GV63" s="3">
        <v>2</v>
      </c>
      <c r="GW63" s="2"/>
      <c r="GY63" s="2"/>
      <c r="HA63" s="2"/>
      <c r="HC63" s="2"/>
      <c r="HE63" s="2">
        <v>112569</v>
      </c>
      <c r="HF63" s="3">
        <v>1</v>
      </c>
      <c r="HG63" s="2"/>
      <c r="HI63" s="2"/>
      <c r="HK63" s="2">
        <v>112569</v>
      </c>
      <c r="HL63" s="3">
        <v>1</v>
      </c>
      <c r="HM63" s="2"/>
      <c r="HO63" s="2">
        <v>112569</v>
      </c>
      <c r="HP63" s="3">
        <v>1</v>
      </c>
      <c r="HQ63" s="2"/>
      <c r="HS63" s="2"/>
      <c r="HU63" s="2">
        <v>112569</v>
      </c>
      <c r="HV63" s="3">
        <v>1</v>
      </c>
      <c r="HW63" s="2"/>
      <c r="HY63" s="2"/>
      <c r="IA63" s="2"/>
      <c r="IC63" s="2"/>
      <c r="IE63" s="2">
        <v>112569</v>
      </c>
      <c r="IF63" s="3">
        <v>1</v>
      </c>
      <c r="IG63" s="2"/>
      <c r="II63" s="2"/>
      <c r="IK63" s="2"/>
      <c r="IM63" s="2"/>
      <c r="IO63" s="2"/>
      <c r="IQ63" s="2"/>
      <c r="IS63" s="2"/>
      <c r="IU63" s="2"/>
      <c r="IW63" s="2"/>
      <c r="IY63" s="2"/>
      <c r="JA63" s="2"/>
      <c r="JC63" s="2"/>
      <c r="JE63" s="2"/>
      <c r="JG63" s="2"/>
      <c r="JI63" s="2"/>
      <c r="JK63" s="2"/>
      <c r="JM63" s="2"/>
      <c r="JO63" s="2"/>
      <c r="JQ63" s="2">
        <v>150179.44</v>
      </c>
      <c r="JR63" s="3">
        <v>0</v>
      </c>
      <c r="JS63" s="2">
        <v>3000</v>
      </c>
      <c r="JT63" s="3">
        <v>0</v>
      </c>
      <c r="JU63" s="2">
        <v>500</v>
      </c>
      <c r="JV63" s="3">
        <v>0</v>
      </c>
      <c r="JW63" s="2">
        <v>8500</v>
      </c>
      <c r="JX63" s="3">
        <v>0</v>
      </c>
      <c r="JY63" s="2">
        <v>3577.27</v>
      </c>
      <c r="JZ63" s="3">
        <v>0</v>
      </c>
      <c r="KA63" s="2"/>
      <c r="KC63" s="2">
        <v>20000</v>
      </c>
      <c r="KD63" s="3">
        <v>0</v>
      </c>
      <c r="KE63" s="2"/>
      <c r="KG63" s="2"/>
      <c r="KI63" s="2">
        <v>2000</v>
      </c>
      <c r="KJ63" s="3">
        <v>0</v>
      </c>
      <c r="KK63" s="2">
        <v>95630.37</v>
      </c>
      <c r="KL63" s="3">
        <v>0</v>
      </c>
      <c r="KM63" s="2"/>
      <c r="KO63" s="2">
        <v>70000</v>
      </c>
      <c r="KP63" s="3">
        <v>0</v>
      </c>
      <c r="KQ63" s="2">
        <v>750</v>
      </c>
      <c r="KR63" s="3">
        <v>0</v>
      </c>
      <c r="KS63" s="2"/>
      <c r="KU63" s="2"/>
      <c r="KW63" s="2">
        <v>500</v>
      </c>
      <c r="KX63" s="3">
        <v>0</v>
      </c>
      <c r="KY63" s="2"/>
      <c r="LA63" s="2">
        <v>1400</v>
      </c>
      <c r="LB63" s="3">
        <v>0</v>
      </c>
      <c r="LC63" s="2">
        <v>4080</v>
      </c>
      <c r="LD63" s="3">
        <v>0</v>
      </c>
      <c r="LE63" s="2"/>
      <c r="LG63" s="2"/>
      <c r="LI63" s="2">
        <v>1000</v>
      </c>
      <c r="LJ63" s="3">
        <v>0</v>
      </c>
      <c r="LK63" s="2"/>
      <c r="LM63" s="2"/>
      <c r="LO63" s="2"/>
      <c r="LQ63" s="2"/>
      <c r="LS63" s="2">
        <v>11701</v>
      </c>
      <c r="LT63" s="3">
        <v>0</v>
      </c>
      <c r="LU63" s="2"/>
      <c r="LW63" s="2"/>
      <c r="LY63" s="2"/>
      <c r="MA63" s="2"/>
      <c r="MC63" s="2"/>
      <c r="ME63" s="2"/>
      <c r="MG63" s="2">
        <v>1100</v>
      </c>
      <c r="MH63" s="3">
        <v>0</v>
      </c>
      <c r="MI63" s="2"/>
      <c r="MK63" s="2">
        <v>10000</v>
      </c>
      <c r="ML63" s="3">
        <v>0</v>
      </c>
      <c r="MM63" s="2">
        <v>2000</v>
      </c>
      <c r="MN63" s="3">
        <v>0</v>
      </c>
      <c r="MO63" s="2">
        <v>1000</v>
      </c>
      <c r="MP63" s="3">
        <v>0</v>
      </c>
      <c r="MQ63" s="2"/>
      <c r="MS63" s="2">
        <v>1033.3800000000001</v>
      </c>
      <c r="MT63" s="3">
        <v>0</v>
      </c>
      <c r="MU63" s="2"/>
      <c r="MW63" s="2"/>
      <c r="MY63" s="2">
        <v>1000</v>
      </c>
      <c r="MZ63" s="3">
        <v>0</v>
      </c>
      <c r="NA63" s="2"/>
      <c r="NC63" s="2">
        <v>4768314.6609295579</v>
      </c>
      <c r="ND63" s="3">
        <v>44.181818182000001</v>
      </c>
      <c r="NE63" s="2"/>
      <c r="NG63" s="2"/>
      <c r="NI63" s="2"/>
      <c r="NK63" s="2"/>
      <c r="NM63" s="2"/>
      <c r="NO63" s="2"/>
      <c r="NQ63" s="2"/>
      <c r="NS63" s="2"/>
      <c r="NU63" s="2"/>
      <c r="NW63" s="2"/>
      <c r="NY63" s="2"/>
      <c r="OA63" s="2"/>
      <c r="OC63" s="2"/>
      <c r="OE63" s="2"/>
      <c r="OG63" s="2"/>
      <c r="OI63" s="2"/>
      <c r="OK63" s="2"/>
      <c r="OM63" s="2"/>
      <c r="OO63" s="2"/>
      <c r="OQ63" s="2"/>
      <c r="OS63" s="2"/>
      <c r="OU63" s="2"/>
      <c r="OW63" s="2"/>
      <c r="OY63" s="2"/>
      <c r="PA63" s="2"/>
      <c r="PC63" s="2"/>
      <c r="PE63" s="2"/>
      <c r="PG63" s="2"/>
      <c r="PI63" s="2"/>
      <c r="PK63" s="2"/>
      <c r="PM63" s="2"/>
      <c r="PO63" s="2"/>
      <c r="PQ63" s="2"/>
      <c r="PS63" s="2"/>
    </row>
    <row r="64" spans="1:435" x14ac:dyDescent="0.25">
      <c r="A64" t="s">
        <v>247</v>
      </c>
      <c r="B64" s="1">
        <v>420</v>
      </c>
      <c r="C64" s="2"/>
      <c r="E64" s="2"/>
      <c r="G64" s="2"/>
      <c r="I64" s="2"/>
      <c r="K64" s="2"/>
      <c r="M64" s="2"/>
      <c r="O64" s="2"/>
      <c r="Q64" s="2"/>
      <c r="S64" s="2"/>
      <c r="U64" s="2"/>
      <c r="W64" s="2">
        <v>74976</v>
      </c>
      <c r="X64" s="3">
        <v>2</v>
      </c>
      <c r="Y64" s="2"/>
      <c r="AA64" s="2"/>
      <c r="AC64" s="2"/>
      <c r="AE64" s="2"/>
      <c r="AG64" s="2"/>
      <c r="AI64" s="2"/>
      <c r="AK64" s="2">
        <v>469587</v>
      </c>
      <c r="AL64" s="3">
        <v>3</v>
      </c>
      <c r="AM64" s="2"/>
      <c r="AO64" s="2"/>
      <c r="AQ64" s="2"/>
      <c r="AS64" s="2"/>
      <c r="AU64" s="2">
        <v>69509</v>
      </c>
      <c r="AV64" s="3">
        <v>1</v>
      </c>
      <c r="AW64" s="2">
        <v>110030</v>
      </c>
      <c r="AX64" s="3">
        <v>2</v>
      </c>
      <c r="AY64" s="2">
        <v>55015</v>
      </c>
      <c r="AZ64" s="3">
        <v>1</v>
      </c>
      <c r="BA64" s="2"/>
      <c r="BC64" s="2"/>
      <c r="BE64" s="2"/>
      <c r="BG64" s="2"/>
      <c r="BI64" s="2">
        <v>58896</v>
      </c>
      <c r="BJ64" s="3">
        <v>1</v>
      </c>
      <c r="BK64" s="2">
        <v>117087</v>
      </c>
      <c r="BL64" s="3">
        <v>1</v>
      </c>
      <c r="BM64" s="2">
        <v>67580</v>
      </c>
      <c r="BN64" s="3">
        <v>1</v>
      </c>
      <c r="BO64" s="2"/>
      <c r="BQ64" s="2"/>
      <c r="BS64" s="2"/>
      <c r="BU64" s="2"/>
      <c r="BW64" s="2"/>
      <c r="BY64" s="2">
        <v>99681</v>
      </c>
      <c r="BZ64" s="3">
        <v>1</v>
      </c>
      <c r="CA64" s="2"/>
      <c r="CC64" s="2">
        <v>78183</v>
      </c>
      <c r="CD64" s="3">
        <v>1</v>
      </c>
      <c r="CE64" s="2">
        <v>10745.813330000001</v>
      </c>
      <c r="CF64" s="3">
        <v>0</v>
      </c>
      <c r="CG64" s="2">
        <v>151785</v>
      </c>
      <c r="CH64" s="3">
        <v>3</v>
      </c>
      <c r="CI64" s="2">
        <v>120388</v>
      </c>
      <c r="CJ64" s="3">
        <v>2</v>
      </c>
      <c r="CK64" s="2">
        <v>117742</v>
      </c>
      <c r="CL64" s="3">
        <v>1</v>
      </c>
      <c r="CM64" s="2"/>
      <c r="CO64" s="2"/>
      <c r="CQ64" s="2"/>
      <c r="CS64" s="2">
        <v>144306</v>
      </c>
      <c r="CT64" s="3">
        <v>1</v>
      </c>
      <c r="CU64" s="2">
        <v>337707</v>
      </c>
      <c r="CV64" s="3">
        <v>3</v>
      </c>
      <c r="CW64" s="2"/>
      <c r="CY64" s="2"/>
      <c r="DA64" s="2">
        <v>112569</v>
      </c>
      <c r="DB64" s="3">
        <v>1</v>
      </c>
      <c r="DC64" s="2">
        <v>112569</v>
      </c>
      <c r="DD64" s="3">
        <v>1</v>
      </c>
      <c r="DE64" s="2">
        <v>112569</v>
      </c>
      <c r="DF64" s="3">
        <v>1</v>
      </c>
      <c r="DG64" s="2"/>
      <c r="DI64" s="2"/>
      <c r="DK64" s="2"/>
      <c r="DM64" s="2">
        <v>116130</v>
      </c>
      <c r="DN64" s="3">
        <v>1</v>
      </c>
      <c r="DO64" s="2"/>
      <c r="DQ64" s="2">
        <v>195277</v>
      </c>
      <c r="DR64" s="3">
        <v>1</v>
      </c>
      <c r="DS64" s="2">
        <v>112569</v>
      </c>
      <c r="DT64" s="3">
        <v>1</v>
      </c>
      <c r="DU64" s="2"/>
      <c r="DW64" s="2"/>
      <c r="DY64" s="2">
        <v>56854</v>
      </c>
      <c r="DZ64" s="3">
        <v>1</v>
      </c>
      <c r="EA64" s="2"/>
      <c r="EC64" s="2">
        <v>112569</v>
      </c>
      <c r="ED64" s="3">
        <v>1</v>
      </c>
      <c r="EE64" s="2"/>
      <c r="EG64" s="2"/>
      <c r="EI64" s="2">
        <v>112569</v>
      </c>
      <c r="EJ64" s="3">
        <v>1</v>
      </c>
      <c r="EK64" s="2"/>
      <c r="EM64" s="2"/>
      <c r="EO64" s="2">
        <v>337707</v>
      </c>
      <c r="EP64" s="3">
        <v>3</v>
      </c>
      <c r="EQ64" s="2"/>
      <c r="ES64" s="2"/>
      <c r="EU64" s="2"/>
      <c r="EW64" s="2"/>
      <c r="EY64" s="2"/>
      <c r="FA64" s="2"/>
      <c r="FC64" s="2"/>
      <c r="FE64" s="2"/>
      <c r="FG64" s="2">
        <v>225138</v>
      </c>
      <c r="FH64" s="3">
        <v>2</v>
      </c>
      <c r="FI64" s="2">
        <v>112569</v>
      </c>
      <c r="FJ64" s="3">
        <v>1</v>
      </c>
      <c r="FK64" s="2"/>
      <c r="FM64" s="2"/>
      <c r="FO64" s="2"/>
      <c r="FQ64" s="2"/>
      <c r="FS64" s="2"/>
      <c r="FU64" s="2"/>
      <c r="FW64" s="2">
        <v>1350828</v>
      </c>
      <c r="FX64" s="3">
        <v>12</v>
      </c>
      <c r="FY64" s="2">
        <v>562845</v>
      </c>
      <c r="FZ64" s="3">
        <v>5</v>
      </c>
      <c r="GA64" s="2">
        <v>337707</v>
      </c>
      <c r="GB64" s="3">
        <v>3</v>
      </c>
      <c r="GC64" s="2">
        <v>1238259</v>
      </c>
      <c r="GD64" s="3">
        <v>11</v>
      </c>
      <c r="GE64" s="2"/>
      <c r="GG64" s="2"/>
      <c r="GI64" s="2"/>
      <c r="GK64" s="2"/>
      <c r="GM64" s="2"/>
      <c r="GO64" s="2">
        <v>675414</v>
      </c>
      <c r="GP64" s="3">
        <v>6</v>
      </c>
      <c r="GQ64" s="2"/>
      <c r="GS64" s="2">
        <v>225138</v>
      </c>
      <c r="GT64" s="3">
        <v>2</v>
      </c>
      <c r="GU64" s="2"/>
      <c r="GW64" s="2">
        <v>112569</v>
      </c>
      <c r="GX64" s="3">
        <v>1</v>
      </c>
      <c r="GY64" s="2"/>
      <c r="HA64" s="2"/>
      <c r="HC64" s="2"/>
      <c r="HE64" s="2"/>
      <c r="HG64" s="2"/>
      <c r="HI64" s="2"/>
      <c r="HK64" s="2"/>
      <c r="HM64" s="2"/>
      <c r="HO64" s="2">
        <v>562845</v>
      </c>
      <c r="HP64" s="3">
        <v>5</v>
      </c>
      <c r="HQ64" s="2"/>
      <c r="HS64" s="2"/>
      <c r="HU64" s="2">
        <v>675414</v>
      </c>
      <c r="HV64" s="3">
        <v>6</v>
      </c>
      <c r="HW64" s="2">
        <v>112569</v>
      </c>
      <c r="HX64" s="3">
        <v>1</v>
      </c>
      <c r="HY64" s="2">
        <v>225138</v>
      </c>
      <c r="HZ64" s="3">
        <v>2</v>
      </c>
      <c r="IA64" s="2"/>
      <c r="IC64" s="2"/>
      <c r="IE64" s="2">
        <v>168853.5</v>
      </c>
      <c r="IF64" s="3">
        <v>1.5</v>
      </c>
      <c r="IG64" s="2"/>
      <c r="II64" s="2"/>
      <c r="IK64" s="2"/>
      <c r="IM64" s="2"/>
      <c r="IO64" s="2"/>
      <c r="IQ64" s="2"/>
      <c r="IS64" s="2">
        <v>112569</v>
      </c>
      <c r="IT64" s="3">
        <v>1</v>
      </c>
      <c r="IU64" s="2">
        <v>112569</v>
      </c>
      <c r="IV64" s="3">
        <v>1</v>
      </c>
      <c r="IW64" s="2">
        <v>112569</v>
      </c>
      <c r="IX64" s="3">
        <v>1</v>
      </c>
      <c r="IY64" s="2"/>
      <c r="JA64" s="2"/>
      <c r="JC64" s="2"/>
      <c r="JE64" s="2"/>
      <c r="JG64" s="2"/>
      <c r="JI64" s="2"/>
      <c r="JK64" s="2"/>
      <c r="JM64" s="2"/>
      <c r="JO64" s="2"/>
      <c r="JQ64" s="2"/>
      <c r="JS64" s="2"/>
      <c r="JU64" s="2"/>
      <c r="JW64" s="2"/>
      <c r="JY64" s="2">
        <v>8431.42</v>
      </c>
      <c r="JZ64" s="3">
        <v>0</v>
      </c>
      <c r="KA64" s="2"/>
      <c r="KC64" s="2">
        <v>29089</v>
      </c>
      <c r="KD64" s="3">
        <v>0</v>
      </c>
      <c r="KE64" s="2"/>
      <c r="KG64" s="2"/>
      <c r="KI64" s="2">
        <v>750</v>
      </c>
      <c r="KJ64" s="3">
        <v>0</v>
      </c>
      <c r="KK64" s="2">
        <v>227737.43</v>
      </c>
      <c r="KL64" s="3">
        <v>0</v>
      </c>
      <c r="KM64" s="2"/>
      <c r="KO64" s="2"/>
      <c r="KQ64" s="2">
        <v>600</v>
      </c>
      <c r="KR64" s="3">
        <v>0</v>
      </c>
      <c r="KS64" s="2"/>
      <c r="KU64" s="2"/>
      <c r="KW64" s="2"/>
      <c r="KY64" s="2"/>
      <c r="LA64" s="2">
        <v>3500</v>
      </c>
      <c r="LB64" s="3">
        <v>0</v>
      </c>
      <c r="LC64" s="2">
        <v>12820</v>
      </c>
      <c r="LD64" s="3">
        <v>0</v>
      </c>
      <c r="LE64" s="2"/>
      <c r="LG64" s="2"/>
      <c r="LI64" s="2"/>
      <c r="LK64" s="2"/>
      <c r="LM64" s="2"/>
      <c r="LO64" s="2"/>
      <c r="LQ64" s="2"/>
      <c r="LS64" s="2"/>
      <c r="LU64" s="2"/>
      <c r="LW64" s="2"/>
      <c r="LY64" s="2"/>
      <c r="MA64" s="2"/>
      <c r="MC64" s="2"/>
      <c r="ME64" s="2">
        <v>1000</v>
      </c>
      <c r="MF64" s="3">
        <v>0</v>
      </c>
      <c r="MG64" s="2"/>
      <c r="MI64" s="2"/>
      <c r="MK64" s="2">
        <v>17850</v>
      </c>
      <c r="ML64" s="3">
        <v>0</v>
      </c>
      <c r="MM64" s="2">
        <v>6500</v>
      </c>
      <c r="MN64" s="3">
        <v>0</v>
      </c>
      <c r="MO64" s="2"/>
      <c r="MQ64" s="2"/>
      <c r="MS64" s="2">
        <v>4621.37</v>
      </c>
      <c r="MT64" s="3">
        <v>0</v>
      </c>
      <c r="MU64" s="2"/>
      <c r="MW64" s="2"/>
      <c r="MY64" s="2"/>
      <c r="NA64" s="2"/>
      <c r="NC64" s="2">
        <v>10700492.533329999</v>
      </c>
      <c r="ND64" s="3">
        <v>97.5</v>
      </c>
      <c r="NE64" s="2"/>
      <c r="NG64" s="2"/>
      <c r="NI64" s="2"/>
      <c r="NK64" s="2"/>
      <c r="NM64" s="2"/>
      <c r="NO64" s="2"/>
      <c r="NQ64" s="2"/>
      <c r="NS64" s="2"/>
      <c r="NU64" s="2"/>
      <c r="NW64" s="2"/>
      <c r="NY64" s="2"/>
      <c r="OA64" s="2"/>
      <c r="OC64" s="2"/>
      <c r="OE64" s="2"/>
      <c r="OG64" s="2"/>
      <c r="OI64" s="2"/>
      <c r="OK64" s="2"/>
      <c r="OM64" s="2"/>
      <c r="OO64" s="2"/>
      <c r="OQ64" s="2"/>
      <c r="OS64" s="2"/>
      <c r="OU64" s="2"/>
      <c r="OW64" s="2"/>
      <c r="OY64" s="2"/>
      <c r="PA64" s="2"/>
      <c r="PC64" s="2"/>
      <c r="PE64" s="2"/>
      <c r="PG64" s="2"/>
      <c r="PI64" s="2"/>
      <c r="PK64" s="2"/>
      <c r="PM64" s="2"/>
      <c r="PO64" s="2"/>
      <c r="PQ64" s="2"/>
      <c r="PS64" s="2"/>
    </row>
    <row r="65" spans="1:435" x14ac:dyDescent="0.25">
      <c r="A65" t="s">
        <v>248</v>
      </c>
      <c r="B65" s="1">
        <v>308</v>
      </c>
      <c r="C65" s="2"/>
      <c r="E65" s="2"/>
      <c r="G65" s="2"/>
      <c r="I65" s="2"/>
      <c r="K65" s="2">
        <v>149952</v>
      </c>
      <c r="L65" s="3">
        <v>4</v>
      </c>
      <c r="M65" s="2"/>
      <c r="O65" s="2">
        <v>74976</v>
      </c>
      <c r="P65" s="3">
        <v>2</v>
      </c>
      <c r="Q65" s="2"/>
      <c r="S65" s="2">
        <v>37488</v>
      </c>
      <c r="T65" s="3">
        <v>1</v>
      </c>
      <c r="U65" s="2"/>
      <c r="W65" s="2">
        <v>74976</v>
      </c>
      <c r="X65" s="3">
        <v>2</v>
      </c>
      <c r="Y65" s="2"/>
      <c r="AA65" s="2"/>
      <c r="AC65" s="2"/>
      <c r="AE65" s="2"/>
      <c r="AG65" s="2"/>
      <c r="AI65" s="2"/>
      <c r="AK65" s="2"/>
      <c r="AM65" s="2"/>
      <c r="AO65" s="2"/>
      <c r="AQ65" s="2"/>
      <c r="AS65" s="2"/>
      <c r="AU65" s="2"/>
      <c r="AW65" s="2">
        <v>55015</v>
      </c>
      <c r="AX65" s="3">
        <v>1</v>
      </c>
      <c r="AY65" s="2">
        <v>110030</v>
      </c>
      <c r="AZ65" s="3">
        <v>2</v>
      </c>
      <c r="BA65" s="2"/>
      <c r="BC65" s="2">
        <v>50639</v>
      </c>
      <c r="BD65" s="3">
        <v>1</v>
      </c>
      <c r="BE65" s="2"/>
      <c r="BG65" s="2"/>
      <c r="BI65" s="2"/>
      <c r="BK65" s="2"/>
      <c r="BM65" s="2"/>
      <c r="BO65" s="2"/>
      <c r="BQ65" s="2"/>
      <c r="BS65" s="2"/>
      <c r="BU65" s="2"/>
      <c r="BW65" s="2"/>
      <c r="BY65" s="2"/>
      <c r="CA65" s="2"/>
      <c r="CC65" s="2">
        <v>78183</v>
      </c>
      <c r="CD65" s="3">
        <v>1</v>
      </c>
      <c r="CE65" s="2">
        <v>10301.82667</v>
      </c>
      <c r="CF65" s="3">
        <v>0</v>
      </c>
      <c r="CG65" s="2">
        <v>50595</v>
      </c>
      <c r="CH65" s="3">
        <v>1</v>
      </c>
      <c r="CI65" s="2">
        <v>60194</v>
      </c>
      <c r="CJ65" s="3">
        <v>1</v>
      </c>
      <c r="CK65" s="2"/>
      <c r="CM65" s="2"/>
      <c r="CO65" s="2"/>
      <c r="CQ65" s="2"/>
      <c r="CS65" s="2"/>
      <c r="CU65" s="2"/>
      <c r="CW65" s="2"/>
      <c r="CY65" s="2"/>
      <c r="DA65" s="2">
        <v>112569</v>
      </c>
      <c r="DB65" s="3">
        <v>1</v>
      </c>
      <c r="DC65" s="2">
        <v>112569</v>
      </c>
      <c r="DD65" s="3">
        <v>1</v>
      </c>
      <c r="DE65" s="2"/>
      <c r="DG65" s="2">
        <v>5116.7726761049998</v>
      </c>
      <c r="DH65" s="3">
        <v>4.5454544999999999E-2</v>
      </c>
      <c r="DI65" s="2"/>
      <c r="DK65" s="2"/>
      <c r="DM65" s="2"/>
      <c r="DO65" s="2">
        <v>116130</v>
      </c>
      <c r="DP65" s="3">
        <v>1</v>
      </c>
      <c r="DQ65" s="2">
        <v>195277</v>
      </c>
      <c r="DR65" s="3">
        <v>1</v>
      </c>
      <c r="DS65" s="2">
        <v>112569</v>
      </c>
      <c r="DT65" s="3">
        <v>1</v>
      </c>
      <c r="DU65" s="2"/>
      <c r="DW65" s="2"/>
      <c r="DY65" s="2"/>
      <c r="EA65" s="2"/>
      <c r="EC65" s="2"/>
      <c r="EE65" s="2"/>
      <c r="EG65" s="2"/>
      <c r="EI65" s="2"/>
      <c r="EK65" s="2"/>
      <c r="EM65" s="2">
        <v>112569</v>
      </c>
      <c r="EN65" s="3">
        <v>1</v>
      </c>
      <c r="EO65" s="2">
        <v>225138</v>
      </c>
      <c r="EP65" s="3">
        <v>2</v>
      </c>
      <c r="EQ65" s="2"/>
      <c r="ES65" s="2"/>
      <c r="EU65" s="2">
        <v>225138</v>
      </c>
      <c r="EV65" s="3">
        <v>2</v>
      </c>
      <c r="EW65" s="2">
        <v>225138</v>
      </c>
      <c r="EX65" s="3">
        <v>2</v>
      </c>
      <c r="EY65" s="2">
        <v>225138</v>
      </c>
      <c r="EZ65" s="3">
        <v>2</v>
      </c>
      <c r="FA65" s="2">
        <v>225138</v>
      </c>
      <c r="FB65" s="3">
        <v>2</v>
      </c>
      <c r="FC65" s="2">
        <v>225138</v>
      </c>
      <c r="FD65" s="3">
        <v>2</v>
      </c>
      <c r="FE65" s="2"/>
      <c r="FG65" s="2">
        <v>112569</v>
      </c>
      <c r="FH65" s="3">
        <v>1</v>
      </c>
      <c r="FI65" s="2">
        <v>225138</v>
      </c>
      <c r="FJ65" s="3">
        <v>2</v>
      </c>
      <c r="FK65" s="2"/>
      <c r="FM65" s="2"/>
      <c r="FO65" s="2"/>
      <c r="FQ65" s="2"/>
      <c r="FS65" s="2"/>
      <c r="FU65" s="2"/>
      <c r="FW65" s="2"/>
      <c r="FY65" s="2"/>
      <c r="GA65" s="2">
        <v>112569</v>
      </c>
      <c r="GB65" s="3">
        <v>1</v>
      </c>
      <c r="GC65" s="2">
        <v>337707</v>
      </c>
      <c r="GD65" s="3">
        <v>3</v>
      </c>
      <c r="GE65" s="2"/>
      <c r="GG65" s="2"/>
      <c r="GI65" s="2"/>
      <c r="GK65" s="2"/>
      <c r="GM65" s="2">
        <v>225138</v>
      </c>
      <c r="GN65" s="3">
        <v>2</v>
      </c>
      <c r="GO65" s="2"/>
      <c r="GQ65" s="2"/>
      <c r="GS65" s="2">
        <v>112569</v>
      </c>
      <c r="GT65" s="3">
        <v>1</v>
      </c>
      <c r="GU65" s="2"/>
      <c r="GW65" s="2"/>
      <c r="GY65" s="2">
        <v>225138</v>
      </c>
      <c r="GZ65" s="3">
        <v>2</v>
      </c>
      <c r="HA65" s="2"/>
      <c r="HC65" s="2">
        <v>225138</v>
      </c>
      <c r="HD65" s="3">
        <v>2</v>
      </c>
      <c r="HE65" s="2"/>
      <c r="HG65" s="2"/>
      <c r="HI65" s="2"/>
      <c r="HK65" s="2"/>
      <c r="HM65" s="2"/>
      <c r="HO65" s="2"/>
      <c r="HQ65" s="2"/>
      <c r="HS65" s="2"/>
      <c r="HU65" s="2"/>
      <c r="HW65" s="2"/>
      <c r="HY65" s="2"/>
      <c r="IA65" s="2"/>
      <c r="IC65" s="2"/>
      <c r="IE65" s="2"/>
      <c r="IG65" s="2"/>
      <c r="II65" s="2"/>
      <c r="IK65" s="2"/>
      <c r="IM65" s="2"/>
      <c r="IO65" s="2"/>
      <c r="IQ65" s="2"/>
      <c r="IS65" s="2"/>
      <c r="IU65" s="2"/>
      <c r="IW65" s="2"/>
      <c r="IY65" s="2"/>
      <c r="JA65" s="2"/>
      <c r="JC65" s="2">
        <v>34000</v>
      </c>
      <c r="JD65" s="3">
        <v>0</v>
      </c>
      <c r="JE65" s="2">
        <v>10200</v>
      </c>
      <c r="JF65" s="3">
        <v>0</v>
      </c>
      <c r="JG65" s="2">
        <v>34000</v>
      </c>
      <c r="JH65" s="3">
        <v>0</v>
      </c>
      <c r="JI65" s="2"/>
      <c r="JK65" s="2"/>
      <c r="JM65" s="2"/>
      <c r="JO65" s="2">
        <v>13859</v>
      </c>
      <c r="JP65" s="3">
        <v>0</v>
      </c>
      <c r="JQ65" s="2">
        <v>4603.6350000000002</v>
      </c>
      <c r="JR65" s="3">
        <v>0</v>
      </c>
      <c r="JS65" s="2"/>
      <c r="JU65" s="2"/>
      <c r="JW65" s="2"/>
      <c r="JY65" s="2">
        <v>4196.78</v>
      </c>
      <c r="JZ65" s="3">
        <v>0</v>
      </c>
      <c r="KA65" s="2"/>
      <c r="KC65" s="2"/>
      <c r="KE65" s="2"/>
      <c r="KG65" s="2"/>
      <c r="KI65" s="2"/>
      <c r="KK65" s="2">
        <v>136683.10999999999</v>
      </c>
      <c r="KL65" s="3">
        <v>0</v>
      </c>
      <c r="KM65" s="2"/>
      <c r="KO65" s="2"/>
      <c r="KQ65" s="2">
        <v>500</v>
      </c>
      <c r="KR65" s="3">
        <v>0</v>
      </c>
      <c r="KS65" s="2"/>
      <c r="KU65" s="2">
        <v>5094</v>
      </c>
      <c r="KV65" s="3">
        <v>0</v>
      </c>
      <c r="KW65" s="2">
        <v>500</v>
      </c>
      <c r="KX65" s="3">
        <v>0</v>
      </c>
      <c r="KY65" s="2">
        <v>7619</v>
      </c>
      <c r="KZ65" s="3">
        <v>0</v>
      </c>
      <c r="LA65" s="2"/>
      <c r="LC65" s="2">
        <v>4660</v>
      </c>
      <c r="LD65" s="3">
        <v>0</v>
      </c>
      <c r="LE65" s="2"/>
      <c r="LG65" s="2"/>
      <c r="LI65" s="2">
        <v>3000</v>
      </c>
      <c r="LJ65" s="3">
        <v>0</v>
      </c>
      <c r="LK65" s="2"/>
      <c r="LM65" s="2"/>
      <c r="LO65" s="2"/>
      <c r="LQ65" s="2"/>
      <c r="LS65" s="2">
        <v>1001</v>
      </c>
      <c r="LT65" s="3">
        <v>0</v>
      </c>
      <c r="LU65" s="2"/>
      <c r="LW65" s="2"/>
      <c r="LY65" s="2"/>
      <c r="MA65" s="2"/>
      <c r="MC65" s="2"/>
      <c r="ME65" s="2"/>
      <c r="MG65" s="2"/>
      <c r="MI65" s="2"/>
      <c r="MK65" s="2">
        <v>3000</v>
      </c>
      <c r="ML65" s="3">
        <v>0</v>
      </c>
      <c r="MM65" s="2">
        <v>1305</v>
      </c>
      <c r="MN65" s="3">
        <v>0</v>
      </c>
      <c r="MO65" s="2">
        <v>3140</v>
      </c>
      <c r="MP65" s="3">
        <v>0</v>
      </c>
      <c r="MQ65" s="2"/>
      <c r="MS65" s="2">
        <v>1679.82</v>
      </c>
      <c r="MT65" s="3">
        <v>0</v>
      </c>
      <c r="MU65" s="2"/>
      <c r="MW65" s="2"/>
      <c r="MY65" s="2"/>
      <c r="NA65" s="2"/>
      <c r="NC65" s="2">
        <v>4714984.9443461057</v>
      </c>
      <c r="ND65" s="3">
        <v>48.045454544999998</v>
      </c>
      <c r="NE65" s="2"/>
      <c r="NG65" s="2"/>
      <c r="NI65" s="2"/>
      <c r="NK65" s="2"/>
      <c r="NM65" s="2"/>
      <c r="NO65" s="2"/>
      <c r="NQ65" s="2"/>
      <c r="NS65" s="2"/>
      <c r="NU65" s="2"/>
      <c r="NW65" s="2"/>
      <c r="NY65" s="2"/>
      <c r="OA65" s="2"/>
      <c r="OC65" s="2"/>
      <c r="OE65" s="2"/>
      <c r="OG65" s="2"/>
      <c r="OI65" s="2"/>
      <c r="OK65" s="2"/>
      <c r="OM65" s="2"/>
      <c r="OO65" s="2"/>
      <c r="OQ65" s="2"/>
      <c r="OS65" s="2"/>
      <c r="OU65" s="2"/>
      <c r="OW65" s="2"/>
      <c r="OY65" s="2"/>
      <c r="PA65" s="2"/>
      <c r="PC65" s="2"/>
      <c r="PE65" s="2"/>
      <c r="PG65" s="2"/>
      <c r="PI65" s="2"/>
      <c r="PK65" s="2"/>
      <c r="PM65" s="2"/>
      <c r="PO65" s="2"/>
      <c r="PQ65" s="2"/>
      <c r="PS65" s="2"/>
    </row>
    <row r="66" spans="1:435" x14ac:dyDescent="0.25">
      <c r="A66" t="s">
        <v>249</v>
      </c>
      <c r="B66" s="1">
        <v>273</v>
      </c>
      <c r="C66" s="2"/>
      <c r="E66" s="2"/>
      <c r="G66" s="2"/>
      <c r="I66" s="2"/>
      <c r="K66" s="2">
        <v>74976</v>
      </c>
      <c r="L66" s="3">
        <v>2</v>
      </c>
      <c r="M66" s="2"/>
      <c r="O66" s="2">
        <v>37488</v>
      </c>
      <c r="P66" s="3">
        <v>1</v>
      </c>
      <c r="Q66" s="2"/>
      <c r="S66" s="2">
        <v>112464</v>
      </c>
      <c r="T66" s="3">
        <v>3</v>
      </c>
      <c r="U66" s="2"/>
      <c r="W66" s="2"/>
      <c r="Y66" s="2"/>
      <c r="AA66" s="2"/>
      <c r="AC66" s="2"/>
      <c r="AE66" s="2"/>
      <c r="AG66" s="2"/>
      <c r="AI66" s="2"/>
      <c r="AK66" s="2">
        <v>156529</v>
      </c>
      <c r="AL66" s="3">
        <v>1</v>
      </c>
      <c r="AM66" s="2"/>
      <c r="AO66" s="2"/>
      <c r="AQ66" s="2"/>
      <c r="AS66" s="2"/>
      <c r="AU66" s="2"/>
      <c r="AW66" s="2"/>
      <c r="AY66" s="2"/>
      <c r="BA66" s="2">
        <v>90879</v>
      </c>
      <c r="BB66" s="3">
        <v>1</v>
      </c>
      <c r="BC66" s="2"/>
      <c r="BE66" s="2"/>
      <c r="BG66" s="2"/>
      <c r="BI66" s="2"/>
      <c r="BK66" s="2"/>
      <c r="BM66" s="2"/>
      <c r="BO66" s="2"/>
      <c r="BQ66" s="2"/>
      <c r="BS66" s="2"/>
      <c r="BU66" s="2"/>
      <c r="BW66" s="2"/>
      <c r="BY66" s="2"/>
      <c r="CA66" s="2"/>
      <c r="CC66" s="2">
        <v>78183</v>
      </c>
      <c r="CD66" s="3">
        <v>1</v>
      </c>
      <c r="CE66" s="2">
        <v>12784.756670000001</v>
      </c>
      <c r="CF66" s="3">
        <v>0</v>
      </c>
      <c r="CG66" s="2">
        <v>101190</v>
      </c>
      <c r="CH66" s="3">
        <v>2</v>
      </c>
      <c r="CI66" s="2">
        <v>60194</v>
      </c>
      <c r="CJ66" s="3">
        <v>1</v>
      </c>
      <c r="CK66" s="2"/>
      <c r="CM66" s="2"/>
      <c r="CO66" s="2"/>
      <c r="CQ66" s="2"/>
      <c r="CS66" s="2"/>
      <c r="CU66" s="2"/>
      <c r="CW66" s="2"/>
      <c r="CY66" s="2"/>
      <c r="DA66" s="2">
        <v>112569</v>
      </c>
      <c r="DB66" s="3">
        <v>1</v>
      </c>
      <c r="DC66" s="2"/>
      <c r="DE66" s="2"/>
      <c r="DG66" s="2"/>
      <c r="DI66" s="2"/>
      <c r="DK66" s="2"/>
      <c r="DM66" s="2"/>
      <c r="DO66" s="2"/>
      <c r="DQ66" s="2">
        <v>195277</v>
      </c>
      <c r="DR66" s="3">
        <v>1</v>
      </c>
      <c r="DS66" s="2">
        <v>112569</v>
      </c>
      <c r="DT66" s="3">
        <v>1</v>
      </c>
      <c r="DU66" s="2"/>
      <c r="DW66" s="2"/>
      <c r="DY66" s="2"/>
      <c r="EA66" s="2"/>
      <c r="EC66" s="2"/>
      <c r="EE66" s="2"/>
      <c r="EG66" s="2"/>
      <c r="EI66" s="2">
        <v>112569</v>
      </c>
      <c r="EJ66" s="3">
        <v>1</v>
      </c>
      <c r="EK66" s="2"/>
      <c r="EM66" s="2"/>
      <c r="EO66" s="2">
        <v>112569</v>
      </c>
      <c r="EP66" s="3">
        <v>1</v>
      </c>
      <c r="EQ66" s="2"/>
      <c r="ES66" s="2"/>
      <c r="EU66" s="2">
        <v>337707</v>
      </c>
      <c r="EV66" s="3">
        <v>3</v>
      </c>
      <c r="EW66" s="2">
        <v>450276</v>
      </c>
      <c r="EX66" s="3">
        <v>4</v>
      </c>
      <c r="EY66" s="2">
        <v>337707</v>
      </c>
      <c r="EZ66" s="3">
        <v>3</v>
      </c>
      <c r="FA66" s="2">
        <v>337707</v>
      </c>
      <c r="FB66" s="3">
        <v>3</v>
      </c>
      <c r="FC66" s="2">
        <v>225138</v>
      </c>
      <c r="FD66" s="3">
        <v>2</v>
      </c>
      <c r="FE66" s="2"/>
      <c r="FG66" s="2">
        <v>112569</v>
      </c>
      <c r="FH66" s="3">
        <v>1</v>
      </c>
      <c r="FI66" s="2"/>
      <c r="FK66" s="2"/>
      <c r="FM66" s="2"/>
      <c r="FO66" s="2"/>
      <c r="FQ66" s="2"/>
      <c r="FS66" s="2"/>
      <c r="FU66" s="2"/>
      <c r="FW66" s="2">
        <v>225138</v>
      </c>
      <c r="FX66" s="3">
        <v>2</v>
      </c>
      <c r="FY66" s="2"/>
      <c r="GA66" s="2">
        <v>168853.5</v>
      </c>
      <c r="GB66" s="3">
        <v>1.5</v>
      </c>
      <c r="GC66" s="2">
        <v>337707</v>
      </c>
      <c r="GD66" s="3">
        <v>3</v>
      </c>
      <c r="GE66" s="2"/>
      <c r="GG66" s="2"/>
      <c r="GI66" s="2"/>
      <c r="GK66" s="2"/>
      <c r="GM66" s="2">
        <v>337707</v>
      </c>
      <c r="GN66" s="3">
        <v>3</v>
      </c>
      <c r="GO66" s="2"/>
      <c r="GQ66" s="2"/>
      <c r="GS66" s="2">
        <v>112569</v>
      </c>
      <c r="GT66" s="3">
        <v>1</v>
      </c>
      <c r="GU66" s="2"/>
      <c r="GW66" s="2"/>
      <c r="GY66" s="2"/>
      <c r="HA66" s="2"/>
      <c r="HC66" s="2">
        <v>225138</v>
      </c>
      <c r="HD66" s="3">
        <v>2</v>
      </c>
      <c r="HE66" s="2">
        <v>112569</v>
      </c>
      <c r="HF66" s="3">
        <v>1</v>
      </c>
      <c r="HG66" s="2"/>
      <c r="HI66" s="2"/>
      <c r="HK66" s="2"/>
      <c r="HM66" s="2"/>
      <c r="HO66" s="2">
        <v>112569</v>
      </c>
      <c r="HP66" s="3">
        <v>1</v>
      </c>
      <c r="HQ66" s="2"/>
      <c r="HS66" s="2"/>
      <c r="HU66" s="2"/>
      <c r="HW66" s="2"/>
      <c r="HY66" s="2">
        <v>56284.5</v>
      </c>
      <c r="HZ66" s="3">
        <v>0.5</v>
      </c>
      <c r="IA66" s="2"/>
      <c r="IC66" s="2"/>
      <c r="IE66" s="2"/>
      <c r="IG66" s="2"/>
      <c r="II66" s="2"/>
      <c r="IK66" s="2"/>
      <c r="IM66" s="2"/>
      <c r="IO66" s="2"/>
      <c r="IQ66" s="2"/>
      <c r="IS66" s="2"/>
      <c r="IU66" s="2"/>
      <c r="IW66" s="2"/>
      <c r="IY66" s="2"/>
      <c r="JA66" s="2"/>
      <c r="JC66" s="2"/>
      <c r="JE66" s="2"/>
      <c r="JG66" s="2"/>
      <c r="JI66" s="2"/>
      <c r="JK66" s="2"/>
      <c r="JM66" s="2"/>
      <c r="JO66" s="2"/>
      <c r="JQ66" s="2"/>
      <c r="JS66" s="2"/>
      <c r="JU66" s="2"/>
      <c r="JW66" s="2"/>
      <c r="JY66" s="2">
        <v>6284.62</v>
      </c>
      <c r="JZ66" s="3">
        <v>0</v>
      </c>
      <c r="KA66" s="2"/>
      <c r="KC66" s="2">
        <v>13047</v>
      </c>
      <c r="KD66" s="3">
        <v>0</v>
      </c>
      <c r="KE66" s="2"/>
      <c r="KG66" s="2"/>
      <c r="KI66" s="2"/>
      <c r="KK66" s="2">
        <v>27791.63</v>
      </c>
      <c r="KL66" s="3">
        <v>0</v>
      </c>
      <c r="KM66" s="2">
        <v>131014</v>
      </c>
      <c r="KN66" s="3">
        <v>0</v>
      </c>
      <c r="KO66" s="2"/>
      <c r="KQ66" s="2"/>
      <c r="KS66" s="2">
        <v>2000</v>
      </c>
      <c r="KT66" s="3">
        <v>0</v>
      </c>
      <c r="KU66" s="2"/>
      <c r="KW66" s="2">
        <v>242</v>
      </c>
      <c r="KX66" s="3">
        <v>0</v>
      </c>
      <c r="KY66" s="2">
        <v>4000</v>
      </c>
      <c r="KZ66" s="3">
        <v>0</v>
      </c>
      <c r="LA66" s="2"/>
      <c r="LC66" s="2">
        <v>8040</v>
      </c>
      <c r="LD66" s="3">
        <v>0</v>
      </c>
      <c r="LE66" s="2"/>
      <c r="LG66" s="2"/>
      <c r="LI66" s="2"/>
      <c r="LK66" s="2"/>
      <c r="LM66" s="2"/>
      <c r="LO66" s="2"/>
      <c r="LQ66" s="2"/>
      <c r="LS66" s="2">
        <v>4000</v>
      </c>
      <c r="LT66" s="3">
        <v>0</v>
      </c>
      <c r="LU66" s="2"/>
      <c r="LW66" s="2"/>
      <c r="LY66" s="2"/>
      <c r="MA66" s="2"/>
      <c r="MC66" s="2"/>
      <c r="ME66" s="2"/>
      <c r="MG66" s="2"/>
      <c r="MI66" s="2"/>
      <c r="MK66" s="2"/>
      <c r="MM66" s="2"/>
      <c r="MO66" s="2"/>
      <c r="MQ66" s="2"/>
      <c r="MS66" s="2"/>
      <c r="MU66" s="2">
        <v>10050</v>
      </c>
      <c r="MV66" s="3">
        <v>0</v>
      </c>
      <c r="MW66" s="2"/>
      <c r="MY66" s="2"/>
      <c r="NA66" s="2"/>
      <c r="NC66" s="2">
        <v>5066349.00667</v>
      </c>
      <c r="ND66" s="3">
        <v>48</v>
      </c>
      <c r="NE66" s="2"/>
      <c r="NG66" s="2"/>
      <c r="NI66" s="2"/>
      <c r="NK66" s="2"/>
      <c r="NM66" s="2"/>
      <c r="NO66" s="2"/>
      <c r="NQ66" s="2"/>
      <c r="NS66" s="2"/>
      <c r="NU66" s="2"/>
      <c r="NW66" s="2"/>
      <c r="NY66" s="2"/>
      <c r="OA66" s="2"/>
      <c r="OC66" s="2"/>
      <c r="OE66" s="2"/>
      <c r="OG66" s="2"/>
      <c r="OI66" s="2"/>
      <c r="OK66" s="2"/>
      <c r="OM66" s="2"/>
      <c r="OO66" s="2"/>
      <c r="OQ66" s="2"/>
      <c r="OS66" s="2"/>
      <c r="OU66" s="2"/>
      <c r="OW66" s="2"/>
      <c r="OY66" s="2"/>
      <c r="PA66" s="2"/>
      <c r="PC66" s="2"/>
      <c r="PE66" s="2"/>
      <c r="PG66" s="2"/>
      <c r="PI66" s="2"/>
      <c r="PK66" s="2"/>
      <c r="PM66" s="2"/>
      <c r="PO66" s="2"/>
      <c r="PQ66" s="2"/>
      <c r="PS66" s="2"/>
    </row>
    <row r="67" spans="1:435" x14ac:dyDescent="0.25">
      <c r="A67" t="s">
        <v>250</v>
      </c>
      <c r="B67" s="1">
        <v>284</v>
      </c>
      <c r="C67" s="2"/>
      <c r="E67" s="2"/>
      <c r="G67" s="2">
        <v>67876</v>
      </c>
      <c r="H67" s="3">
        <v>1</v>
      </c>
      <c r="I67" s="2"/>
      <c r="K67" s="2">
        <v>262416</v>
      </c>
      <c r="L67" s="3">
        <v>7</v>
      </c>
      <c r="M67" s="2"/>
      <c r="O67" s="2"/>
      <c r="Q67" s="2"/>
      <c r="S67" s="2">
        <v>112464</v>
      </c>
      <c r="T67" s="3">
        <v>3</v>
      </c>
      <c r="U67" s="2"/>
      <c r="W67" s="2">
        <v>112464</v>
      </c>
      <c r="X67" s="3">
        <v>3</v>
      </c>
      <c r="Y67" s="2"/>
      <c r="AA67" s="2"/>
      <c r="AC67" s="2"/>
      <c r="AE67" s="2"/>
      <c r="AG67" s="2"/>
      <c r="AI67" s="2"/>
      <c r="AK67" s="2">
        <v>156529</v>
      </c>
      <c r="AL67" s="3">
        <v>1</v>
      </c>
      <c r="AM67" s="2"/>
      <c r="AO67" s="2"/>
      <c r="AQ67" s="2"/>
      <c r="AS67" s="2"/>
      <c r="AU67" s="2">
        <v>69509</v>
      </c>
      <c r="AV67" s="3">
        <v>1</v>
      </c>
      <c r="AW67" s="2"/>
      <c r="AY67" s="2">
        <v>110030</v>
      </c>
      <c r="AZ67" s="3">
        <v>2</v>
      </c>
      <c r="BA67" s="2"/>
      <c r="BC67" s="2"/>
      <c r="BE67" s="2"/>
      <c r="BG67" s="2"/>
      <c r="BI67" s="2"/>
      <c r="BK67" s="2"/>
      <c r="BM67" s="2">
        <v>67580</v>
      </c>
      <c r="BN67" s="3">
        <v>1</v>
      </c>
      <c r="BO67" s="2"/>
      <c r="BQ67" s="2"/>
      <c r="BS67" s="2"/>
      <c r="BU67" s="2"/>
      <c r="BW67" s="2"/>
      <c r="BY67" s="2">
        <v>49840.5</v>
      </c>
      <c r="BZ67" s="3">
        <v>0.5</v>
      </c>
      <c r="CA67" s="2"/>
      <c r="CC67" s="2">
        <v>78183</v>
      </c>
      <c r="CD67" s="3">
        <v>1</v>
      </c>
      <c r="CE67" s="2">
        <v>20695.86</v>
      </c>
      <c r="CF67" s="3">
        <v>0</v>
      </c>
      <c r="CG67" s="2">
        <v>151785</v>
      </c>
      <c r="CH67" s="3">
        <v>3</v>
      </c>
      <c r="CI67" s="2">
        <v>120388</v>
      </c>
      <c r="CJ67" s="3">
        <v>2</v>
      </c>
      <c r="CK67" s="2"/>
      <c r="CM67" s="2"/>
      <c r="CO67" s="2"/>
      <c r="CQ67" s="2"/>
      <c r="CS67" s="2">
        <v>144306</v>
      </c>
      <c r="CT67" s="3">
        <v>1</v>
      </c>
      <c r="CU67" s="2">
        <v>112569</v>
      </c>
      <c r="CV67" s="3">
        <v>1</v>
      </c>
      <c r="CW67" s="2"/>
      <c r="CY67" s="2"/>
      <c r="DA67" s="2">
        <v>112569</v>
      </c>
      <c r="DB67" s="3">
        <v>1</v>
      </c>
      <c r="DC67" s="2">
        <v>112569</v>
      </c>
      <c r="DD67" s="3">
        <v>1</v>
      </c>
      <c r="DE67" s="2"/>
      <c r="DG67" s="2"/>
      <c r="DI67" s="2"/>
      <c r="DK67" s="2"/>
      <c r="DM67" s="2">
        <v>116130</v>
      </c>
      <c r="DN67" s="3">
        <v>1</v>
      </c>
      <c r="DO67" s="2"/>
      <c r="DQ67" s="2">
        <v>195277</v>
      </c>
      <c r="DR67" s="3">
        <v>1</v>
      </c>
      <c r="DS67" s="2">
        <v>112569</v>
      </c>
      <c r="DT67" s="3">
        <v>1</v>
      </c>
      <c r="DU67" s="2"/>
      <c r="DW67" s="2">
        <v>69396</v>
      </c>
      <c r="DX67" s="3">
        <v>1</v>
      </c>
      <c r="DY67" s="2"/>
      <c r="EA67" s="2"/>
      <c r="EC67" s="2"/>
      <c r="EE67" s="2"/>
      <c r="EG67" s="2"/>
      <c r="EI67" s="2">
        <v>112569</v>
      </c>
      <c r="EJ67" s="3">
        <v>1</v>
      </c>
      <c r="EK67" s="2"/>
      <c r="EM67" s="2"/>
      <c r="EO67" s="2">
        <v>337707</v>
      </c>
      <c r="EP67" s="3">
        <v>3</v>
      </c>
      <c r="EQ67" s="2">
        <v>112569</v>
      </c>
      <c r="ER67" s="3">
        <v>1</v>
      </c>
      <c r="ES67" s="2"/>
      <c r="EU67" s="2">
        <v>225138</v>
      </c>
      <c r="EV67" s="3">
        <v>2</v>
      </c>
      <c r="EW67" s="2">
        <v>225138</v>
      </c>
      <c r="EX67" s="3">
        <v>2</v>
      </c>
      <c r="EY67" s="2">
        <v>225138</v>
      </c>
      <c r="EZ67" s="3">
        <v>2</v>
      </c>
      <c r="FA67" s="2">
        <v>337707</v>
      </c>
      <c r="FB67" s="3">
        <v>3</v>
      </c>
      <c r="FC67" s="2">
        <v>225138</v>
      </c>
      <c r="FD67" s="3">
        <v>2</v>
      </c>
      <c r="FE67" s="2"/>
      <c r="FG67" s="2">
        <v>112569</v>
      </c>
      <c r="FH67" s="3">
        <v>1</v>
      </c>
      <c r="FI67" s="2">
        <v>225138</v>
      </c>
      <c r="FJ67" s="3">
        <v>2</v>
      </c>
      <c r="FK67" s="2"/>
      <c r="FM67" s="2"/>
      <c r="FO67" s="2"/>
      <c r="FQ67" s="2"/>
      <c r="FS67" s="2"/>
      <c r="FU67" s="2"/>
      <c r="FW67" s="2">
        <v>1125690</v>
      </c>
      <c r="FX67" s="3">
        <v>10</v>
      </c>
      <c r="FY67" s="2"/>
      <c r="GA67" s="2">
        <v>112569</v>
      </c>
      <c r="GB67" s="3">
        <v>1</v>
      </c>
      <c r="GC67" s="2">
        <v>562845</v>
      </c>
      <c r="GD67" s="3">
        <v>5</v>
      </c>
      <c r="GE67" s="2"/>
      <c r="GG67" s="2"/>
      <c r="GI67" s="2"/>
      <c r="GK67" s="2"/>
      <c r="GM67" s="2">
        <v>112569</v>
      </c>
      <c r="GN67" s="3">
        <v>1</v>
      </c>
      <c r="GO67" s="2"/>
      <c r="GQ67" s="2"/>
      <c r="GS67" s="2">
        <v>112569</v>
      </c>
      <c r="GT67" s="3">
        <v>1</v>
      </c>
      <c r="GU67" s="2"/>
      <c r="GW67" s="2"/>
      <c r="GY67" s="2">
        <v>337707</v>
      </c>
      <c r="GZ67" s="3">
        <v>3</v>
      </c>
      <c r="HA67" s="2"/>
      <c r="HC67" s="2">
        <v>337707</v>
      </c>
      <c r="HD67" s="3">
        <v>3</v>
      </c>
      <c r="HE67" s="2">
        <v>112569</v>
      </c>
      <c r="HF67" s="3">
        <v>1</v>
      </c>
      <c r="HG67" s="2"/>
      <c r="HI67" s="2"/>
      <c r="HK67" s="2"/>
      <c r="HM67" s="2"/>
      <c r="HO67" s="2">
        <v>112569</v>
      </c>
      <c r="HP67" s="3">
        <v>1</v>
      </c>
      <c r="HQ67" s="2"/>
      <c r="HS67" s="2"/>
      <c r="HU67" s="2"/>
      <c r="HW67" s="2"/>
      <c r="HY67" s="2"/>
      <c r="IA67" s="2"/>
      <c r="IC67" s="2"/>
      <c r="IE67" s="2">
        <v>112569</v>
      </c>
      <c r="IF67" s="3">
        <v>1</v>
      </c>
      <c r="IG67" s="2">
        <v>112569</v>
      </c>
      <c r="IH67" s="3">
        <v>1</v>
      </c>
      <c r="II67" s="2"/>
      <c r="IK67" s="2"/>
      <c r="IM67" s="2">
        <v>112569</v>
      </c>
      <c r="IN67" s="3">
        <v>1</v>
      </c>
      <c r="IO67" s="2">
        <v>112569</v>
      </c>
      <c r="IP67" s="3">
        <v>1</v>
      </c>
      <c r="IQ67" s="2"/>
      <c r="IS67" s="2"/>
      <c r="IU67" s="2"/>
      <c r="IW67" s="2">
        <v>112569</v>
      </c>
      <c r="IX67" s="3">
        <v>1</v>
      </c>
      <c r="IY67" s="2"/>
      <c r="JA67" s="2">
        <v>101052</v>
      </c>
      <c r="JB67" s="3">
        <v>1</v>
      </c>
      <c r="JC67" s="2">
        <v>74800</v>
      </c>
      <c r="JD67" s="3">
        <v>0</v>
      </c>
      <c r="JE67" s="2"/>
      <c r="JG67" s="2">
        <v>74800</v>
      </c>
      <c r="JH67" s="3">
        <v>0</v>
      </c>
      <c r="JI67" s="2"/>
      <c r="JK67" s="2"/>
      <c r="JM67" s="2"/>
      <c r="JO67" s="2"/>
      <c r="JQ67" s="2">
        <v>7999.98</v>
      </c>
      <c r="JR67" s="3">
        <v>0</v>
      </c>
      <c r="JS67" s="2"/>
      <c r="JU67" s="2"/>
      <c r="JW67" s="2">
        <v>8000</v>
      </c>
      <c r="JX67" s="3">
        <v>0</v>
      </c>
      <c r="JY67" s="2">
        <v>29290.58</v>
      </c>
      <c r="JZ67" s="3">
        <v>0</v>
      </c>
      <c r="KA67" s="2"/>
      <c r="KC67" s="2">
        <v>35083</v>
      </c>
      <c r="KD67" s="3">
        <v>0</v>
      </c>
      <c r="KE67" s="2">
        <v>7502</v>
      </c>
      <c r="KF67" s="3">
        <v>0</v>
      </c>
      <c r="KG67" s="2"/>
      <c r="KI67" s="2"/>
      <c r="KK67" s="2">
        <v>122144.73</v>
      </c>
      <c r="KL67" s="3">
        <v>0</v>
      </c>
      <c r="KM67" s="2"/>
      <c r="KO67" s="2"/>
      <c r="KQ67" s="2"/>
      <c r="KS67" s="2"/>
      <c r="KU67" s="2"/>
      <c r="KW67" s="2"/>
      <c r="KY67" s="2">
        <v>2000</v>
      </c>
      <c r="KZ67" s="3">
        <v>0</v>
      </c>
      <c r="LA67" s="2">
        <v>1000</v>
      </c>
      <c r="LB67" s="3">
        <v>0</v>
      </c>
      <c r="LC67" s="2">
        <v>9140</v>
      </c>
      <c r="LD67" s="3">
        <v>0</v>
      </c>
      <c r="LE67" s="2"/>
      <c r="LG67" s="2"/>
      <c r="LI67" s="2"/>
      <c r="LK67" s="2"/>
      <c r="LM67" s="2"/>
      <c r="LO67" s="2"/>
      <c r="LQ67" s="2"/>
      <c r="LS67" s="2">
        <v>1500</v>
      </c>
      <c r="LT67" s="3">
        <v>0</v>
      </c>
      <c r="LU67" s="2"/>
      <c r="LW67" s="2"/>
      <c r="LY67" s="2"/>
      <c r="MA67" s="2">
        <v>70583</v>
      </c>
      <c r="MB67" s="3">
        <v>0</v>
      </c>
      <c r="MC67" s="2"/>
      <c r="ME67" s="2"/>
      <c r="MG67" s="2"/>
      <c r="MI67" s="2"/>
      <c r="MK67" s="2">
        <v>5660</v>
      </c>
      <c r="ML67" s="3">
        <v>0</v>
      </c>
      <c r="MM67" s="2">
        <v>7000</v>
      </c>
      <c r="MN67" s="3">
        <v>0</v>
      </c>
      <c r="MO67" s="2"/>
      <c r="MQ67" s="2"/>
      <c r="MS67" s="2">
        <v>3294.78</v>
      </c>
      <c r="MT67" s="3">
        <v>0</v>
      </c>
      <c r="MU67" s="2"/>
      <c r="MW67" s="2"/>
      <c r="MY67" s="2"/>
      <c r="NA67" s="2"/>
      <c r="NC67" s="2">
        <v>8544445.4299999997</v>
      </c>
      <c r="ND67" s="3">
        <v>84.5</v>
      </c>
      <c r="NE67" s="2"/>
      <c r="NG67" s="2"/>
      <c r="NI67" s="2"/>
      <c r="NK67" s="2"/>
      <c r="NM67" s="2"/>
      <c r="NO67" s="2"/>
      <c r="NQ67" s="2"/>
      <c r="NS67" s="2"/>
      <c r="NU67" s="2"/>
      <c r="NW67" s="2"/>
      <c r="NY67" s="2"/>
      <c r="OA67" s="2"/>
      <c r="OC67" s="2"/>
      <c r="OE67" s="2"/>
      <c r="OG67" s="2"/>
      <c r="OI67" s="2"/>
      <c r="OK67" s="2"/>
      <c r="OM67" s="2"/>
      <c r="OO67" s="2"/>
      <c r="OQ67" s="2"/>
      <c r="OS67" s="2"/>
      <c r="OU67" s="2"/>
      <c r="OW67" s="2"/>
      <c r="OY67" s="2"/>
      <c r="PA67" s="2"/>
      <c r="PC67" s="2"/>
      <c r="PE67" s="2"/>
      <c r="PG67" s="2"/>
      <c r="PI67" s="2"/>
      <c r="PK67" s="2"/>
      <c r="PM67" s="2"/>
      <c r="PO67" s="2"/>
      <c r="PQ67" s="2"/>
      <c r="PS67" s="2"/>
    </row>
    <row r="68" spans="1:435" x14ac:dyDescent="0.25">
      <c r="A68" t="s">
        <v>251</v>
      </c>
      <c r="B68" s="1">
        <v>274</v>
      </c>
      <c r="C68" s="2"/>
      <c r="E68" s="2"/>
      <c r="G68" s="2">
        <v>67876</v>
      </c>
      <c r="H68" s="3">
        <v>1</v>
      </c>
      <c r="I68" s="2"/>
      <c r="K68" s="2">
        <v>187440</v>
      </c>
      <c r="L68" s="3">
        <v>5</v>
      </c>
      <c r="M68" s="2"/>
      <c r="O68" s="2"/>
      <c r="Q68" s="2"/>
      <c r="S68" s="2">
        <v>149952</v>
      </c>
      <c r="T68" s="3">
        <v>4</v>
      </c>
      <c r="U68" s="2"/>
      <c r="W68" s="2"/>
      <c r="Y68" s="2"/>
      <c r="AA68" s="2"/>
      <c r="AC68" s="2"/>
      <c r="AE68" s="2"/>
      <c r="AG68" s="2">
        <v>156529</v>
      </c>
      <c r="AH68" s="3">
        <v>1</v>
      </c>
      <c r="AI68" s="2"/>
      <c r="AK68" s="2"/>
      <c r="AM68" s="2"/>
      <c r="AO68" s="2"/>
      <c r="AQ68" s="2"/>
      <c r="AS68" s="2"/>
      <c r="AU68" s="2"/>
      <c r="AW68" s="2"/>
      <c r="AY68" s="2"/>
      <c r="BA68" s="2"/>
      <c r="BC68" s="2"/>
      <c r="BE68" s="2"/>
      <c r="BG68" s="2"/>
      <c r="BI68" s="2"/>
      <c r="BK68" s="2"/>
      <c r="BM68" s="2"/>
      <c r="BO68" s="2"/>
      <c r="BQ68" s="2"/>
      <c r="BS68" s="2"/>
      <c r="BU68" s="2"/>
      <c r="BW68" s="2"/>
      <c r="BY68" s="2"/>
      <c r="CA68" s="2"/>
      <c r="CC68" s="2">
        <v>78183</v>
      </c>
      <c r="CD68" s="3">
        <v>1</v>
      </c>
      <c r="CE68" s="2">
        <v>5896.9266669999997</v>
      </c>
      <c r="CF68" s="3">
        <v>0</v>
      </c>
      <c r="CG68" s="2">
        <v>101190</v>
      </c>
      <c r="CH68" s="3">
        <v>2</v>
      </c>
      <c r="CI68" s="2">
        <v>60194</v>
      </c>
      <c r="CJ68" s="3">
        <v>1</v>
      </c>
      <c r="CK68" s="2"/>
      <c r="CM68" s="2"/>
      <c r="CO68" s="2"/>
      <c r="CQ68" s="2"/>
      <c r="CS68" s="2"/>
      <c r="CU68" s="2"/>
      <c r="CW68" s="2"/>
      <c r="CY68" s="2"/>
      <c r="DA68" s="2">
        <v>112569</v>
      </c>
      <c r="DB68" s="3">
        <v>1</v>
      </c>
      <c r="DC68" s="2"/>
      <c r="DE68" s="2"/>
      <c r="DG68" s="2"/>
      <c r="DI68" s="2"/>
      <c r="DK68" s="2"/>
      <c r="DM68" s="2"/>
      <c r="DO68" s="2">
        <v>116130</v>
      </c>
      <c r="DP68" s="3">
        <v>1</v>
      </c>
      <c r="DQ68" s="2">
        <v>195277</v>
      </c>
      <c r="DR68" s="3">
        <v>1</v>
      </c>
      <c r="DS68" s="2">
        <v>112569</v>
      </c>
      <c r="DT68" s="3">
        <v>1</v>
      </c>
      <c r="DU68" s="2"/>
      <c r="DW68" s="2"/>
      <c r="DY68" s="2"/>
      <c r="EA68" s="2"/>
      <c r="EC68" s="2"/>
      <c r="EE68" s="2"/>
      <c r="EG68" s="2"/>
      <c r="EI68" s="2">
        <v>112569</v>
      </c>
      <c r="EJ68" s="3">
        <v>1</v>
      </c>
      <c r="EK68" s="2"/>
      <c r="EM68" s="2"/>
      <c r="EO68" s="2">
        <v>112569</v>
      </c>
      <c r="EP68" s="3">
        <v>1</v>
      </c>
      <c r="EQ68" s="2"/>
      <c r="ES68" s="2"/>
      <c r="EU68" s="2">
        <v>450276</v>
      </c>
      <c r="EV68" s="3">
        <v>4</v>
      </c>
      <c r="EW68" s="2">
        <v>450276</v>
      </c>
      <c r="EX68" s="3">
        <v>4</v>
      </c>
      <c r="EY68" s="2">
        <v>450276</v>
      </c>
      <c r="EZ68" s="3">
        <v>4</v>
      </c>
      <c r="FA68" s="2">
        <v>337707</v>
      </c>
      <c r="FB68" s="3">
        <v>3</v>
      </c>
      <c r="FC68" s="2">
        <v>225138</v>
      </c>
      <c r="FD68" s="3">
        <v>2</v>
      </c>
      <c r="FE68" s="2"/>
      <c r="FG68" s="2">
        <v>112569</v>
      </c>
      <c r="FH68" s="3">
        <v>1</v>
      </c>
      <c r="FI68" s="2"/>
      <c r="FK68" s="2"/>
      <c r="FM68" s="2"/>
      <c r="FO68" s="2"/>
      <c r="FQ68" s="2"/>
      <c r="FS68" s="2"/>
      <c r="FU68" s="2"/>
      <c r="FW68" s="2">
        <v>112569</v>
      </c>
      <c r="FX68" s="3">
        <v>1</v>
      </c>
      <c r="FY68" s="2"/>
      <c r="GA68" s="2">
        <v>168853.5</v>
      </c>
      <c r="GB68" s="3">
        <v>1.5</v>
      </c>
      <c r="GC68" s="2">
        <v>450276</v>
      </c>
      <c r="GD68" s="3">
        <v>4</v>
      </c>
      <c r="GE68" s="2"/>
      <c r="GG68" s="2"/>
      <c r="GI68" s="2"/>
      <c r="GK68" s="2"/>
      <c r="GM68" s="2">
        <v>450276</v>
      </c>
      <c r="GN68" s="3">
        <v>4</v>
      </c>
      <c r="GO68" s="2"/>
      <c r="GQ68" s="2"/>
      <c r="GS68" s="2">
        <v>112569</v>
      </c>
      <c r="GT68" s="3">
        <v>1</v>
      </c>
      <c r="GU68" s="2"/>
      <c r="GW68" s="2"/>
      <c r="GY68" s="2">
        <v>225138</v>
      </c>
      <c r="GZ68" s="3">
        <v>2</v>
      </c>
      <c r="HA68" s="2">
        <v>112569</v>
      </c>
      <c r="HB68" s="3">
        <v>1</v>
      </c>
      <c r="HC68" s="2">
        <v>225138</v>
      </c>
      <c r="HD68" s="3">
        <v>2</v>
      </c>
      <c r="HE68" s="2">
        <v>112569</v>
      </c>
      <c r="HF68" s="3">
        <v>1</v>
      </c>
      <c r="HG68" s="2"/>
      <c r="HI68" s="2"/>
      <c r="HK68" s="2"/>
      <c r="HM68" s="2"/>
      <c r="HO68" s="2">
        <v>112569</v>
      </c>
      <c r="HP68" s="3">
        <v>1</v>
      </c>
      <c r="HQ68" s="2"/>
      <c r="HS68" s="2"/>
      <c r="HU68" s="2"/>
      <c r="HW68" s="2"/>
      <c r="HY68" s="2"/>
      <c r="IA68" s="2"/>
      <c r="IC68" s="2"/>
      <c r="IE68" s="2">
        <v>112569</v>
      </c>
      <c r="IF68" s="3">
        <v>1</v>
      </c>
      <c r="IG68" s="2"/>
      <c r="II68" s="2"/>
      <c r="IK68" s="2"/>
      <c r="IM68" s="2"/>
      <c r="IO68" s="2"/>
      <c r="IQ68" s="2"/>
      <c r="IS68" s="2"/>
      <c r="IU68" s="2"/>
      <c r="IW68" s="2"/>
      <c r="IY68" s="2">
        <v>35153</v>
      </c>
      <c r="IZ68" s="3">
        <v>1</v>
      </c>
      <c r="JA68" s="2"/>
      <c r="JC68" s="2"/>
      <c r="JE68" s="2"/>
      <c r="JG68" s="2"/>
      <c r="JI68" s="2"/>
      <c r="JK68" s="2">
        <v>638</v>
      </c>
      <c r="JL68" s="3">
        <v>0</v>
      </c>
      <c r="JM68" s="2"/>
      <c r="JO68" s="2"/>
      <c r="JQ68" s="2">
        <v>6312</v>
      </c>
      <c r="JR68" s="3">
        <v>0</v>
      </c>
      <c r="JS68" s="2"/>
      <c r="JU68" s="2"/>
      <c r="JW68" s="2"/>
      <c r="JY68" s="2">
        <v>6483.23</v>
      </c>
      <c r="JZ68" s="3">
        <v>0</v>
      </c>
      <c r="KA68" s="2"/>
      <c r="KC68" s="2">
        <v>12987</v>
      </c>
      <c r="KD68" s="3">
        <v>0</v>
      </c>
      <c r="KE68" s="2"/>
      <c r="KG68" s="2"/>
      <c r="KI68" s="2"/>
      <c r="KK68" s="2">
        <v>81936.820000000007</v>
      </c>
      <c r="KL68" s="3">
        <v>0</v>
      </c>
      <c r="KM68" s="2"/>
      <c r="KO68" s="2"/>
      <c r="KQ68" s="2"/>
      <c r="KS68" s="2">
        <v>1500</v>
      </c>
      <c r="KT68" s="3">
        <v>0</v>
      </c>
      <c r="KU68" s="2">
        <v>1900</v>
      </c>
      <c r="KV68" s="3">
        <v>0</v>
      </c>
      <c r="KW68" s="2"/>
      <c r="KY68" s="2"/>
      <c r="LA68" s="2"/>
      <c r="LC68" s="2">
        <v>10180</v>
      </c>
      <c r="LD68" s="3">
        <v>0</v>
      </c>
      <c r="LE68" s="2"/>
      <c r="LG68" s="2"/>
      <c r="LI68" s="2"/>
      <c r="LK68" s="2"/>
      <c r="LM68" s="2"/>
      <c r="LO68" s="2"/>
      <c r="LQ68" s="2"/>
      <c r="LS68" s="2">
        <v>1442</v>
      </c>
      <c r="LT68" s="3">
        <v>0</v>
      </c>
      <c r="LU68" s="2"/>
      <c r="LW68" s="2"/>
      <c r="LY68" s="2"/>
      <c r="MA68" s="2"/>
      <c r="MC68" s="2"/>
      <c r="ME68" s="2"/>
      <c r="MG68" s="2">
        <v>500</v>
      </c>
      <c r="MH68" s="3">
        <v>0</v>
      </c>
      <c r="MI68" s="2"/>
      <c r="MK68" s="2">
        <v>1000</v>
      </c>
      <c r="ML68" s="3">
        <v>0</v>
      </c>
      <c r="MM68" s="2"/>
      <c r="MO68" s="2"/>
      <c r="MQ68" s="2"/>
      <c r="MS68" s="2"/>
      <c r="MU68" s="2">
        <v>12725</v>
      </c>
      <c r="MV68" s="3">
        <v>0</v>
      </c>
      <c r="MW68" s="2"/>
      <c r="MY68" s="2"/>
      <c r="NA68" s="2"/>
      <c r="NC68" s="2">
        <v>5963038.476667</v>
      </c>
      <c r="ND68" s="3">
        <v>59.5</v>
      </c>
      <c r="NE68" s="2"/>
      <c r="NG68" s="2"/>
      <c r="NI68" s="2"/>
      <c r="NK68" s="2"/>
      <c r="NM68" s="2"/>
      <c r="NO68" s="2"/>
      <c r="NQ68" s="2"/>
      <c r="NS68" s="2"/>
      <c r="NU68" s="2"/>
      <c r="NW68" s="2"/>
      <c r="NY68" s="2"/>
      <c r="OA68" s="2"/>
      <c r="OC68" s="2"/>
      <c r="OE68" s="2"/>
      <c r="OG68" s="2"/>
      <c r="OI68" s="2"/>
      <c r="OK68" s="2"/>
      <c r="OM68" s="2"/>
      <c r="OO68" s="2"/>
      <c r="OQ68" s="2"/>
      <c r="OS68" s="2"/>
      <c r="OU68" s="2"/>
      <c r="OW68" s="2"/>
      <c r="OY68" s="2"/>
      <c r="PA68" s="2"/>
      <c r="PC68" s="2"/>
      <c r="PE68" s="2"/>
      <c r="PG68" s="2"/>
      <c r="PI68" s="2"/>
      <c r="PK68" s="2"/>
      <c r="PM68" s="2"/>
      <c r="PO68" s="2"/>
      <c r="PQ68" s="2"/>
      <c r="PS68" s="2"/>
    </row>
    <row r="69" spans="1:435" x14ac:dyDescent="0.25">
      <c r="A69" t="s">
        <v>252</v>
      </c>
      <c r="B69" s="1">
        <v>435</v>
      </c>
      <c r="C69" s="2"/>
      <c r="E69" s="2"/>
      <c r="G69" s="2"/>
      <c r="I69" s="2"/>
      <c r="K69" s="2"/>
      <c r="M69" s="2"/>
      <c r="O69" s="2"/>
      <c r="Q69" s="2"/>
      <c r="S69" s="2"/>
      <c r="U69" s="2"/>
      <c r="W69" s="2">
        <v>112464</v>
      </c>
      <c r="X69" s="3">
        <v>3</v>
      </c>
      <c r="Y69" s="2"/>
      <c r="AA69" s="2"/>
      <c r="AC69" s="2"/>
      <c r="AE69" s="2"/>
      <c r="AG69" s="2"/>
      <c r="AI69" s="2"/>
      <c r="AK69" s="2">
        <v>313058</v>
      </c>
      <c r="AL69" s="3">
        <v>2</v>
      </c>
      <c r="AM69" s="2"/>
      <c r="AO69" s="2"/>
      <c r="AQ69" s="2"/>
      <c r="AS69" s="2"/>
      <c r="AU69" s="2">
        <v>69509</v>
      </c>
      <c r="AV69" s="3">
        <v>1</v>
      </c>
      <c r="AW69" s="2">
        <v>165045</v>
      </c>
      <c r="AX69" s="3">
        <v>3</v>
      </c>
      <c r="AY69" s="2">
        <v>55015</v>
      </c>
      <c r="AZ69" s="3">
        <v>1</v>
      </c>
      <c r="BA69" s="2"/>
      <c r="BC69" s="2"/>
      <c r="BE69" s="2"/>
      <c r="BG69" s="2"/>
      <c r="BI69" s="2"/>
      <c r="BK69" s="2"/>
      <c r="BM69" s="2"/>
      <c r="BO69" s="2"/>
      <c r="BQ69" s="2"/>
      <c r="BS69" s="2"/>
      <c r="BU69" s="2"/>
      <c r="BW69" s="2"/>
      <c r="BY69" s="2"/>
      <c r="CA69" s="2"/>
      <c r="CC69" s="2">
        <v>78183</v>
      </c>
      <c r="CD69" s="3">
        <v>1</v>
      </c>
      <c r="CE69" s="2">
        <v>17467.133333000002</v>
      </c>
      <c r="CF69" s="3">
        <v>0</v>
      </c>
      <c r="CG69" s="2">
        <v>50595</v>
      </c>
      <c r="CH69" s="3">
        <v>1</v>
      </c>
      <c r="CI69" s="2">
        <v>60194</v>
      </c>
      <c r="CJ69" s="3">
        <v>1</v>
      </c>
      <c r="CK69" s="2"/>
      <c r="CM69" s="2"/>
      <c r="CO69" s="2"/>
      <c r="CQ69" s="2"/>
      <c r="CS69" s="2"/>
      <c r="CU69" s="2"/>
      <c r="CW69" s="2"/>
      <c r="CY69" s="2"/>
      <c r="DA69" s="2">
        <v>112569</v>
      </c>
      <c r="DB69" s="3">
        <v>1</v>
      </c>
      <c r="DC69" s="2"/>
      <c r="DE69" s="2"/>
      <c r="DG69" s="2"/>
      <c r="DI69" s="2"/>
      <c r="DK69" s="2"/>
      <c r="DM69" s="2"/>
      <c r="DO69" s="2"/>
      <c r="DQ69" s="2">
        <v>97638.5</v>
      </c>
      <c r="DR69" s="3">
        <v>0.5</v>
      </c>
      <c r="DS69" s="2">
        <v>112569</v>
      </c>
      <c r="DT69" s="3">
        <v>1</v>
      </c>
      <c r="DU69" s="2"/>
      <c r="DW69" s="2"/>
      <c r="DY69" s="2">
        <v>56854</v>
      </c>
      <c r="DZ69" s="3">
        <v>1</v>
      </c>
      <c r="EA69" s="2"/>
      <c r="EC69" s="2">
        <v>225138</v>
      </c>
      <c r="ED69" s="3">
        <v>2</v>
      </c>
      <c r="EE69" s="2"/>
      <c r="EG69" s="2"/>
      <c r="EI69" s="2">
        <v>112569</v>
      </c>
      <c r="EJ69" s="3">
        <v>1</v>
      </c>
      <c r="EK69" s="2"/>
      <c r="EM69" s="2"/>
      <c r="EO69" s="2">
        <v>337707</v>
      </c>
      <c r="EP69" s="3">
        <v>3</v>
      </c>
      <c r="EQ69" s="2"/>
      <c r="ES69" s="2"/>
      <c r="EU69" s="2"/>
      <c r="EW69" s="2"/>
      <c r="EY69" s="2"/>
      <c r="FA69" s="2"/>
      <c r="FC69" s="2"/>
      <c r="FE69" s="2"/>
      <c r="FG69" s="2">
        <v>112569</v>
      </c>
      <c r="FH69" s="3">
        <v>1</v>
      </c>
      <c r="FI69" s="2">
        <v>112569</v>
      </c>
      <c r="FJ69" s="3">
        <v>1</v>
      </c>
      <c r="FK69" s="2"/>
      <c r="FM69" s="2"/>
      <c r="FO69" s="2"/>
      <c r="FQ69" s="2">
        <v>112569</v>
      </c>
      <c r="FR69" s="3">
        <v>1</v>
      </c>
      <c r="FS69" s="2"/>
      <c r="FU69" s="2"/>
      <c r="FW69" s="2">
        <v>112569</v>
      </c>
      <c r="FX69" s="3">
        <v>1</v>
      </c>
      <c r="FY69" s="2">
        <v>225138</v>
      </c>
      <c r="FZ69" s="3">
        <v>2</v>
      </c>
      <c r="GA69" s="2">
        <v>225138</v>
      </c>
      <c r="GB69" s="3">
        <v>2</v>
      </c>
      <c r="GC69" s="2">
        <v>562845</v>
      </c>
      <c r="GD69" s="3">
        <v>5</v>
      </c>
      <c r="GE69" s="2"/>
      <c r="GG69" s="2">
        <v>112569</v>
      </c>
      <c r="GH69" s="3">
        <v>1</v>
      </c>
      <c r="GI69" s="2"/>
      <c r="GK69" s="2"/>
      <c r="GM69" s="2"/>
      <c r="GO69" s="2">
        <v>225138</v>
      </c>
      <c r="GP69" s="3">
        <v>2</v>
      </c>
      <c r="GQ69" s="2"/>
      <c r="GS69" s="2"/>
      <c r="GU69" s="2"/>
      <c r="GW69" s="2"/>
      <c r="GY69" s="2"/>
      <c r="HA69" s="2"/>
      <c r="HC69" s="2"/>
      <c r="HE69" s="2">
        <v>112569</v>
      </c>
      <c r="HF69" s="3">
        <v>1</v>
      </c>
      <c r="HG69" s="2"/>
      <c r="HI69" s="2"/>
      <c r="HK69" s="2"/>
      <c r="HM69" s="2"/>
      <c r="HO69" s="2">
        <v>225138</v>
      </c>
      <c r="HP69" s="3">
        <v>2</v>
      </c>
      <c r="HQ69" s="2"/>
      <c r="HS69" s="2"/>
      <c r="HU69" s="2">
        <v>225138</v>
      </c>
      <c r="HV69" s="3">
        <v>2</v>
      </c>
      <c r="HW69" s="2">
        <v>112569</v>
      </c>
      <c r="HX69" s="3">
        <v>1</v>
      </c>
      <c r="HY69" s="2">
        <v>112569</v>
      </c>
      <c r="HZ69" s="3">
        <v>1</v>
      </c>
      <c r="IA69" s="2"/>
      <c r="IC69" s="2"/>
      <c r="IE69" s="2">
        <v>112569</v>
      </c>
      <c r="IF69" s="3">
        <v>1</v>
      </c>
      <c r="IG69" s="2"/>
      <c r="II69" s="2"/>
      <c r="IK69" s="2"/>
      <c r="IM69" s="2"/>
      <c r="IO69" s="2"/>
      <c r="IQ69" s="2">
        <v>112569</v>
      </c>
      <c r="IR69" s="3">
        <v>1</v>
      </c>
      <c r="IS69" s="2"/>
      <c r="IU69" s="2"/>
      <c r="IW69" s="2"/>
      <c r="IY69" s="2"/>
      <c r="JA69" s="2"/>
      <c r="JC69" s="2"/>
      <c r="JE69" s="2"/>
      <c r="JG69" s="2"/>
      <c r="JI69" s="2"/>
      <c r="JK69" s="2"/>
      <c r="JM69" s="2"/>
      <c r="JO69" s="2"/>
      <c r="JQ69" s="2">
        <v>40438.9</v>
      </c>
      <c r="JR69" s="3">
        <v>0</v>
      </c>
      <c r="JS69" s="2"/>
      <c r="JU69" s="2">
        <v>1000</v>
      </c>
      <c r="JV69" s="3">
        <v>0</v>
      </c>
      <c r="JW69" s="2">
        <v>23000</v>
      </c>
      <c r="JX69" s="3">
        <v>0</v>
      </c>
      <c r="JY69" s="2">
        <v>9085.31</v>
      </c>
      <c r="JZ69" s="3">
        <v>0</v>
      </c>
      <c r="KA69" s="2"/>
      <c r="KC69" s="2">
        <v>39230</v>
      </c>
      <c r="KD69" s="3">
        <v>0</v>
      </c>
      <c r="KE69" s="2">
        <v>21800</v>
      </c>
      <c r="KF69" s="3">
        <v>0</v>
      </c>
      <c r="KG69" s="2"/>
      <c r="KI69" s="2">
        <v>5000</v>
      </c>
      <c r="KJ69" s="3">
        <v>0</v>
      </c>
      <c r="KK69" s="2">
        <v>117407.34</v>
      </c>
      <c r="KL69" s="3">
        <v>0</v>
      </c>
      <c r="KM69" s="2"/>
      <c r="KO69" s="2"/>
      <c r="KQ69" s="2">
        <v>1000</v>
      </c>
      <c r="KR69" s="3">
        <v>0</v>
      </c>
      <c r="KS69" s="2">
        <v>3000</v>
      </c>
      <c r="KT69" s="3">
        <v>0</v>
      </c>
      <c r="KU69" s="2">
        <v>10000</v>
      </c>
      <c r="KV69" s="3">
        <v>0</v>
      </c>
      <c r="KW69" s="2">
        <v>1500</v>
      </c>
      <c r="KX69" s="3">
        <v>0</v>
      </c>
      <c r="KY69" s="2">
        <v>46845</v>
      </c>
      <c r="KZ69" s="3">
        <v>0</v>
      </c>
      <c r="LA69" s="2">
        <v>1100</v>
      </c>
      <c r="LB69" s="3">
        <v>0</v>
      </c>
      <c r="LC69" s="2">
        <v>6000</v>
      </c>
      <c r="LD69" s="3">
        <v>0</v>
      </c>
      <c r="LE69" s="2"/>
      <c r="LG69" s="2"/>
      <c r="LI69" s="2"/>
      <c r="LK69" s="2">
        <v>900</v>
      </c>
      <c r="LL69" s="3">
        <v>0</v>
      </c>
      <c r="LM69" s="2"/>
      <c r="LO69" s="2"/>
      <c r="LQ69" s="2"/>
      <c r="LS69" s="2">
        <v>6750</v>
      </c>
      <c r="LT69" s="3">
        <v>0</v>
      </c>
      <c r="LU69" s="2"/>
      <c r="LW69" s="2"/>
      <c r="LY69" s="2"/>
      <c r="MA69" s="2"/>
      <c r="MC69" s="2"/>
      <c r="ME69" s="2"/>
      <c r="MG69" s="2">
        <v>2000</v>
      </c>
      <c r="MH69" s="3">
        <v>0</v>
      </c>
      <c r="MI69" s="2">
        <v>5000</v>
      </c>
      <c r="MJ69" s="3">
        <v>0</v>
      </c>
      <c r="MK69" s="2">
        <v>21000</v>
      </c>
      <c r="ML69" s="3">
        <v>0</v>
      </c>
      <c r="MM69" s="2">
        <v>2000</v>
      </c>
      <c r="MN69" s="3">
        <v>0</v>
      </c>
      <c r="MO69" s="2"/>
      <c r="MQ69" s="2">
        <v>4000</v>
      </c>
      <c r="MR69" s="3">
        <v>0</v>
      </c>
      <c r="MS69" s="2">
        <v>1519.73</v>
      </c>
      <c r="MT69" s="3">
        <v>0</v>
      </c>
      <c r="MU69" s="2"/>
      <c r="MW69" s="2"/>
      <c r="MY69" s="2"/>
      <c r="NA69" s="2"/>
      <c r="NC69" s="2">
        <v>5160375.9133330006</v>
      </c>
      <c r="ND69" s="3">
        <v>47.5</v>
      </c>
      <c r="NE69" s="2"/>
      <c r="NG69" s="2"/>
      <c r="NI69" s="2"/>
      <c r="NK69" s="2"/>
      <c r="NM69" s="2"/>
      <c r="NO69" s="2"/>
      <c r="NQ69" s="2"/>
      <c r="NS69" s="2"/>
      <c r="NU69" s="2"/>
      <c r="NW69" s="2"/>
      <c r="NY69" s="2"/>
      <c r="OA69" s="2"/>
      <c r="OC69" s="2"/>
      <c r="OE69" s="2"/>
      <c r="OG69" s="2"/>
      <c r="OI69" s="2"/>
      <c r="OK69" s="2"/>
      <c r="OM69" s="2"/>
      <c r="OO69" s="2"/>
      <c r="OQ69" s="2"/>
      <c r="OS69" s="2"/>
      <c r="OU69" s="2"/>
      <c r="OW69" s="2"/>
      <c r="OY69" s="2"/>
      <c r="PA69" s="2"/>
      <c r="PC69" s="2"/>
      <c r="PE69" s="2"/>
      <c r="PG69" s="2"/>
      <c r="PI69" s="2"/>
      <c r="PK69" s="2"/>
      <c r="PM69" s="2"/>
      <c r="PO69" s="2"/>
      <c r="PQ69" s="2"/>
      <c r="PS69" s="2"/>
    </row>
    <row r="70" spans="1:435" x14ac:dyDescent="0.25">
      <c r="A70" t="s">
        <v>253</v>
      </c>
      <c r="B70" s="1">
        <v>458</v>
      </c>
      <c r="C70" s="2"/>
      <c r="E70" s="2">
        <v>104158</v>
      </c>
      <c r="F70" s="3">
        <v>1</v>
      </c>
      <c r="G70" s="2">
        <v>271504</v>
      </c>
      <c r="H70" s="3">
        <v>4</v>
      </c>
      <c r="I70" s="2"/>
      <c r="K70" s="2"/>
      <c r="M70" s="2"/>
      <c r="O70" s="2"/>
      <c r="Q70" s="2"/>
      <c r="S70" s="2"/>
      <c r="U70" s="2"/>
      <c r="W70" s="2"/>
      <c r="Y70" s="2"/>
      <c r="AA70" s="2"/>
      <c r="AC70" s="2"/>
      <c r="AE70" s="2"/>
      <c r="AG70" s="2"/>
      <c r="AI70" s="2"/>
      <c r="AK70" s="2">
        <v>469587</v>
      </c>
      <c r="AL70" s="3">
        <v>3</v>
      </c>
      <c r="AM70" s="2"/>
      <c r="AO70" s="2"/>
      <c r="AQ70" s="2"/>
      <c r="AS70" s="2"/>
      <c r="AU70" s="2">
        <v>69509</v>
      </c>
      <c r="AV70" s="3">
        <v>1</v>
      </c>
      <c r="AW70" s="2">
        <v>55015</v>
      </c>
      <c r="AX70" s="3">
        <v>1</v>
      </c>
      <c r="AY70" s="2"/>
      <c r="BA70" s="2"/>
      <c r="BC70" s="2"/>
      <c r="BE70" s="2">
        <v>117087</v>
      </c>
      <c r="BF70" s="3">
        <v>1</v>
      </c>
      <c r="BG70" s="2"/>
      <c r="BI70" s="2"/>
      <c r="BK70" s="2"/>
      <c r="BM70" s="2"/>
      <c r="BO70" s="2"/>
      <c r="BQ70" s="2"/>
      <c r="BS70" s="2"/>
      <c r="BU70" s="2">
        <v>234174</v>
      </c>
      <c r="BV70" s="3">
        <v>2</v>
      </c>
      <c r="BW70" s="2"/>
      <c r="BY70" s="2"/>
      <c r="CA70" s="2"/>
      <c r="CC70" s="2">
        <v>78183</v>
      </c>
      <c r="CD70" s="3">
        <v>1</v>
      </c>
      <c r="CE70" s="2">
        <v>13732.61</v>
      </c>
      <c r="CF70" s="3">
        <v>0</v>
      </c>
      <c r="CG70" s="2">
        <v>151785</v>
      </c>
      <c r="CH70" s="3">
        <v>3</v>
      </c>
      <c r="CI70" s="2">
        <v>120388</v>
      </c>
      <c r="CJ70" s="3">
        <v>2</v>
      </c>
      <c r="CK70" s="2">
        <v>117742</v>
      </c>
      <c r="CL70" s="3">
        <v>1</v>
      </c>
      <c r="CM70" s="2"/>
      <c r="CO70" s="2">
        <v>432918</v>
      </c>
      <c r="CP70" s="3">
        <v>3</v>
      </c>
      <c r="CQ70" s="2"/>
      <c r="CS70" s="2">
        <v>144306</v>
      </c>
      <c r="CT70" s="3">
        <v>1</v>
      </c>
      <c r="CU70" s="2"/>
      <c r="CW70" s="2"/>
      <c r="CY70" s="2"/>
      <c r="DA70" s="2">
        <v>112569</v>
      </c>
      <c r="DB70" s="3">
        <v>1</v>
      </c>
      <c r="DC70" s="2"/>
      <c r="DE70" s="2"/>
      <c r="DG70" s="2"/>
      <c r="DI70" s="2">
        <v>125502</v>
      </c>
      <c r="DJ70" s="3">
        <v>1</v>
      </c>
      <c r="DK70" s="2"/>
      <c r="DM70" s="2"/>
      <c r="DO70" s="2"/>
      <c r="DQ70" s="2">
        <v>97638.5</v>
      </c>
      <c r="DR70" s="3">
        <v>0.5</v>
      </c>
      <c r="DS70" s="2">
        <v>112569</v>
      </c>
      <c r="DT70" s="3">
        <v>1</v>
      </c>
      <c r="DU70" s="2"/>
      <c r="DW70" s="2"/>
      <c r="DY70" s="2"/>
      <c r="EA70" s="2"/>
      <c r="EC70" s="2"/>
      <c r="EE70" s="2">
        <v>381744</v>
      </c>
      <c r="EF70" s="3">
        <v>3</v>
      </c>
      <c r="EG70" s="2"/>
      <c r="EI70" s="2">
        <v>112569</v>
      </c>
      <c r="EJ70" s="3">
        <v>1</v>
      </c>
      <c r="EK70" s="2"/>
      <c r="EM70" s="2"/>
      <c r="EO70" s="2">
        <v>225138</v>
      </c>
      <c r="EP70" s="3">
        <v>2</v>
      </c>
      <c r="EQ70" s="2"/>
      <c r="ES70" s="2"/>
      <c r="EU70" s="2"/>
      <c r="EW70" s="2"/>
      <c r="EY70" s="2"/>
      <c r="FA70" s="2"/>
      <c r="FC70" s="2"/>
      <c r="FE70" s="2"/>
      <c r="FG70" s="2">
        <v>112569</v>
      </c>
      <c r="FH70" s="3">
        <v>1</v>
      </c>
      <c r="FI70" s="2"/>
      <c r="FK70" s="2">
        <v>1013121</v>
      </c>
      <c r="FL70" s="3">
        <v>9</v>
      </c>
      <c r="FM70" s="2"/>
      <c r="FO70" s="2"/>
      <c r="FQ70" s="2"/>
      <c r="FS70" s="2"/>
      <c r="FU70" s="2"/>
      <c r="FW70" s="2">
        <v>112569</v>
      </c>
      <c r="FX70" s="3">
        <v>1</v>
      </c>
      <c r="FY70" s="2">
        <v>675414</v>
      </c>
      <c r="FZ70" s="3">
        <v>6</v>
      </c>
      <c r="GA70" s="2">
        <v>225138</v>
      </c>
      <c r="GB70" s="3">
        <v>2</v>
      </c>
      <c r="GC70" s="2">
        <v>225138</v>
      </c>
      <c r="GD70" s="3">
        <v>2</v>
      </c>
      <c r="GE70" s="2"/>
      <c r="GG70" s="2"/>
      <c r="GI70" s="2">
        <v>112569</v>
      </c>
      <c r="GJ70" s="3">
        <v>1</v>
      </c>
      <c r="GK70" s="2">
        <v>112569</v>
      </c>
      <c r="GL70" s="3">
        <v>1</v>
      </c>
      <c r="GM70" s="2"/>
      <c r="GO70" s="2">
        <v>675414</v>
      </c>
      <c r="GP70" s="3">
        <v>6</v>
      </c>
      <c r="GQ70" s="2"/>
      <c r="GS70" s="2">
        <v>112569</v>
      </c>
      <c r="GT70" s="3">
        <v>1</v>
      </c>
      <c r="GU70" s="2"/>
      <c r="GW70" s="2"/>
      <c r="GY70" s="2"/>
      <c r="HA70" s="2"/>
      <c r="HC70" s="2"/>
      <c r="HE70" s="2"/>
      <c r="HG70" s="2"/>
      <c r="HI70" s="2"/>
      <c r="HK70" s="2">
        <v>225138</v>
      </c>
      <c r="HL70" s="3">
        <v>2</v>
      </c>
      <c r="HM70" s="2">
        <v>225138</v>
      </c>
      <c r="HN70" s="3">
        <v>2</v>
      </c>
      <c r="HO70" s="2"/>
      <c r="HQ70" s="2">
        <v>225138</v>
      </c>
      <c r="HR70" s="3">
        <v>2</v>
      </c>
      <c r="HS70" s="2"/>
      <c r="HU70" s="2">
        <v>675414</v>
      </c>
      <c r="HV70" s="3">
        <v>6</v>
      </c>
      <c r="HW70" s="2"/>
      <c r="HY70" s="2"/>
      <c r="IA70" s="2"/>
      <c r="IC70" s="2"/>
      <c r="IE70" s="2">
        <v>450276</v>
      </c>
      <c r="IF70" s="3">
        <v>4</v>
      </c>
      <c r="IG70" s="2"/>
      <c r="II70" s="2"/>
      <c r="IK70" s="2"/>
      <c r="IM70" s="2"/>
      <c r="IO70" s="2"/>
      <c r="IQ70" s="2">
        <v>112569</v>
      </c>
      <c r="IR70" s="3">
        <v>1</v>
      </c>
      <c r="IS70" s="2"/>
      <c r="IU70" s="2"/>
      <c r="IW70" s="2"/>
      <c r="IY70" s="2"/>
      <c r="JA70" s="2"/>
      <c r="JC70" s="2"/>
      <c r="JE70" s="2"/>
      <c r="JG70" s="2"/>
      <c r="JI70" s="2"/>
      <c r="JK70" s="2">
        <v>798</v>
      </c>
      <c r="JL70" s="3">
        <v>0</v>
      </c>
      <c r="JM70" s="2">
        <v>9986.4</v>
      </c>
      <c r="JN70" s="3">
        <v>0</v>
      </c>
      <c r="JO70" s="2"/>
      <c r="JQ70" s="2">
        <v>75207.44</v>
      </c>
      <c r="JR70" s="3">
        <v>0</v>
      </c>
      <c r="JS70" s="2">
        <v>1000</v>
      </c>
      <c r="JT70" s="3">
        <v>0</v>
      </c>
      <c r="JU70" s="2">
        <v>2591</v>
      </c>
      <c r="JV70" s="3">
        <v>0</v>
      </c>
      <c r="JW70" s="2">
        <v>2000</v>
      </c>
      <c r="JX70" s="3">
        <v>0</v>
      </c>
      <c r="JY70" s="2">
        <v>30681</v>
      </c>
      <c r="JZ70" s="3">
        <v>0</v>
      </c>
      <c r="KA70" s="2">
        <v>2000</v>
      </c>
      <c r="KB70" s="3">
        <v>0</v>
      </c>
      <c r="KC70" s="2">
        <v>67683</v>
      </c>
      <c r="KD70" s="3">
        <v>0</v>
      </c>
      <c r="KE70" s="2">
        <v>10000</v>
      </c>
      <c r="KF70" s="3">
        <v>0</v>
      </c>
      <c r="KG70" s="2"/>
      <c r="KI70" s="2">
        <v>8000</v>
      </c>
      <c r="KJ70" s="3">
        <v>0</v>
      </c>
      <c r="KK70" s="2">
        <v>199841.22</v>
      </c>
      <c r="KL70" s="3">
        <v>0</v>
      </c>
      <c r="KM70" s="2"/>
      <c r="KO70" s="2"/>
      <c r="KQ70" s="2">
        <v>2500</v>
      </c>
      <c r="KR70" s="3">
        <v>0</v>
      </c>
      <c r="KS70" s="2">
        <v>6000</v>
      </c>
      <c r="KT70" s="3">
        <v>0</v>
      </c>
      <c r="KU70" s="2">
        <v>33000</v>
      </c>
      <c r="KV70" s="3">
        <v>0</v>
      </c>
      <c r="KW70" s="2">
        <v>1000</v>
      </c>
      <c r="KX70" s="3">
        <v>0</v>
      </c>
      <c r="KY70" s="2">
        <v>13353</v>
      </c>
      <c r="KZ70" s="3">
        <v>0</v>
      </c>
      <c r="LA70" s="2">
        <v>4000</v>
      </c>
      <c r="LB70" s="3">
        <v>0</v>
      </c>
      <c r="LC70" s="2">
        <v>13920</v>
      </c>
      <c r="LD70" s="3">
        <v>0</v>
      </c>
      <c r="LE70" s="2"/>
      <c r="LG70" s="2"/>
      <c r="LI70" s="2"/>
      <c r="LK70" s="2">
        <v>1000</v>
      </c>
      <c r="LL70" s="3">
        <v>0</v>
      </c>
      <c r="LM70" s="2"/>
      <c r="LO70" s="2"/>
      <c r="LQ70" s="2"/>
      <c r="LS70" s="2">
        <v>22500</v>
      </c>
      <c r="LT70" s="3">
        <v>0</v>
      </c>
      <c r="LU70" s="2"/>
      <c r="LW70" s="2">
        <v>9830</v>
      </c>
      <c r="LX70" s="3">
        <v>0</v>
      </c>
      <c r="LY70" s="2"/>
      <c r="MA70" s="2"/>
      <c r="MC70" s="2"/>
      <c r="ME70" s="2"/>
      <c r="MG70" s="2">
        <v>10000</v>
      </c>
      <c r="MH70" s="3">
        <v>0</v>
      </c>
      <c r="MI70" s="2">
        <v>12400</v>
      </c>
      <c r="MJ70" s="3">
        <v>0</v>
      </c>
      <c r="MK70" s="2">
        <v>30367</v>
      </c>
      <c r="ML70" s="3">
        <v>0</v>
      </c>
      <c r="MM70" s="2"/>
      <c r="MO70" s="2"/>
      <c r="MQ70" s="2">
        <v>2500</v>
      </c>
      <c r="MR70" s="3">
        <v>0</v>
      </c>
      <c r="MS70" s="2">
        <v>3525.68</v>
      </c>
      <c r="MT70" s="3">
        <v>0</v>
      </c>
      <c r="MU70" s="2"/>
      <c r="MW70" s="2"/>
      <c r="MY70" s="2"/>
      <c r="NA70" s="2"/>
      <c r="NC70" s="2">
        <v>9414244.8499999996</v>
      </c>
      <c r="ND70" s="3">
        <v>80.5</v>
      </c>
      <c r="NE70" s="2"/>
      <c r="NG70" s="2"/>
      <c r="NI70" s="2"/>
      <c r="NK70" s="2"/>
      <c r="NM70" s="2"/>
      <c r="NO70" s="2"/>
      <c r="NQ70" s="2"/>
      <c r="NS70" s="2"/>
      <c r="NU70" s="2"/>
      <c r="NW70" s="2"/>
      <c r="NY70" s="2"/>
      <c r="OA70" s="2"/>
      <c r="OC70" s="2"/>
      <c r="OE70" s="2"/>
      <c r="OG70" s="2"/>
      <c r="OI70" s="2"/>
      <c r="OK70" s="2"/>
      <c r="OM70" s="2"/>
      <c r="OO70" s="2"/>
      <c r="OQ70" s="2"/>
      <c r="OS70" s="2"/>
      <c r="OU70" s="2"/>
      <c r="OW70" s="2"/>
      <c r="OY70" s="2"/>
      <c r="PA70" s="2"/>
      <c r="PC70" s="2"/>
      <c r="PE70" s="2"/>
      <c r="PG70" s="2"/>
      <c r="PI70" s="2"/>
      <c r="PK70" s="2"/>
      <c r="PM70" s="2"/>
      <c r="PO70" s="2"/>
      <c r="PQ70" s="2"/>
      <c r="PS70" s="2"/>
    </row>
    <row r="71" spans="1:435" x14ac:dyDescent="0.25">
      <c r="A71" t="s">
        <v>254</v>
      </c>
      <c r="B71" s="1">
        <v>1165</v>
      </c>
      <c r="C71" s="2"/>
      <c r="E71" s="2"/>
      <c r="G71" s="2">
        <v>67876</v>
      </c>
      <c r="H71" s="3">
        <v>1</v>
      </c>
      <c r="I71" s="2"/>
      <c r="K71" s="2">
        <v>187440</v>
      </c>
      <c r="L71" s="3">
        <v>5</v>
      </c>
      <c r="M71" s="2"/>
      <c r="O71" s="2"/>
      <c r="Q71" s="2"/>
      <c r="S71" s="2"/>
      <c r="U71" s="2"/>
      <c r="W71" s="2">
        <v>112464</v>
      </c>
      <c r="X71" s="3">
        <v>3</v>
      </c>
      <c r="Y71" s="2"/>
      <c r="AA71" s="2"/>
      <c r="AC71" s="2"/>
      <c r="AE71" s="2"/>
      <c r="AG71" s="2"/>
      <c r="AI71" s="2"/>
      <c r="AK71" s="2">
        <v>78264.5</v>
      </c>
      <c r="AL71" s="3">
        <v>0.5</v>
      </c>
      <c r="AM71" s="2"/>
      <c r="AO71" s="2"/>
      <c r="AQ71" s="2"/>
      <c r="AS71" s="2"/>
      <c r="AU71" s="2"/>
      <c r="AW71" s="2"/>
      <c r="AY71" s="2"/>
      <c r="BA71" s="2"/>
      <c r="BC71" s="2"/>
      <c r="BE71" s="2"/>
      <c r="BG71" s="2"/>
      <c r="BI71" s="2"/>
      <c r="BK71" s="2"/>
      <c r="BM71" s="2"/>
      <c r="BO71" s="2"/>
      <c r="BQ71" s="2"/>
      <c r="BS71" s="2"/>
      <c r="BU71" s="2"/>
      <c r="BW71" s="2"/>
      <c r="BY71" s="2"/>
      <c r="CA71" s="2"/>
      <c r="CC71" s="2">
        <v>78183</v>
      </c>
      <c r="CD71" s="3">
        <v>1</v>
      </c>
      <c r="CE71" s="2">
        <v>5000</v>
      </c>
      <c r="CF71" s="3">
        <v>0</v>
      </c>
      <c r="CG71" s="2"/>
      <c r="CI71" s="2">
        <v>60194</v>
      </c>
      <c r="CJ71" s="3">
        <v>1</v>
      </c>
      <c r="CK71" s="2"/>
      <c r="CM71" s="2"/>
      <c r="CO71" s="2"/>
      <c r="CQ71" s="2"/>
      <c r="CS71" s="2"/>
      <c r="CU71" s="2"/>
      <c r="CW71" s="2"/>
      <c r="CY71" s="2"/>
      <c r="DA71" s="2">
        <v>112569</v>
      </c>
      <c r="DB71" s="3">
        <v>1</v>
      </c>
      <c r="DC71" s="2"/>
      <c r="DE71" s="2"/>
      <c r="DG71" s="2">
        <v>40524.839999999997</v>
      </c>
      <c r="DH71" s="3">
        <v>0.36</v>
      </c>
      <c r="DI71" s="2"/>
      <c r="DK71" s="2"/>
      <c r="DM71" s="2"/>
      <c r="DO71" s="2">
        <v>58065</v>
      </c>
      <c r="DP71" s="3">
        <v>0.5</v>
      </c>
      <c r="DQ71" s="2">
        <v>97638.5</v>
      </c>
      <c r="DR71" s="3">
        <v>0.5</v>
      </c>
      <c r="DS71" s="2">
        <v>56284.5</v>
      </c>
      <c r="DT71" s="3">
        <v>0.5</v>
      </c>
      <c r="DU71" s="2"/>
      <c r="DW71" s="2"/>
      <c r="DY71" s="2"/>
      <c r="EA71" s="2"/>
      <c r="EC71" s="2"/>
      <c r="EE71" s="2"/>
      <c r="EG71" s="2"/>
      <c r="EI71" s="2"/>
      <c r="EK71" s="2">
        <v>112569</v>
      </c>
      <c r="EL71" s="3">
        <v>1</v>
      </c>
      <c r="EM71" s="2"/>
      <c r="EO71" s="2">
        <v>56284.5</v>
      </c>
      <c r="EP71" s="3">
        <v>0.5</v>
      </c>
      <c r="EQ71" s="2"/>
      <c r="ES71" s="2"/>
      <c r="EU71" s="2"/>
      <c r="EW71" s="2"/>
      <c r="EY71" s="2"/>
      <c r="FA71" s="2"/>
      <c r="FC71" s="2"/>
      <c r="FE71" s="2"/>
      <c r="FG71" s="2">
        <v>56284.5</v>
      </c>
      <c r="FH71" s="3">
        <v>0.5</v>
      </c>
      <c r="FI71" s="2"/>
      <c r="FK71" s="2"/>
      <c r="FM71" s="2"/>
      <c r="FO71" s="2"/>
      <c r="FQ71" s="2"/>
      <c r="FS71" s="2">
        <v>112569</v>
      </c>
      <c r="FT71" s="3">
        <v>1</v>
      </c>
      <c r="FU71" s="2">
        <v>112569</v>
      </c>
      <c r="FV71" s="3">
        <v>1</v>
      </c>
      <c r="FW71" s="2"/>
      <c r="FY71" s="2"/>
      <c r="GA71" s="2">
        <v>112569</v>
      </c>
      <c r="GB71" s="3">
        <v>1</v>
      </c>
      <c r="GC71" s="2">
        <v>225138</v>
      </c>
      <c r="GD71" s="3">
        <v>2</v>
      </c>
      <c r="GE71" s="2"/>
      <c r="GG71" s="2"/>
      <c r="GI71" s="2"/>
      <c r="GK71" s="2"/>
      <c r="GM71" s="2"/>
      <c r="GO71" s="2"/>
      <c r="GQ71" s="2"/>
      <c r="GS71" s="2">
        <v>56284.5</v>
      </c>
      <c r="GT71" s="3">
        <v>0.5</v>
      </c>
      <c r="GU71" s="2"/>
      <c r="GW71" s="2"/>
      <c r="GY71" s="2">
        <v>225138</v>
      </c>
      <c r="GZ71" s="3">
        <v>2</v>
      </c>
      <c r="HA71" s="2"/>
      <c r="HC71" s="2">
        <v>225138</v>
      </c>
      <c r="HD71" s="3">
        <v>2</v>
      </c>
      <c r="HE71" s="2"/>
      <c r="HG71" s="2"/>
      <c r="HI71" s="2"/>
      <c r="HK71" s="2"/>
      <c r="HM71" s="2"/>
      <c r="HO71" s="2"/>
      <c r="HQ71" s="2"/>
      <c r="HS71" s="2"/>
      <c r="HU71" s="2"/>
      <c r="HW71" s="2"/>
      <c r="HY71" s="2"/>
      <c r="IA71" s="2"/>
      <c r="IC71" s="2"/>
      <c r="IE71" s="2"/>
      <c r="IG71" s="2"/>
      <c r="II71" s="2"/>
      <c r="IK71" s="2"/>
      <c r="IM71" s="2"/>
      <c r="IO71" s="2"/>
      <c r="IQ71" s="2"/>
      <c r="IS71" s="2"/>
      <c r="IU71" s="2"/>
      <c r="IW71" s="2"/>
      <c r="IY71" s="2"/>
      <c r="JA71" s="2"/>
      <c r="JC71" s="2"/>
      <c r="JE71" s="2"/>
      <c r="JG71" s="2"/>
      <c r="JI71" s="2"/>
      <c r="JK71" s="2">
        <v>638</v>
      </c>
      <c r="JL71" s="3">
        <v>0</v>
      </c>
      <c r="JM71" s="2"/>
      <c r="JO71" s="2"/>
      <c r="JQ71" s="2">
        <v>47400</v>
      </c>
      <c r="JR71" s="3">
        <v>0</v>
      </c>
      <c r="JS71" s="2">
        <v>750</v>
      </c>
      <c r="JT71" s="3">
        <v>0</v>
      </c>
      <c r="JU71" s="2"/>
      <c r="JW71" s="2">
        <v>2000</v>
      </c>
      <c r="JX71" s="3">
        <v>0</v>
      </c>
      <c r="JY71" s="2">
        <v>4500</v>
      </c>
      <c r="JZ71" s="3">
        <v>0</v>
      </c>
      <c r="KA71" s="2"/>
      <c r="KC71" s="2">
        <v>9972</v>
      </c>
      <c r="KD71" s="3">
        <v>0</v>
      </c>
      <c r="KE71" s="2">
        <v>750</v>
      </c>
      <c r="KF71" s="3">
        <v>0</v>
      </c>
      <c r="KG71" s="2"/>
      <c r="KI71" s="2">
        <v>1500</v>
      </c>
      <c r="KJ71" s="3">
        <v>0</v>
      </c>
      <c r="KK71" s="2">
        <v>45000</v>
      </c>
      <c r="KL71" s="3">
        <v>0</v>
      </c>
      <c r="KM71" s="2"/>
      <c r="KO71" s="2"/>
      <c r="KQ71" s="2">
        <v>1200</v>
      </c>
      <c r="KR71" s="3">
        <v>0</v>
      </c>
      <c r="KS71" s="2">
        <v>4500</v>
      </c>
      <c r="KT71" s="3">
        <v>0</v>
      </c>
      <c r="KU71" s="2">
        <v>13240</v>
      </c>
      <c r="KV71" s="3">
        <v>0</v>
      </c>
      <c r="KW71" s="2">
        <v>3000</v>
      </c>
      <c r="KX71" s="3">
        <v>0</v>
      </c>
      <c r="KY71" s="2">
        <v>15000</v>
      </c>
      <c r="KZ71" s="3">
        <v>0</v>
      </c>
      <c r="LA71" s="2">
        <v>3000</v>
      </c>
      <c r="LB71" s="3">
        <v>0</v>
      </c>
      <c r="LC71" s="2"/>
      <c r="LE71" s="2"/>
      <c r="LG71" s="2">
        <v>700</v>
      </c>
      <c r="LH71" s="3">
        <v>0</v>
      </c>
      <c r="LI71" s="2">
        <v>1400</v>
      </c>
      <c r="LJ71" s="3">
        <v>0</v>
      </c>
      <c r="LK71" s="2">
        <v>250</v>
      </c>
      <c r="LL71" s="3">
        <v>0</v>
      </c>
      <c r="LM71" s="2"/>
      <c r="LO71" s="2"/>
      <c r="LQ71" s="2"/>
      <c r="LS71" s="2">
        <v>2000</v>
      </c>
      <c r="LT71" s="3">
        <v>0</v>
      </c>
      <c r="LU71" s="2"/>
      <c r="LW71" s="2"/>
      <c r="LY71" s="2"/>
      <c r="MA71" s="2"/>
      <c r="MC71" s="2"/>
      <c r="ME71" s="2">
        <v>200</v>
      </c>
      <c r="MF71" s="3">
        <v>0</v>
      </c>
      <c r="MG71" s="2">
        <v>1000</v>
      </c>
      <c r="MH71" s="3">
        <v>0</v>
      </c>
      <c r="MI71" s="2">
        <v>2000</v>
      </c>
      <c r="MJ71" s="3">
        <v>0</v>
      </c>
      <c r="MK71" s="2">
        <v>2500</v>
      </c>
      <c r="ML71" s="3">
        <v>0</v>
      </c>
      <c r="MM71" s="2"/>
      <c r="MO71" s="2"/>
      <c r="MQ71" s="2"/>
      <c r="MS71" s="2">
        <v>227</v>
      </c>
      <c r="MT71" s="3">
        <v>0</v>
      </c>
      <c r="MU71" s="2"/>
      <c r="MW71" s="2"/>
      <c r="MY71" s="2"/>
      <c r="NA71" s="2"/>
      <c r="NC71" s="2">
        <v>2411773.84</v>
      </c>
      <c r="ND71" s="3">
        <v>25.86</v>
      </c>
      <c r="NE71" s="2"/>
      <c r="NG71" s="2"/>
      <c r="NI71" s="2"/>
      <c r="NK71" s="2"/>
      <c r="NM71" s="2"/>
      <c r="NO71" s="2"/>
      <c r="NQ71" s="2"/>
      <c r="NS71" s="2"/>
      <c r="NU71" s="2"/>
      <c r="NW71" s="2"/>
      <c r="NY71" s="2"/>
      <c r="OA71" s="2"/>
      <c r="OC71" s="2"/>
      <c r="OE71" s="2"/>
      <c r="OG71" s="2"/>
      <c r="OI71" s="2"/>
      <c r="OK71" s="2"/>
      <c r="OM71" s="2"/>
      <c r="OO71" s="2"/>
      <c r="OQ71" s="2"/>
      <c r="OS71" s="2"/>
      <c r="OU71" s="2"/>
      <c r="OW71" s="2"/>
      <c r="OY71" s="2"/>
      <c r="PA71" s="2"/>
      <c r="PC71" s="2"/>
      <c r="PE71" s="2"/>
      <c r="PG71" s="2"/>
      <c r="PI71" s="2"/>
      <c r="PK71" s="2"/>
      <c r="PM71" s="2"/>
      <c r="PO71" s="2"/>
      <c r="PQ71" s="2"/>
      <c r="PS71" s="2"/>
    </row>
    <row r="72" spans="1:435" x14ac:dyDescent="0.25">
      <c r="A72" t="s">
        <v>255</v>
      </c>
      <c r="B72" s="1">
        <v>280</v>
      </c>
      <c r="C72" s="2"/>
      <c r="E72" s="2">
        <v>104158</v>
      </c>
      <c r="F72" s="3">
        <v>1</v>
      </c>
      <c r="G72" s="2">
        <v>67876</v>
      </c>
      <c r="H72" s="3">
        <v>1</v>
      </c>
      <c r="I72" s="2"/>
      <c r="K72" s="2">
        <v>299904</v>
      </c>
      <c r="L72" s="3">
        <v>8</v>
      </c>
      <c r="M72" s="2"/>
      <c r="O72" s="2">
        <v>187440</v>
      </c>
      <c r="P72" s="3">
        <v>5</v>
      </c>
      <c r="Q72" s="2"/>
      <c r="S72" s="2">
        <v>112464</v>
      </c>
      <c r="T72" s="3">
        <v>3</v>
      </c>
      <c r="U72" s="2">
        <v>52931</v>
      </c>
      <c r="V72" s="3">
        <v>1</v>
      </c>
      <c r="W72" s="2">
        <v>187440</v>
      </c>
      <c r="X72" s="3">
        <v>5</v>
      </c>
      <c r="Y72" s="2"/>
      <c r="AA72" s="2"/>
      <c r="AC72" s="2"/>
      <c r="AE72" s="2"/>
      <c r="AG72" s="2"/>
      <c r="AI72" s="2"/>
      <c r="AK72" s="2">
        <v>156529</v>
      </c>
      <c r="AL72" s="3">
        <v>1</v>
      </c>
      <c r="AM72" s="2"/>
      <c r="AO72" s="2"/>
      <c r="AQ72" s="2"/>
      <c r="AS72" s="2"/>
      <c r="AU72" s="2"/>
      <c r="AW72" s="2"/>
      <c r="AY72" s="2"/>
      <c r="BA72" s="2">
        <v>90879</v>
      </c>
      <c r="BB72" s="3">
        <v>1</v>
      </c>
      <c r="BC72" s="2">
        <v>50639</v>
      </c>
      <c r="BD72" s="3">
        <v>1</v>
      </c>
      <c r="BE72" s="2"/>
      <c r="BG72" s="2"/>
      <c r="BI72" s="2"/>
      <c r="BK72" s="2"/>
      <c r="BM72" s="2">
        <v>135160</v>
      </c>
      <c r="BN72" s="3">
        <v>2</v>
      </c>
      <c r="BO72" s="2"/>
      <c r="BQ72" s="2"/>
      <c r="BS72" s="2"/>
      <c r="BU72" s="2"/>
      <c r="BW72" s="2">
        <v>117087</v>
      </c>
      <c r="BX72" s="3">
        <v>1</v>
      </c>
      <c r="BY72" s="2"/>
      <c r="CA72" s="2"/>
      <c r="CC72" s="2">
        <v>78183</v>
      </c>
      <c r="CD72" s="3">
        <v>1</v>
      </c>
      <c r="CE72" s="2">
        <v>10025.22667</v>
      </c>
      <c r="CF72" s="3">
        <v>0</v>
      </c>
      <c r="CG72" s="2">
        <v>101190</v>
      </c>
      <c r="CH72" s="3">
        <v>2</v>
      </c>
      <c r="CI72" s="2">
        <v>60194</v>
      </c>
      <c r="CJ72" s="3">
        <v>1</v>
      </c>
      <c r="CK72" s="2"/>
      <c r="CM72" s="2"/>
      <c r="CO72" s="2"/>
      <c r="CQ72" s="2"/>
      <c r="CS72" s="2"/>
      <c r="CU72" s="2"/>
      <c r="CW72" s="2"/>
      <c r="CY72" s="2"/>
      <c r="DA72" s="2">
        <v>112569</v>
      </c>
      <c r="DB72" s="3">
        <v>1</v>
      </c>
      <c r="DC72" s="2">
        <v>112569</v>
      </c>
      <c r="DD72" s="3">
        <v>1</v>
      </c>
      <c r="DE72" s="2"/>
      <c r="DG72" s="2"/>
      <c r="DI72" s="2"/>
      <c r="DK72" s="2"/>
      <c r="DM72" s="2"/>
      <c r="DO72" s="2"/>
      <c r="DQ72" s="2">
        <v>195277</v>
      </c>
      <c r="DR72" s="3">
        <v>1</v>
      </c>
      <c r="DS72" s="2"/>
      <c r="DU72" s="2">
        <v>126055</v>
      </c>
      <c r="DV72" s="3">
        <v>1</v>
      </c>
      <c r="DW72" s="2"/>
      <c r="DY72" s="2"/>
      <c r="EA72" s="2"/>
      <c r="EC72" s="2"/>
      <c r="EE72" s="2"/>
      <c r="EG72" s="2"/>
      <c r="EI72" s="2"/>
      <c r="EK72" s="2"/>
      <c r="EM72" s="2">
        <v>112569</v>
      </c>
      <c r="EN72" s="3">
        <v>1</v>
      </c>
      <c r="EO72" s="2">
        <v>225138</v>
      </c>
      <c r="EP72" s="3">
        <v>2</v>
      </c>
      <c r="EQ72" s="2"/>
      <c r="ES72" s="2"/>
      <c r="EU72" s="2">
        <v>337707</v>
      </c>
      <c r="EV72" s="3">
        <v>3</v>
      </c>
      <c r="EW72" s="2">
        <v>225138</v>
      </c>
      <c r="EX72" s="3">
        <v>2</v>
      </c>
      <c r="EY72" s="2">
        <v>337707</v>
      </c>
      <c r="EZ72" s="3">
        <v>3</v>
      </c>
      <c r="FA72" s="2">
        <v>225138</v>
      </c>
      <c r="FB72" s="3">
        <v>2</v>
      </c>
      <c r="FC72" s="2">
        <v>225138</v>
      </c>
      <c r="FD72" s="3">
        <v>2</v>
      </c>
      <c r="FE72" s="2"/>
      <c r="FG72" s="2">
        <v>112569</v>
      </c>
      <c r="FH72" s="3">
        <v>1</v>
      </c>
      <c r="FI72" s="2"/>
      <c r="FK72" s="2"/>
      <c r="FM72" s="2"/>
      <c r="FO72" s="2"/>
      <c r="FQ72" s="2"/>
      <c r="FS72" s="2"/>
      <c r="FU72" s="2">
        <v>225138</v>
      </c>
      <c r="FV72" s="3">
        <v>2</v>
      </c>
      <c r="FW72" s="2">
        <v>112569</v>
      </c>
      <c r="FX72" s="3">
        <v>1</v>
      </c>
      <c r="FY72" s="2"/>
      <c r="GA72" s="2">
        <v>225138</v>
      </c>
      <c r="GB72" s="3">
        <v>2</v>
      </c>
      <c r="GC72" s="2">
        <v>450276</v>
      </c>
      <c r="GD72" s="3">
        <v>4</v>
      </c>
      <c r="GE72" s="2"/>
      <c r="GG72" s="2">
        <v>112569</v>
      </c>
      <c r="GH72" s="3">
        <v>1</v>
      </c>
      <c r="GI72" s="2"/>
      <c r="GK72" s="2"/>
      <c r="GM72" s="2">
        <v>337707</v>
      </c>
      <c r="GN72" s="3">
        <v>3</v>
      </c>
      <c r="GO72" s="2"/>
      <c r="GQ72" s="2"/>
      <c r="GS72" s="2">
        <v>112569</v>
      </c>
      <c r="GT72" s="3">
        <v>1</v>
      </c>
      <c r="GU72" s="2"/>
      <c r="GW72" s="2"/>
      <c r="GY72" s="2">
        <v>337707</v>
      </c>
      <c r="GZ72" s="3">
        <v>3</v>
      </c>
      <c r="HA72" s="2">
        <v>112569</v>
      </c>
      <c r="HB72" s="3">
        <v>1</v>
      </c>
      <c r="HC72" s="2">
        <v>450276</v>
      </c>
      <c r="HD72" s="3">
        <v>4</v>
      </c>
      <c r="HE72" s="2"/>
      <c r="HG72" s="2">
        <v>112569</v>
      </c>
      <c r="HH72" s="3">
        <v>1</v>
      </c>
      <c r="HI72" s="2"/>
      <c r="HK72" s="2"/>
      <c r="HM72" s="2"/>
      <c r="HO72" s="2"/>
      <c r="HQ72" s="2"/>
      <c r="HS72" s="2"/>
      <c r="HU72" s="2"/>
      <c r="HW72" s="2">
        <v>112569</v>
      </c>
      <c r="HX72" s="3">
        <v>1</v>
      </c>
      <c r="HY72" s="2">
        <v>112569</v>
      </c>
      <c r="HZ72" s="3">
        <v>1</v>
      </c>
      <c r="IA72" s="2"/>
      <c r="IC72" s="2"/>
      <c r="IE72" s="2">
        <v>112569</v>
      </c>
      <c r="IF72" s="3">
        <v>1</v>
      </c>
      <c r="IG72" s="2"/>
      <c r="II72" s="2"/>
      <c r="IK72" s="2"/>
      <c r="IM72" s="2"/>
      <c r="IO72" s="2"/>
      <c r="IQ72" s="2"/>
      <c r="IS72" s="2"/>
      <c r="IU72" s="2"/>
      <c r="IW72" s="2"/>
      <c r="IY72" s="2"/>
      <c r="JA72" s="2"/>
      <c r="JC72" s="2">
        <v>40800</v>
      </c>
      <c r="JD72" s="3">
        <v>0</v>
      </c>
      <c r="JE72" s="2">
        <v>10200</v>
      </c>
      <c r="JF72" s="3">
        <v>0</v>
      </c>
      <c r="JG72" s="2">
        <v>40800</v>
      </c>
      <c r="JH72" s="3">
        <v>0</v>
      </c>
      <c r="JI72" s="2"/>
      <c r="JK72" s="2"/>
      <c r="JM72" s="2"/>
      <c r="JO72" s="2"/>
      <c r="JQ72" s="2">
        <v>10628.22</v>
      </c>
      <c r="JR72" s="3">
        <v>0</v>
      </c>
      <c r="JS72" s="2"/>
      <c r="JU72" s="2"/>
      <c r="JW72" s="2">
        <v>20000</v>
      </c>
      <c r="JX72" s="3">
        <v>0</v>
      </c>
      <c r="JY72" s="2">
        <v>20378.2</v>
      </c>
      <c r="JZ72" s="3">
        <v>0</v>
      </c>
      <c r="KA72" s="2"/>
      <c r="KC72" s="2">
        <v>45228</v>
      </c>
      <c r="KD72" s="3">
        <v>0</v>
      </c>
      <c r="KE72" s="2">
        <v>14848</v>
      </c>
      <c r="KF72" s="3">
        <v>0</v>
      </c>
      <c r="KG72" s="2"/>
      <c r="KI72" s="2"/>
      <c r="KK72" s="2">
        <v>242135.14</v>
      </c>
      <c r="KL72" s="3">
        <v>0</v>
      </c>
      <c r="KM72" s="2"/>
      <c r="KO72" s="2"/>
      <c r="KQ72" s="2"/>
      <c r="KS72" s="2"/>
      <c r="KU72" s="2"/>
      <c r="KW72" s="2"/>
      <c r="KY72" s="2"/>
      <c r="LA72" s="2"/>
      <c r="LC72" s="2">
        <v>8360</v>
      </c>
      <c r="LD72" s="3">
        <v>0</v>
      </c>
      <c r="LE72" s="2"/>
      <c r="LG72" s="2"/>
      <c r="LI72" s="2"/>
      <c r="LK72" s="2"/>
      <c r="LM72" s="2"/>
      <c r="LO72" s="2"/>
      <c r="LQ72" s="2"/>
      <c r="LS72" s="2"/>
      <c r="LU72" s="2"/>
      <c r="LW72" s="2"/>
      <c r="LY72" s="2"/>
      <c r="MA72" s="2"/>
      <c r="MC72" s="2"/>
      <c r="ME72" s="2"/>
      <c r="MG72" s="2"/>
      <c r="MI72" s="2"/>
      <c r="MK72" s="2"/>
      <c r="MM72" s="2"/>
      <c r="MO72" s="2"/>
      <c r="MQ72" s="2"/>
      <c r="MS72" s="2">
        <v>3013.6</v>
      </c>
      <c r="MT72" s="3">
        <v>0</v>
      </c>
      <c r="MU72" s="2"/>
      <c r="MW72" s="2"/>
      <c r="MY72" s="2"/>
      <c r="NA72" s="2"/>
      <c r="NC72" s="2">
        <v>7542858.386669999</v>
      </c>
      <c r="ND72" s="3">
        <v>80</v>
      </c>
      <c r="NE72" s="2"/>
      <c r="NG72" s="2"/>
      <c r="NI72" s="2"/>
      <c r="NK72" s="2"/>
      <c r="NM72" s="2"/>
      <c r="NO72" s="2"/>
      <c r="NQ72" s="2"/>
      <c r="NS72" s="2"/>
      <c r="NU72" s="2"/>
      <c r="NW72" s="2"/>
      <c r="NY72" s="2"/>
      <c r="OA72" s="2"/>
      <c r="OC72" s="2"/>
      <c r="OE72" s="2"/>
      <c r="OG72" s="2"/>
      <c r="OI72" s="2"/>
      <c r="OK72" s="2"/>
      <c r="OM72" s="2"/>
      <c r="OO72" s="2"/>
      <c r="OQ72" s="2"/>
      <c r="OS72" s="2"/>
      <c r="OU72" s="2"/>
      <c r="OW72" s="2"/>
      <c r="OY72" s="2"/>
      <c r="PA72" s="2"/>
      <c r="PC72" s="2"/>
      <c r="PE72" s="2"/>
      <c r="PG72" s="2"/>
      <c r="PI72" s="2"/>
      <c r="PK72" s="2"/>
      <c r="PM72" s="2"/>
      <c r="PO72" s="2"/>
      <c r="PQ72" s="2"/>
      <c r="PS72" s="2"/>
    </row>
    <row r="73" spans="1:435" x14ac:dyDescent="0.25">
      <c r="A73" t="s">
        <v>256</v>
      </c>
      <c r="B73" s="1">
        <v>285</v>
      </c>
      <c r="C73" s="2"/>
      <c r="E73" s="2"/>
      <c r="G73" s="2">
        <v>67876</v>
      </c>
      <c r="H73" s="3">
        <v>1</v>
      </c>
      <c r="I73" s="2"/>
      <c r="K73" s="2">
        <v>187440</v>
      </c>
      <c r="L73" s="3">
        <v>5</v>
      </c>
      <c r="M73" s="2"/>
      <c r="O73" s="2">
        <v>149952</v>
      </c>
      <c r="P73" s="3">
        <v>4</v>
      </c>
      <c r="Q73" s="2"/>
      <c r="S73" s="2"/>
      <c r="U73" s="2"/>
      <c r="W73" s="2">
        <v>37488</v>
      </c>
      <c r="X73" s="3">
        <v>1</v>
      </c>
      <c r="Y73" s="2"/>
      <c r="AA73" s="2">
        <v>156529</v>
      </c>
      <c r="AB73" s="3">
        <v>1</v>
      </c>
      <c r="AC73" s="2"/>
      <c r="AE73" s="2"/>
      <c r="AG73" s="2"/>
      <c r="AI73" s="2"/>
      <c r="AK73" s="2"/>
      <c r="AM73" s="2"/>
      <c r="AO73" s="2"/>
      <c r="AQ73" s="2"/>
      <c r="AS73" s="2"/>
      <c r="AU73" s="2"/>
      <c r="AW73" s="2"/>
      <c r="AY73" s="2"/>
      <c r="BA73" s="2"/>
      <c r="BC73" s="2"/>
      <c r="BE73" s="2"/>
      <c r="BG73" s="2"/>
      <c r="BI73" s="2">
        <v>58896</v>
      </c>
      <c r="BJ73" s="3">
        <v>1</v>
      </c>
      <c r="BK73" s="2"/>
      <c r="BM73" s="2"/>
      <c r="BO73" s="2"/>
      <c r="BQ73" s="2"/>
      <c r="BS73" s="2"/>
      <c r="BU73" s="2"/>
      <c r="BW73" s="2">
        <v>117087</v>
      </c>
      <c r="BX73" s="3">
        <v>1</v>
      </c>
      <c r="BY73" s="2"/>
      <c r="CA73" s="2"/>
      <c r="CC73" s="2">
        <v>78183</v>
      </c>
      <c r="CD73" s="3">
        <v>1</v>
      </c>
      <c r="CE73" s="2">
        <v>17322.993330000001</v>
      </c>
      <c r="CF73" s="3">
        <v>0</v>
      </c>
      <c r="CG73" s="2">
        <v>50595</v>
      </c>
      <c r="CH73" s="3">
        <v>1</v>
      </c>
      <c r="CI73" s="2">
        <v>60194</v>
      </c>
      <c r="CJ73" s="3">
        <v>1</v>
      </c>
      <c r="CK73" s="2"/>
      <c r="CM73" s="2"/>
      <c r="CO73" s="2"/>
      <c r="CQ73" s="2"/>
      <c r="CS73" s="2">
        <v>144306</v>
      </c>
      <c r="CT73" s="3">
        <v>1</v>
      </c>
      <c r="CU73" s="2"/>
      <c r="CW73" s="2"/>
      <c r="CY73" s="2"/>
      <c r="DA73" s="2">
        <v>112569</v>
      </c>
      <c r="DB73" s="3">
        <v>1</v>
      </c>
      <c r="DC73" s="2">
        <v>112569</v>
      </c>
      <c r="DD73" s="3">
        <v>1</v>
      </c>
      <c r="DE73" s="2">
        <v>112569</v>
      </c>
      <c r="DF73" s="3">
        <v>1</v>
      </c>
      <c r="DG73" s="2">
        <v>5116.7726761049998</v>
      </c>
      <c r="DH73" s="3">
        <v>4.5454544999999999E-2</v>
      </c>
      <c r="DI73" s="2"/>
      <c r="DK73" s="2"/>
      <c r="DM73" s="2"/>
      <c r="DO73" s="2"/>
      <c r="DQ73" s="2">
        <v>195277</v>
      </c>
      <c r="DR73" s="3">
        <v>1</v>
      </c>
      <c r="DS73" s="2">
        <v>56284.5</v>
      </c>
      <c r="DT73" s="3">
        <v>0.5</v>
      </c>
      <c r="DU73" s="2"/>
      <c r="DW73" s="2"/>
      <c r="DY73" s="2">
        <v>56854</v>
      </c>
      <c r="DZ73" s="3">
        <v>1</v>
      </c>
      <c r="EA73" s="2">
        <v>104158</v>
      </c>
      <c r="EB73" s="3">
        <v>1</v>
      </c>
      <c r="EC73" s="2"/>
      <c r="EE73" s="2"/>
      <c r="EG73" s="2"/>
      <c r="EI73" s="2"/>
      <c r="EK73" s="2"/>
      <c r="EM73" s="2">
        <v>112569</v>
      </c>
      <c r="EN73" s="3">
        <v>1</v>
      </c>
      <c r="EO73" s="2">
        <v>112569</v>
      </c>
      <c r="EP73" s="3">
        <v>1</v>
      </c>
      <c r="EQ73" s="2">
        <v>112569</v>
      </c>
      <c r="ER73" s="3">
        <v>1</v>
      </c>
      <c r="ES73" s="2"/>
      <c r="EU73" s="2">
        <v>112569</v>
      </c>
      <c r="EV73" s="3">
        <v>1</v>
      </c>
      <c r="EW73" s="2">
        <v>112569</v>
      </c>
      <c r="EX73" s="3">
        <v>1</v>
      </c>
      <c r="EY73" s="2">
        <v>225138</v>
      </c>
      <c r="EZ73" s="3">
        <v>2</v>
      </c>
      <c r="FA73" s="2">
        <v>225138</v>
      </c>
      <c r="FB73" s="3">
        <v>2</v>
      </c>
      <c r="FC73" s="2">
        <v>225138</v>
      </c>
      <c r="FD73" s="3">
        <v>2</v>
      </c>
      <c r="FE73" s="2"/>
      <c r="FG73" s="2">
        <v>112569</v>
      </c>
      <c r="FH73" s="3">
        <v>1</v>
      </c>
      <c r="FI73" s="2"/>
      <c r="FK73" s="2"/>
      <c r="FM73" s="2"/>
      <c r="FO73" s="2"/>
      <c r="FQ73" s="2"/>
      <c r="FS73" s="2"/>
      <c r="FU73" s="2">
        <v>112569</v>
      </c>
      <c r="FV73" s="3">
        <v>1</v>
      </c>
      <c r="FW73" s="2"/>
      <c r="FY73" s="2"/>
      <c r="GA73" s="2">
        <v>112569</v>
      </c>
      <c r="GB73" s="3">
        <v>1</v>
      </c>
      <c r="GC73" s="2">
        <v>337707</v>
      </c>
      <c r="GD73" s="3">
        <v>3</v>
      </c>
      <c r="GE73" s="2"/>
      <c r="GG73" s="2"/>
      <c r="GI73" s="2"/>
      <c r="GK73" s="2"/>
      <c r="GM73" s="2">
        <v>225138</v>
      </c>
      <c r="GN73" s="3">
        <v>2</v>
      </c>
      <c r="GO73" s="2"/>
      <c r="GQ73" s="2"/>
      <c r="GS73" s="2">
        <v>112569</v>
      </c>
      <c r="GT73" s="3">
        <v>1</v>
      </c>
      <c r="GU73" s="2"/>
      <c r="GW73" s="2">
        <v>112569</v>
      </c>
      <c r="GX73" s="3">
        <v>1</v>
      </c>
      <c r="GY73" s="2">
        <v>225138</v>
      </c>
      <c r="GZ73" s="3">
        <v>2</v>
      </c>
      <c r="HA73" s="2">
        <v>112569</v>
      </c>
      <c r="HB73" s="3">
        <v>1</v>
      </c>
      <c r="HC73" s="2">
        <v>225138</v>
      </c>
      <c r="HD73" s="3">
        <v>2</v>
      </c>
      <c r="HE73" s="2">
        <v>112569</v>
      </c>
      <c r="HF73" s="3">
        <v>1</v>
      </c>
      <c r="HG73" s="2"/>
      <c r="HI73" s="2"/>
      <c r="HK73" s="2"/>
      <c r="HM73" s="2"/>
      <c r="HO73" s="2"/>
      <c r="HQ73" s="2"/>
      <c r="HS73" s="2"/>
      <c r="HU73" s="2"/>
      <c r="HW73" s="2"/>
      <c r="HY73" s="2"/>
      <c r="IA73" s="2"/>
      <c r="IC73" s="2"/>
      <c r="IE73" s="2"/>
      <c r="IG73" s="2"/>
      <c r="II73" s="2"/>
      <c r="IK73" s="2"/>
      <c r="IM73" s="2"/>
      <c r="IO73" s="2"/>
      <c r="IQ73" s="2"/>
      <c r="IS73" s="2"/>
      <c r="IU73" s="2"/>
      <c r="IW73" s="2"/>
      <c r="IY73" s="2"/>
      <c r="JA73" s="2"/>
      <c r="JC73" s="2">
        <v>34000</v>
      </c>
      <c r="JD73" s="3">
        <v>0</v>
      </c>
      <c r="JE73" s="2">
        <v>10200</v>
      </c>
      <c r="JF73" s="3">
        <v>0</v>
      </c>
      <c r="JG73" s="2">
        <v>34000</v>
      </c>
      <c r="JH73" s="3">
        <v>0</v>
      </c>
      <c r="JI73" s="2"/>
      <c r="JK73" s="2"/>
      <c r="JM73" s="2"/>
      <c r="JO73" s="2"/>
      <c r="JQ73" s="2"/>
      <c r="JS73" s="2"/>
      <c r="JU73" s="2"/>
      <c r="JW73" s="2">
        <v>10000</v>
      </c>
      <c r="JX73" s="3">
        <v>0</v>
      </c>
      <c r="JY73" s="2">
        <v>4927.7299999999996</v>
      </c>
      <c r="JZ73" s="3">
        <v>0</v>
      </c>
      <c r="KA73" s="2"/>
      <c r="KC73" s="2">
        <v>10000</v>
      </c>
      <c r="KD73" s="3">
        <v>0</v>
      </c>
      <c r="KE73" s="2">
        <v>3498</v>
      </c>
      <c r="KF73" s="3">
        <v>0</v>
      </c>
      <c r="KG73" s="2"/>
      <c r="KI73" s="2"/>
      <c r="KK73" s="2">
        <v>172473.57</v>
      </c>
      <c r="KL73" s="3">
        <v>0</v>
      </c>
      <c r="KM73" s="2"/>
      <c r="KO73" s="2"/>
      <c r="KQ73" s="2"/>
      <c r="KS73" s="2">
        <v>10000</v>
      </c>
      <c r="KT73" s="3">
        <v>0</v>
      </c>
      <c r="KU73" s="2"/>
      <c r="KW73" s="2"/>
      <c r="KY73" s="2">
        <v>3771</v>
      </c>
      <c r="KZ73" s="3">
        <v>0</v>
      </c>
      <c r="LA73" s="2"/>
      <c r="LC73" s="2">
        <v>4760</v>
      </c>
      <c r="LD73" s="3">
        <v>0</v>
      </c>
      <c r="LE73" s="2"/>
      <c r="LG73" s="2"/>
      <c r="LI73" s="2"/>
      <c r="LK73" s="2"/>
      <c r="LM73" s="2"/>
      <c r="LO73" s="2"/>
      <c r="LQ73" s="2"/>
      <c r="LS73" s="2"/>
      <c r="LU73" s="2"/>
      <c r="LW73" s="2"/>
      <c r="LY73" s="2"/>
      <c r="MA73" s="2"/>
      <c r="MC73" s="2"/>
      <c r="ME73" s="2"/>
      <c r="MG73" s="2">
        <v>1500</v>
      </c>
      <c r="MH73" s="3">
        <v>0</v>
      </c>
      <c r="MI73" s="2">
        <v>3481</v>
      </c>
      <c r="MJ73" s="3">
        <v>0</v>
      </c>
      <c r="MK73" s="2"/>
      <c r="MM73" s="2"/>
      <c r="MO73" s="2"/>
      <c r="MQ73" s="2"/>
      <c r="MS73" s="2">
        <v>1715.87</v>
      </c>
      <c r="MT73" s="3">
        <v>0</v>
      </c>
      <c r="MU73" s="2"/>
      <c r="MW73" s="2"/>
      <c r="MY73" s="2"/>
      <c r="NA73" s="2"/>
      <c r="NC73" s="2">
        <v>5224956.4360061055</v>
      </c>
      <c r="ND73" s="3">
        <v>51.545454544999998</v>
      </c>
      <c r="NE73" s="2"/>
      <c r="NG73" s="2"/>
      <c r="NI73" s="2"/>
      <c r="NK73" s="2"/>
      <c r="NM73" s="2"/>
      <c r="NO73" s="2"/>
      <c r="NQ73" s="2"/>
      <c r="NS73" s="2"/>
      <c r="NU73" s="2"/>
      <c r="NW73" s="2"/>
      <c r="NY73" s="2"/>
      <c r="OA73" s="2"/>
      <c r="OC73" s="2"/>
      <c r="OE73" s="2"/>
      <c r="OG73" s="2"/>
      <c r="OI73" s="2"/>
      <c r="OK73" s="2"/>
      <c r="OM73" s="2"/>
      <c r="OO73" s="2"/>
      <c r="OQ73" s="2"/>
      <c r="OS73" s="2"/>
      <c r="OU73" s="2"/>
      <c r="OW73" s="2"/>
      <c r="OY73" s="2"/>
      <c r="PA73" s="2"/>
      <c r="PC73" s="2"/>
      <c r="PE73" s="2"/>
      <c r="PG73" s="2"/>
      <c r="PI73" s="2"/>
      <c r="PK73" s="2"/>
      <c r="PM73" s="2"/>
      <c r="PO73" s="2"/>
      <c r="PQ73" s="2"/>
      <c r="PS73" s="2"/>
    </row>
    <row r="74" spans="1:435" x14ac:dyDescent="0.25">
      <c r="A74" t="s">
        <v>257</v>
      </c>
      <c r="B74" s="1">
        <v>287</v>
      </c>
      <c r="C74" s="2"/>
      <c r="E74" s="2"/>
      <c r="G74" s="2"/>
      <c r="I74" s="2"/>
      <c r="K74" s="2">
        <v>112464</v>
      </c>
      <c r="L74" s="3">
        <v>3</v>
      </c>
      <c r="M74" s="2"/>
      <c r="O74" s="2"/>
      <c r="Q74" s="2"/>
      <c r="S74" s="2">
        <v>74976</v>
      </c>
      <c r="T74" s="3">
        <v>2</v>
      </c>
      <c r="U74" s="2"/>
      <c r="W74" s="2">
        <v>149952</v>
      </c>
      <c r="X74" s="3">
        <v>4</v>
      </c>
      <c r="Y74" s="2">
        <v>66291</v>
      </c>
      <c r="Z74" s="3">
        <v>1</v>
      </c>
      <c r="AA74" s="2"/>
      <c r="AC74" s="2"/>
      <c r="AE74" s="2"/>
      <c r="AG74" s="2"/>
      <c r="AI74" s="2"/>
      <c r="AK74" s="2">
        <v>156529</v>
      </c>
      <c r="AL74" s="3">
        <v>1</v>
      </c>
      <c r="AM74" s="2"/>
      <c r="AO74" s="2"/>
      <c r="AQ74" s="2"/>
      <c r="AS74" s="2"/>
      <c r="AU74" s="2"/>
      <c r="AW74" s="2"/>
      <c r="AY74" s="2"/>
      <c r="BA74" s="2"/>
      <c r="BC74" s="2"/>
      <c r="BE74" s="2"/>
      <c r="BG74" s="2"/>
      <c r="BI74" s="2"/>
      <c r="BK74" s="2"/>
      <c r="BM74" s="2"/>
      <c r="BO74" s="2"/>
      <c r="BQ74" s="2"/>
      <c r="BS74" s="2"/>
      <c r="BU74" s="2"/>
      <c r="BW74" s="2"/>
      <c r="BY74" s="2">
        <v>99681</v>
      </c>
      <c r="BZ74" s="3">
        <v>1</v>
      </c>
      <c r="CA74" s="2"/>
      <c r="CC74" s="2">
        <v>78183</v>
      </c>
      <c r="CD74" s="3">
        <v>1</v>
      </c>
      <c r="CE74" s="2">
        <v>9809.5166669999999</v>
      </c>
      <c r="CF74" s="3">
        <v>0</v>
      </c>
      <c r="CG74" s="2">
        <v>101190</v>
      </c>
      <c r="CH74" s="3">
        <v>2</v>
      </c>
      <c r="CI74" s="2">
        <v>120388</v>
      </c>
      <c r="CJ74" s="3">
        <v>2</v>
      </c>
      <c r="CK74" s="2"/>
      <c r="CM74" s="2"/>
      <c r="CO74" s="2"/>
      <c r="CQ74" s="2"/>
      <c r="CS74" s="2">
        <v>144306</v>
      </c>
      <c r="CT74" s="3">
        <v>1</v>
      </c>
      <c r="CU74" s="2"/>
      <c r="CW74" s="2"/>
      <c r="CY74" s="2"/>
      <c r="DA74" s="2">
        <v>112569</v>
      </c>
      <c r="DB74" s="3">
        <v>1</v>
      </c>
      <c r="DC74" s="2"/>
      <c r="DE74" s="2"/>
      <c r="DG74" s="2"/>
      <c r="DI74" s="2"/>
      <c r="DK74" s="2"/>
      <c r="DM74" s="2">
        <v>116130</v>
      </c>
      <c r="DN74" s="3">
        <v>1</v>
      </c>
      <c r="DO74" s="2"/>
      <c r="DQ74" s="2">
        <v>195277</v>
      </c>
      <c r="DR74" s="3">
        <v>1</v>
      </c>
      <c r="DS74" s="2">
        <v>112569</v>
      </c>
      <c r="DT74" s="3">
        <v>1</v>
      </c>
      <c r="DU74" s="2"/>
      <c r="DW74" s="2"/>
      <c r="DY74" s="2"/>
      <c r="EA74" s="2"/>
      <c r="EC74" s="2">
        <v>112569</v>
      </c>
      <c r="ED74" s="3">
        <v>1</v>
      </c>
      <c r="EE74" s="2"/>
      <c r="EG74" s="2"/>
      <c r="EI74" s="2">
        <v>112569</v>
      </c>
      <c r="EJ74" s="3">
        <v>1</v>
      </c>
      <c r="EK74" s="2"/>
      <c r="EM74" s="2"/>
      <c r="EO74" s="2">
        <v>225138</v>
      </c>
      <c r="EP74" s="3">
        <v>2</v>
      </c>
      <c r="EQ74" s="2">
        <v>225138</v>
      </c>
      <c r="ER74" s="3">
        <v>2</v>
      </c>
      <c r="ES74" s="2"/>
      <c r="EU74" s="2">
        <v>450276</v>
      </c>
      <c r="EV74" s="3">
        <v>4</v>
      </c>
      <c r="EW74" s="2">
        <v>450276</v>
      </c>
      <c r="EX74" s="3">
        <v>4</v>
      </c>
      <c r="EY74" s="2">
        <v>450276</v>
      </c>
      <c r="EZ74" s="3">
        <v>4</v>
      </c>
      <c r="FA74" s="2">
        <v>450276</v>
      </c>
      <c r="FB74" s="3">
        <v>4</v>
      </c>
      <c r="FC74" s="2">
        <v>450276</v>
      </c>
      <c r="FD74" s="3">
        <v>4</v>
      </c>
      <c r="FE74" s="2"/>
      <c r="FG74" s="2">
        <v>112569</v>
      </c>
      <c r="FH74" s="3">
        <v>1</v>
      </c>
      <c r="FI74" s="2"/>
      <c r="FK74" s="2"/>
      <c r="FM74" s="2"/>
      <c r="FO74" s="2"/>
      <c r="FQ74" s="2"/>
      <c r="FS74" s="2"/>
      <c r="FU74" s="2">
        <v>225138</v>
      </c>
      <c r="FV74" s="3">
        <v>2</v>
      </c>
      <c r="FW74" s="2">
        <v>450276</v>
      </c>
      <c r="FX74" s="3">
        <v>4</v>
      </c>
      <c r="FY74" s="2"/>
      <c r="GA74" s="2">
        <v>225138</v>
      </c>
      <c r="GB74" s="3">
        <v>2</v>
      </c>
      <c r="GC74" s="2">
        <v>562845</v>
      </c>
      <c r="GD74" s="3">
        <v>5</v>
      </c>
      <c r="GE74" s="2"/>
      <c r="GG74" s="2"/>
      <c r="GI74" s="2"/>
      <c r="GK74" s="2"/>
      <c r="GM74" s="2">
        <v>450276</v>
      </c>
      <c r="GN74" s="3">
        <v>4</v>
      </c>
      <c r="GO74" s="2"/>
      <c r="GQ74" s="2"/>
      <c r="GS74" s="2">
        <v>112569</v>
      </c>
      <c r="GT74" s="3">
        <v>1</v>
      </c>
      <c r="GU74" s="2"/>
      <c r="GW74" s="2"/>
      <c r="GY74" s="2"/>
      <c r="HA74" s="2"/>
      <c r="HC74" s="2">
        <v>337707</v>
      </c>
      <c r="HD74" s="3">
        <v>3</v>
      </c>
      <c r="HE74" s="2"/>
      <c r="HG74" s="2"/>
      <c r="HI74" s="2"/>
      <c r="HK74" s="2"/>
      <c r="HM74" s="2"/>
      <c r="HO74" s="2"/>
      <c r="HQ74" s="2"/>
      <c r="HS74" s="2"/>
      <c r="HU74" s="2"/>
      <c r="HW74" s="2">
        <v>112569</v>
      </c>
      <c r="HX74" s="3">
        <v>1</v>
      </c>
      <c r="HY74" s="2">
        <v>112569</v>
      </c>
      <c r="HZ74" s="3">
        <v>1</v>
      </c>
      <c r="IA74" s="2"/>
      <c r="IC74" s="2"/>
      <c r="IE74" s="2"/>
      <c r="IG74" s="2"/>
      <c r="II74" s="2"/>
      <c r="IK74" s="2"/>
      <c r="IM74" s="2"/>
      <c r="IO74" s="2"/>
      <c r="IQ74" s="2"/>
      <c r="IS74" s="2"/>
      <c r="IU74" s="2"/>
      <c r="IW74" s="2"/>
      <c r="IY74" s="2"/>
      <c r="JA74" s="2"/>
      <c r="JC74" s="2"/>
      <c r="JE74" s="2"/>
      <c r="JG74" s="2"/>
      <c r="JI74" s="2"/>
      <c r="JK74" s="2"/>
      <c r="JM74" s="2"/>
      <c r="JO74" s="2"/>
      <c r="JQ74" s="2">
        <v>14299.5</v>
      </c>
      <c r="JR74" s="3">
        <v>0</v>
      </c>
      <c r="JS74" s="2"/>
      <c r="JU74" s="2"/>
      <c r="JW74" s="2"/>
      <c r="JY74" s="2">
        <v>7082.03</v>
      </c>
      <c r="JZ74" s="3">
        <v>0</v>
      </c>
      <c r="KA74" s="2"/>
      <c r="KC74" s="2">
        <v>2333</v>
      </c>
      <c r="KD74" s="3">
        <v>0</v>
      </c>
      <c r="KE74" s="2"/>
      <c r="KG74" s="2"/>
      <c r="KI74" s="2"/>
      <c r="KK74" s="2">
        <v>60648.07</v>
      </c>
      <c r="KL74" s="3">
        <v>0</v>
      </c>
      <c r="KM74" s="2"/>
      <c r="KO74" s="2"/>
      <c r="KQ74" s="2"/>
      <c r="KS74" s="2"/>
      <c r="KU74" s="2"/>
      <c r="KW74" s="2"/>
      <c r="KY74" s="2"/>
      <c r="LA74" s="2"/>
      <c r="LC74" s="2">
        <v>12280</v>
      </c>
      <c r="LD74" s="3">
        <v>0</v>
      </c>
      <c r="LE74" s="2"/>
      <c r="LG74" s="2"/>
      <c r="LI74" s="2"/>
      <c r="LK74" s="2"/>
      <c r="LM74" s="2"/>
      <c r="LO74" s="2"/>
      <c r="LQ74" s="2"/>
      <c r="LS74" s="2"/>
      <c r="LU74" s="2"/>
      <c r="LW74" s="2"/>
      <c r="LY74" s="2"/>
      <c r="MA74" s="2"/>
      <c r="MC74" s="2"/>
      <c r="ME74" s="2"/>
      <c r="MG74" s="2"/>
      <c r="MI74" s="2"/>
      <c r="MK74" s="2"/>
      <c r="MM74" s="2"/>
      <c r="MO74" s="2"/>
      <c r="MQ74" s="2"/>
      <c r="MS74" s="2"/>
      <c r="MU74" s="2">
        <v>15350</v>
      </c>
      <c r="MV74" s="3">
        <v>0</v>
      </c>
      <c r="MW74" s="2"/>
      <c r="MY74" s="2"/>
      <c r="NA74" s="2"/>
      <c r="NC74" s="2">
        <v>7390757.1166670006</v>
      </c>
      <c r="ND74" s="3">
        <v>72</v>
      </c>
      <c r="NE74" s="2"/>
      <c r="NG74" s="2"/>
      <c r="NI74" s="2"/>
      <c r="NK74" s="2"/>
      <c r="NM74" s="2"/>
      <c r="NO74" s="2"/>
      <c r="NQ74" s="2"/>
      <c r="NS74" s="2"/>
      <c r="NU74" s="2"/>
      <c r="NW74" s="2"/>
      <c r="NY74" s="2"/>
      <c r="OA74" s="2"/>
      <c r="OC74" s="2"/>
      <c r="OE74" s="2"/>
      <c r="OG74" s="2"/>
      <c r="OI74" s="2"/>
      <c r="OK74" s="2"/>
      <c r="OM74" s="2"/>
      <c r="OO74" s="2"/>
      <c r="OQ74" s="2"/>
      <c r="OS74" s="2"/>
      <c r="OU74" s="2"/>
      <c r="OW74" s="2"/>
      <c r="OY74" s="2"/>
      <c r="PA74" s="2"/>
      <c r="PC74" s="2"/>
      <c r="PE74" s="2"/>
      <c r="PG74" s="2"/>
      <c r="PI74" s="2"/>
      <c r="PK74" s="2"/>
      <c r="PM74" s="2"/>
      <c r="PO74" s="2"/>
      <c r="PQ74" s="2"/>
      <c r="PS74" s="2"/>
    </row>
    <row r="75" spans="1:435" x14ac:dyDescent="0.25">
      <c r="A75" t="s">
        <v>258</v>
      </c>
      <c r="B75" s="1">
        <v>288</v>
      </c>
      <c r="C75" s="2"/>
      <c r="E75" s="2"/>
      <c r="G75" s="2"/>
      <c r="I75" s="2"/>
      <c r="K75" s="2">
        <v>224928</v>
      </c>
      <c r="L75" s="3">
        <v>6</v>
      </c>
      <c r="M75" s="2"/>
      <c r="O75" s="2">
        <v>37488</v>
      </c>
      <c r="P75" s="3">
        <v>1</v>
      </c>
      <c r="Q75" s="2"/>
      <c r="S75" s="2"/>
      <c r="U75" s="2"/>
      <c r="W75" s="2">
        <v>37488</v>
      </c>
      <c r="X75" s="3">
        <v>1</v>
      </c>
      <c r="Y75" s="2"/>
      <c r="AA75" s="2">
        <v>156529</v>
      </c>
      <c r="AB75" s="3">
        <v>1</v>
      </c>
      <c r="AC75" s="2"/>
      <c r="AE75" s="2"/>
      <c r="AG75" s="2">
        <v>156529</v>
      </c>
      <c r="AH75" s="3">
        <v>1</v>
      </c>
      <c r="AI75" s="2"/>
      <c r="AK75" s="2"/>
      <c r="AM75" s="2"/>
      <c r="AO75" s="2"/>
      <c r="AQ75" s="2"/>
      <c r="AS75" s="2"/>
      <c r="AU75" s="2"/>
      <c r="AW75" s="2"/>
      <c r="AY75" s="2"/>
      <c r="BA75" s="2">
        <v>90879</v>
      </c>
      <c r="BB75" s="3">
        <v>1</v>
      </c>
      <c r="BC75" s="2"/>
      <c r="BE75" s="2"/>
      <c r="BG75" s="2"/>
      <c r="BI75" s="2">
        <v>58896</v>
      </c>
      <c r="BJ75" s="3">
        <v>1</v>
      </c>
      <c r="BK75" s="2"/>
      <c r="BM75" s="2">
        <v>67580</v>
      </c>
      <c r="BN75" s="3">
        <v>1</v>
      </c>
      <c r="BO75" s="2"/>
      <c r="BQ75" s="2"/>
      <c r="BS75" s="2"/>
      <c r="BU75" s="2"/>
      <c r="BW75" s="2"/>
      <c r="BY75" s="2"/>
      <c r="CA75" s="2"/>
      <c r="CC75" s="2">
        <v>78183</v>
      </c>
      <c r="CD75" s="3">
        <v>1</v>
      </c>
      <c r="CE75" s="2">
        <v>6268.9933300000002</v>
      </c>
      <c r="CF75" s="3">
        <v>0</v>
      </c>
      <c r="CG75" s="2"/>
      <c r="CI75" s="2">
        <v>120388</v>
      </c>
      <c r="CJ75" s="3">
        <v>2</v>
      </c>
      <c r="CK75" s="2"/>
      <c r="CM75" s="2"/>
      <c r="CO75" s="2"/>
      <c r="CQ75" s="2"/>
      <c r="CS75" s="2"/>
      <c r="CU75" s="2"/>
      <c r="CW75" s="2"/>
      <c r="CY75" s="2"/>
      <c r="DA75" s="2"/>
      <c r="DC75" s="2"/>
      <c r="DE75" s="2"/>
      <c r="DG75" s="2"/>
      <c r="DI75" s="2"/>
      <c r="DK75" s="2"/>
      <c r="DM75" s="2"/>
      <c r="DO75" s="2"/>
      <c r="DQ75" s="2">
        <v>195277</v>
      </c>
      <c r="DR75" s="3">
        <v>1</v>
      </c>
      <c r="DS75" s="2">
        <v>112569</v>
      </c>
      <c r="DT75" s="3">
        <v>1</v>
      </c>
      <c r="DU75" s="2"/>
      <c r="DW75" s="2"/>
      <c r="DY75" s="2">
        <v>56854</v>
      </c>
      <c r="DZ75" s="3">
        <v>1</v>
      </c>
      <c r="EA75" s="2"/>
      <c r="EC75" s="2"/>
      <c r="EE75" s="2"/>
      <c r="EG75" s="2"/>
      <c r="EI75" s="2">
        <v>112569</v>
      </c>
      <c r="EJ75" s="3">
        <v>1</v>
      </c>
      <c r="EK75" s="2"/>
      <c r="EM75" s="2"/>
      <c r="EO75" s="2">
        <v>112569</v>
      </c>
      <c r="EP75" s="3">
        <v>1</v>
      </c>
      <c r="EQ75" s="2"/>
      <c r="ES75" s="2"/>
      <c r="EU75" s="2">
        <v>225138</v>
      </c>
      <c r="EV75" s="3">
        <v>2</v>
      </c>
      <c r="EW75" s="2">
        <v>225138</v>
      </c>
      <c r="EX75" s="3">
        <v>2</v>
      </c>
      <c r="EY75" s="2">
        <v>337707</v>
      </c>
      <c r="EZ75" s="3">
        <v>3</v>
      </c>
      <c r="FA75" s="2">
        <v>225138</v>
      </c>
      <c r="FB75" s="3">
        <v>2</v>
      </c>
      <c r="FC75" s="2">
        <v>225138</v>
      </c>
      <c r="FD75" s="3">
        <v>2</v>
      </c>
      <c r="FE75" s="2"/>
      <c r="FG75" s="2">
        <v>112569</v>
      </c>
      <c r="FH75" s="3">
        <v>1</v>
      </c>
      <c r="FI75" s="2"/>
      <c r="FK75" s="2"/>
      <c r="FM75" s="2"/>
      <c r="FO75" s="2"/>
      <c r="FQ75" s="2"/>
      <c r="FS75" s="2"/>
      <c r="FU75" s="2"/>
      <c r="FW75" s="2">
        <v>225138</v>
      </c>
      <c r="FX75" s="3">
        <v>2</v>
      </c>
      <c r="FY75" s="2"/>
      <c r="GA75" s="2">
        <v>112569</v>
      </c>
      <c r="GB75" s="3">
        <v>1</v>
      </c>
      <c r="GC75" s="2">
        <v>450276</v>
      </c>
      <c r="GD75" s="3">
        <v>4</v>
      </c>
      <c r="GE75" s="2"/>
      <c r="GG75" s="2"/>
      <c r="GI75" s="2"/>
      <c r="GK75" s="2"/>
      <c r="GM75" s="2">
        <v>225138</v>
      </c>
      <c r="GN75" s="3">
        <v>2</v>
      </c>
      <c r="GO75" s="2"/>
      <c r="GQ75" s="2"/>
      <c r="GS75" s="2">
        <v>112569</v>
      </c>
      <c r="GT75" s="3">
        <v>1</v>
      </c>
      <c r="GU75" s="2"/>
      <c r="GW75" s="2"/>
      <c r="GY75" s="2"/>
      <c r="HA75" s="2">
        <v>675414</v>
      </c>
      <c r="HB75" s="3">
        <v>6</v>
      </c>
      <c r="HC75" s="2"/>
      <c r="HE75" s="2">
        <v>112569</v>
      </c>
      <c r="HF75" s="3">
        <v>1</v>
      </c>
      <c r="HG75" s="2">
        <v>112569</v>
      </c>
      <c r="HH75" s="3">
        <v>1</v>
      </c>
      <c r="HI75" s="2"/>
      <c r="HK75" s="2"/>
      <c r="HM75" s="2"/>
      <c r="HO75" s="2"/>
      <c r="HQ75" s="2"/>
      <c r="HS75" s="2"/>
      <c r="HU75" s="2"/>
      <c r="HW75" s="2">
        <v>112569</v>
      </c>
      <c r="HX75" s="3">
        <v>1</v>
      </c>
      <c r="HY75" s="2"/>
      <c r="IA75" s="2"/>
      <c r="IC75" s="2"/>
      <c r="IE75" s="2"/>
      <c r="IG75" s="2"/>
      <c r="II75" s="2"/>
      <c r="IK75" s="2"/>
      <c r="IM75" s="2"/>
      <c r="IO75" s="2">
        <v>112569</v>
      </c>
      <c r="IP75" s="3">
        <v>1</v>
      </c>
      <c r="IQ75" s="2"/>
      <c r="IS75" s="2"/>
      <c r="IU75" s="2"/>
      <c r="IW75" s="2"/>
      <c r="IY75" s="2">
        <v>35153</v>
      </c>
      <c r="IZ75" s="3">
        <v>1</v>
      </c>
      <c r="JA75" s="2"/>
      <c r="JC75" s="2"/>
      <c r="JE75" s="2"/>
      <c r="JG75" s="2"/>
      <c r="JI75" s="2"/>
      <c r="JK75" s="2"/>
      <c r="JM75" s="2"/>
      <c r="JO75" s="2"/>
      <c r="JQ75" s="2">
        <v>7000.19</v>
      </c>
      <c r="JR75" s="3">
        <v>0</v>
      </c>
      <c r="JS75" s="2"/>
      <c r="JU75" s="2"/>
      <c r="JW75" s="2"/>
      <c r="JY75" s="2">
        <v>5874.93</v>
      </c>
      <c r="JZ75" s="3">
        <v>0</v>
      </c>
      <c r="KA75" s="2"/>
      <c r="KC75" s="2">
        <v>4580</v>
      </c>
      <c r="KD75" s="3">
        <v>0</v>
      </c>
      <c r="KE75" s="2"/>
      <c r="KG75" s="2"/>
      <c r="KI75" s="2"/>
      <c r="KK75" s="2">
        <v>275312.81</v>
      </c>
      <c r="KL75" s="3">
        <v>0</v>
      </c>
      <c r="KM75" s="2"/>
      <c r="KO75" s="2"/>
      <c r="KQ75" s="2"/>
      <c r="KS75" s="2"/>
      <c r="KU75" s="2"/>
      <c r="KW75" s="2"/>
      <c r="KY75" s="2"/>
      <c r="LA75" s="2"/>
      <c r="LC75" s="2">
        <v>6520</v>
      </c>
      <c r="LD75" s="3">
        <v>0</v>
      </c>
      <c r="LE75" s="2"/>
      <c r="LG75" s="2"/>
      <c r="LI75" s="2"/>
      <c r="LK75" s="2"/>
      <c r="LM75" s="2"/>
      <c r="LO75" s="2"/>
      <c r="LQ75" s="2"/>
      <c r="LS75" s="2"/>
      <c r="LU75" s="2"/>
      <c r="LW75" s="2"/>
      <c r="LY75" s="2"/>
      <c r="MA75" s="2"/>
      <c r="MC75" s="2"/>
      <c r="ME75" s="2"/>
      <c r="MG75" s="2"/>
      <c r="MI75" s="2"/>
      <c r="MK75" s="2">
        <v>3873</v>
      </c>
      <c r="ML75" s="3">
        <v>0</v>
      </c>
      <c r="MM75" s="2"/>
      <c r="MO75" s="2"/>
      <c r="MQ75" s="2"/>
      <c r="MS75" s="2">
        <v>2350.35</v>
      </c>
      <c r="MT75" s="3">
        <v>0</v>
      </c>
      <c r="MU75" s="2"/>
      <c r="MW75" s="2"/>
      <c r="MY75" s="2"/>
      <c r="NA75" s="2"/>
      <c r="NC75" s="2">
        <v>5567867.2733299993</v>
      </c>
      <c r="ND75" s="3">
        <v>54</v>
      </c>
      <c r="NE75" s="2"/>
      <c r="NG75" s="2"/>
      <c r="NI75" s="2"/>
      <c r="NK75" s="2"/>
      <c r="NM75" s="2"/>
      <c r="NO75" s="2"/>
      <c r="NQ75" s="2"/>
      <c r="NS75" s="2"/>
      <c r="NU75" s="2"/>
      <c r="NW75" s="2"/>
      <c r="NY75" s="2"/>
      <c r="OA75" s="2"/>
      <c r="OC75" s="2"/>
      <c r="OE75" s="2"/>
      <c r="OG75" s="2"/>
      <c r="OI75" s="2"/>
      <c r="OK75" s="2"/>
      <c r="OM75" s="2"/>
      <c r="OO75" s="2"/>
      <c r="OQ75" s="2"/>
      <c r="OS75" s="2"/>
      <c r="OU75" s="2"/>
      <c r="OW75" s="2"/>
      <c r="OY75" s="2"/>
      <c r="PA75" s="2"/>
      <c r="PC75" s="2"/>
      <c r="PE75" s="2"/>
      <c r="PG75" s="2"/>
      <c r="PI75" s="2"/>
      <c r="PK75" s="2"/>
      <c r="PM75" s="2"/>
      <c r="PO75" s="2"/>
      <c r="PQ75" s="2"/>
      <c r="PS75" s="2"/>
    </row>
    <row r="76" spans="1:435" x14ac:dyDescent="0.25">
      <c r="A76" t="s">
        <v>259</v>
      </c>
      <c r="B76" s="1">
        <v>290</v>
      </c>
      <c r="C76" s="2"/>
      <c r="E76" s="2"/>
      <c r="G76" s="2">
        <v>67876</v>
      </c>
      <c r="H76" s="3">
        <v>1</v>
      </c>
      <c r="I76" s="2"/>
      <c r="K76" s="2">
        <v>112464</v>
      </c>
      <c r="L76" s="3">
        <v>3</v>
      </c>
      <c r="M76" s="2"/>
      <c r="O76" s="2"/>
      <c r="Q76" s="2">
        <v>43787</v>
      </c>
      <c r="R76" s="3">
        <v>1</v>
      </c>
      <c r="S76" s="2">
        <v>74976</v>
      </c>
      <c r="T76" s="3">
        <v>2</v>
      </c>
      <c r="U76" s="2"/>
      <c r="W76" s="2">
        <v>187440</v>
      </c>
      <c r="X76" s="3">
        <v>5</v>
      </c>
      <c r="Y76" s="2"/>
      <c r="AA76" s="2"/>
      <c r="AC76" s="2"/>
      <c r="AE76" s="2"/>
      <c r="AG76" s="2"/>
      <c r="AI76" s="2"/>
      <c r="AK76" s="2"/>
      <c r="AM76" s="2"/>
      <c r="AO76" s="2"/>
      <c r="AQ76" s="2"/>
      <c r="AS76" s="2"/>
      <c r="AU76" s="2"/>
      <c r="AW76" s="2"/>
      <c r="AY76" s="2"/>
      <c r="BA76" s="2">
        <v>45439.5</v>
      </c>
      <c r="BB76" s="3">
        <v>0.5</v>
      </c>
      <c r="BC76" s="2"/>
      <c r="BE76" s="2"/>
      <c r="BG76" s="2"/>
      <c r="BI76" s="2">
        <v>58896</v>
      </c>
      <c r="BJ76" s="3">
        <v>1</v>
      </c>
      <c r="BK76" s="2"/>
      <c r="BM76" s="2">
        <v>67580</v>
      </c>
      <c r="BN76" s="3">
        <v>1</v>
      </c>
      <c r="BO76" s="2"/>
      <c r="BQ76" s="2"/>
      <c r="BS76" s="2"/>
      <c r="BU76" s="2"/>
      <c r="BW76" s="2"/>
      <c r="BY76" s="2"/>
      <c r="CA76" s="2"/>
      <c r="CC76" s="2">
        <v>78183</v>
      </c>
      <c r="CD76" s="3">
        <v>1</v>
      </c>
      <c r="CE76" s="2">
        <v>21310.776669999999</v>
      </c>
      <c r="CF76" s="3">
        <v>0</v>
      </c>
      <c r="CG76" s="2">
        <v>50595</v>
      </c>
      <c r="CH76" s="3">
        <v>1</v>
      </c>
      <c r="CI76" s="2">
        <v>60194</v>
      </c>
      <c r="CJ76" s="3">
        <v>1</v>
      </c>
      <c r="CK76" s="2"/>
      <c r="CM76" s="2"/>
      <c r="CO76" s="2"/>
      <c r="CQ76" s="2"/>
      <c r="CS76" s="2"/>
      <c r="CU76" s="2"/>
      <c r="CW76" s="2"/>
      <c r="CY76" s="2"/>
      <c r="DA76" s="2"/>
      <c r="DC76" s="2"/>
      <c r="DE76" s="2">
        <v>112569</v>
      </c>
      <c r="DF76" s="3">
        <v>1</v>
      </c>
      <c r="DG76" s="2"/>
      <c r="DI76" s="2"/>
      <c r="DK76" s="2"/>
      <c r="DM76" s="2"/>
      <c r="DO76" s="2"/>
      <c r="DQ76" s="2">
        <v>195277</v>
      </c>
      <c r="DR76" s="3">
        <v>1</v>
      </c>
      <c r="DS76" s="2">
        <v>112569</v>
      </c>
      <c r="DT76" s="3">
        <v>1</v>
      </c>
      <c r="DU76" s="2"/>
      <c r="DW76" s="2"/>
      <c r="DY76" s="2"/>
      <c r="EA76" s="2"/>
      <c r="EC76" s="2"/>
      <c r="EE76" s="2"/>
      <c r="EG76" s="2"/>
      <c r="EI76" s="2"/>
      <c r="EK76" s="2">
        <v>112569</v>
      </c>
      <c r="EL76" s="3">
        <v>1</v>
      </c>
      <c r="EM76" s="2"/>
      <c r="EO76" s="2">
        <v>112569</v>
      </c>
      <c r="EP76" s="3">
        <v>1</v>
      </c>
      <c r="EQ76" s="2"/>
      <c r="ES76" s="2"/>
      <c r="EU76" s="2">
        <v>112569</v>
      </c>
      <c r="EV76" s="3">
        <v>1</v>
      </c>
      <c r="EW76" s="2">
        <v>225138</v>
      </c>
      <c r="EX76" s="3">
        <v>2</v>
      </c>
      <c r="EY76" s="2">
        <v>112569</v>
      </c>
      <c r="EZ76" s="3">
        <v>1</v>
      </c>
      <c r="FA76" s="2">
        <v>112569</v>
      </c>
      <c r="FB76" s="3">
        <v>1</v>
      </c>
      <c r="FC76" s="2">
        <v>225138</v>
      </c>
      <c r="FD76" s="3">
        <v>2</v>
      </c>
      <c r="FE76" s="2"/>
      <c r="FG76" s="2">
        <v>112569</v>
      </c>
      <c r="FH76" s="3">
        <v>1</v>
      </c>
      <c r="FI76" s="2"/>
      <c r="FK76" s="2"/>
      <c r="FM76" s="2"/>
      <c r="FO76" s="2"/>
      <c r="FQ76" s="2"/>
      <c r="FS76" s="2"/>
      <c r="FU76" s="2">
        <v>225138</v>
      </c>
      <c r="FV76" s="3">
        <v>2</v>
      </c>
      <c r="FW76" s="2">
        <v>225138</v>
      </c>
      <c r="FX76" s="3">
        <v>2</v>
      </c>
      <c r="FY76" s="2"/>
      <c r="GA76" s="2">
        <v>112569</v>
      </c>
      <c r="GB76" s="3">
        <v>1</v>
      </c>
      <c r="GC76" s="2">
        <v>337707</v>
      </c>
      <c r="GD76" s="3">
        <v>3</v>
      </c>
      <c r="GE76" s="2"/>
      <c r="GG76" s="2">
        <v>112569</v>
      </c>
      <c r="GH76" s="3">
        <v>1</v>
      </c>
      <c r="GI76" s="2"/>
      <c r="GK76" s="2"/>
      <c r="GM76" s="2">
        <v>112569</v>
      </c>
      <c r="GN76" s="3">
        <v>1</v>
      </c>
      <c r="GO76" s="2"/>
      <c r="GQ76" s="2"/>
      <c r="GS76" s="2">
        <v>112569</v>
      </c>
      <c r="GT76" s="3">
        <v>1</v>
      </c>
      <c r="GU76" s="2"/>
      <c r="GW76" s="2"/>
      <c r="GY76" s="2">
        <v>112569</v>
      </c>
      <c r="GZ76" s="3">
        <v>1</v>
      </c>
      <c r="HA76" s="2">
        <v>112569</v>
      </c>
      <c r="HB76" s="3">
        <v>1</v>
      </c>
      <c r="HC76" s="2">
        <v>112569</v>
      </c>
      <c r="HD76" s="3">
        <v>1</v>
      </c>
      <c r="HE76" s="2"/>
      <c r="HG76" s="2"/>
      <c r="HI76" s="2"/>
      <c r="HK76" s="2"/>
      <c r="HM76" s="2"/>
      <c r="HO76" s="2"/>
      <c r="HQ76" s="2"/>
      <c r="HS76" s="2"/>
      <c r="HU76" s="2"/>
      <c r="HW76" s="2">
        <v>112569</v>
      </c>
      <c r="HX76" s="3">
        <v>1</v>
      </c>
      <c r="HY76" s="2"/>
      <c r="IA76" s="2"/>
      <c r="IC76" s="2"/>
      <c r="IE76" s="2">
        <v>56284.5</v>
      </c>
      <c r="IF76" s="3">
        <v>0.5</v>
      </c>
      <c r="IG76" s="2"/>
      <c r="II76" s="2"/>
      <c r="IK76" s="2"/>
      <c r="IM76" s="2"/>
      <c r="IO76" s="2">
        <v>112569</v>
      </c>
      <c r="IP76" s="3">
        <v>1</v>
      </c>
      <c r="IQ76" s="2">
        <v>112569</v>
      </c>
      <c r="IR76" s="3">
        <v>1</v>
      </c>
      <c r="IS76" s="2"/>
      <c r="IU76" s="2"/>
      <c r="IW76" s="2"/>
      <c r="IY76" s="2"/>
      <c r="JA76" s="2"/>
      <c r="JC76" s="2">
        <v>27200</v>
      </c>
      <c r="JD76" s="3">
        <v>0</v>
      </c>
      <c r="JE76" s="2">
        <v>10200</v>
      </c>
      <c r="JF76" s="3">
        <v>0</v>
      </c>
      <c r="JG76" s="2">
        <v>27200</v>
      </c>
      <c r="JH76" s="3">
        <v>0</v>
      </c>
      <c r="JI76" s="2"/>
      <c r="JK76" s="2"/>
      <c r="JM76" s="2"/>
      <c r="JO76" s="2"/>
      <c r="JQ76" s="2">
        <v>25065.599999999999</v>
      </c>
      <c r="JR76" s="3">
        <v>0</v>
      </c>
      <c r="JS76" s="2"/>
      <c r="JU76" s="2">
        <v>2000</v>
      </c>
      <c r="JV76" s="3">
        <v>0</v>
      </c>
      <c r="JW76" s="2">
        <v>1000</v>
      </c>
      <c r="JX76" s="3">
        <v>0</v>
      </c>
      <c r="JY76" s="2">
        <v>11999.9</v>
      </c>
      <c r="JZ76" s="3">
        <v>0</v>
      </c>
      <c r="KA76" s="2"/>
      <c r="KC76" s="2">
        <v>9027</v>
      </c>
      <c r="KD76" s="3">
        <v>0</v>
      </c>
      <c r="KE76" s="2">
        <v>12500</v>
      </c>
      <c r="KF76" s="3">
        <v>0</v>
      </c>
      <c r="KG76" s="2"/>
      <c r="KI76" s="2">
        <v>3915</v>
      </c>
      <c r="KJ76" s="3">
        <v>0</v>
      </c>
      <c r="KK76" s="2">
        <v>106431.58</v>
      </c>
      <c r="KL76" s="3">
        <v>0</v>
      </c>
      <c r="KM76" s="2"/>
      <c r="KO76" s="2"/>
      <c r="KQ76" s="2">
        <v>2000</v>
      </c>
      <c r="KR76" s="3">
        <v>0</v>
      </c>
      <c r="KS76" s="2">
        <v>3000</v>
      </c>
      <c r="KT76" s="3">
        <v>0</v>
      </c>
      <c r="KU76" s="2"/>
      <c r="KW76" s="2">
        <v>500</v>
      </c>
      <c r="KX76" s="3">
        <v>0</v>
      </c>
      <c r="KY76" s="2">
        <v>1500</v>
      </c>
      <c r="KZ76" s="3">
        <v>0</v>
      </c>
      <c r="LA76" s="2"/>
      <c r="LC76" s="2">
        <v>4480</v>
      </c>
      <c r="LD76" s="3">
        <v>0</v>
      </c>
      <c r="LE76" s="2"/>
      <c r="LG76" s="2">
        <v>500</v>
      </c>
      <c r="LH76" s="3">
        <v>0</v>
      </c>
      <c r="LI76" s="2">
        <v>3500</v>
      </c>
      <c r="LJ76" s="3">
        <v>0</v>
      </c>
      <c r="LK76" s="2">
        <v>1000</v>
      </c>
      <c r="LL76" s="3">
        <v>0</v>
      </c>
      <c r="LM76" s="2"/>
      <c r="LO76" s="2"/>
      <c r="LQ76" s="2"/>
      <c r="LS76" s="2">
        <v>521</v>
      </c>
      <c r="LT76" s="3">
        <v>0</v>
      </c>
      <c r="LU76" s="2"/>
      <c r="LW76" s="2"/>
      <c r="LY76" s="2"/>
      <c r="MA76" s="2"/>
      <c r="MC76" s="2"/>
      <c r="ME76" s="2"/>
      <c r="MG76" s="2"/>
      <c r="MI76" s="2">
        <v>4000</v>
      </c>
      <c r="MJ76" s="3">
        <v>0</v>
      </c>
      <c r="MK76" s="2"/>
      <c r="MM76" s="2"/>
      <c r="MO76" s="2"/>
      <c r="MQ76" s="2"/>
      <c r="MS76" s="2">
        <v>1614.94</v>
      </c>
      <c r="MT76" s="3">
        <v>0</v>
      </c>
      <c r="MU76" s="2"/>
      <c r="MW76" s="2"/>
      <c r="MY76" s="2"/>
      <c r="NA76" s="2"/>
      <c r="NC76" s="2">
        <v>4643958.7966700001</v>
      </c>
      <c r="ND76" s="3">
        <v>48</v>
      </c>
      <c r="NE76" s="2"/>
      <c r="NG76" s="2"/>
      <c r="NI76" s="2"/>
      <c r="NK76" s="2"/>
      <c r="NM76" s="2"/>
      <c r="NO76" s="2"/>
      <c r="NQ76" s="2"/>
      <c r="NS76" s="2"/>
      <c r="NU76" s="2"/>
      <c r="NW76" s="2"/>
      <c r="NY76" s="2"/>
      <c r="OA76" s="2"/>
      <c r="OC76" s="2"/>
      <c r="OE76" s="2"/>
      <c r="OG76" s="2"/>
      <c r="OI76" s="2"/>
      <c r="OK76" s="2"/>
      <c r="OM76" s="2"/>
      <c r="OO76" s="2"/>
      <c r="OQ76" s="2"/>
      <c r="OS76" s="2"/>
      <c r="OU76" s="2"/>
      <c r="OW76" s="2"/>
      <c r="OY76" s="2"/>
      <c r="PA76" s="2"/>
      <c r="PC76" s="2"/>
      <c r="PE76" s="2"/>
      <c r="PG76" s="2"/>
      <c r="PI76" s="2"/>
      <c r="PK76" s="2"/>
      <c r="PM76" s="2"/>
      <c r="PO76" s="2"/>
      <c r="PQ76" s="2"/>
      <c r="PS76" s="2"/>
    </row>
    <row r="77" spans="1:435" x14ac:dyDescent="0.25">
      <c r="A77" t="s">
        <v>260</v>
      </c>
      <c r="B77" s="1">
        <v>292</v>
      </c>
      <c r="C77" s="2"/>
      <c r="E77" s="2"/>
      <c r="G77" s="2">
        <v>135752</v>
      </c>
      <c r="H77" s="3">
        <v>2</v>
      </c>
      <c r="I77" s="2"/>
      <c r="K77" s="2">
        <v>74976</v>
      </c>
      <c r="L77" s="3">
        <v>2</v>
      </c>
      <c r="M77" s="2">
        <v>224928</v>
      </c>
      <c r="N77" s="3">
        <v>6</v>
      </c>
      <c r="O77" s="2">
        <v>299904</v>
      </c>
      <c r="P77" s="3">
        <v>8</v>
      </c>
      <c r="Q77" s="2"/>
      <c r="S77" s="2">
        <v>149952</v>
      </c>
      <c r="T77" s="3">
        <v>4</v>
      </c>
      <c r="U77" s="2"/>
      <c r="W77" s="2">
        <v>112464</v>
      </c>
      <c r="X77" s="3">
        <v>3</v>
      </c>
      <c r="Y77" s="2">
        <v>66291</v>
      </c>
      <c r="Z77" s="3">
        <v>1</v>
      </c>
      <c r="AA77" s="2">
        <v>313058</v>
      </c>
      <c r="AB77" s="3">
        <v>2</v>
      </c>
      <c r="AC77" s="2"/>
      <c r="AE77" s="2"/>
      <c r="AG77" s="2">
        <v>156529</v>
      </c>
      <c r="AH77" s="3">
        <v>1</v>
      </c>
      <c r="AI77" s="2"/>
      <c r="AK77" s="2"/>
      <c r="AM77" s="2"/>
      <c r="AO77" s="2"/>
      <c r="AQ77" s="2"/>
      <c r="AS77" s="2"/>
      <c r="AU77" s="2"/>
      <c r="AW77" s="2">
        <v>110030</v>
      </c>
      <c r="AX77" s="3">
        <v>2</v>
      </c>
      <c r="AY77" s="2"/>
      <c r="BA77" s="2"/>
      <c r="BC77" s="2"/>
      <c r="BE77" s="2"/>
      <c r="BG77" s="2"/>
      <c r="BI77" s="2"/>
      <c r="BK77" s="2"/>
      <c r="BM77" s="2"/>
      <c r="BO77" s="2"/>
      <c r="BQ77" s="2"/>
      <c r="BS77" s="2"/>
      <c r="BU77" s="2"/>
      <c r="BW77" s="2"/>
      <c r="BY77" s="2"/>
      <c r="CA77" s="2"/>
      <c r="CC77" s="2">
        <v>156366</v>
      </c>
      <c r="CD77" s="3">
        <v>2</v>
      </c>
      <c r="CE77" s="2">
        <v>36877.17</v>
      </c>
      <c r="CF77" s="3">
        <v>0</v>
      </c>
      <c r="CG77" s="2">
        <v>101190</v>
      </c>
      <c r="CH77" s="3">
        <v>2</v>
      </c>
      <c r="CI77" s="2">
        <v>120388</v>
      </c>
      <c r="CJ77" s="3">
        <v>2</v>
      </c>
      <c r="CK77" s="2">
        <v>117742</v>
      </c>
      <c r="CL77" s="3">
        <v>1</v>
      </c>
      <c r="CM77" s="2"/>
      <c r="CO77" s="2"/>
      <c r="CQ77" s="2"/>
      <c r="CS77" s="2">
        <v>144306</v>
      </c>
      <c r="CT77" s="3">
        <v>1</v>
      </c>
      <c r="CU77" s="2">
        <v>225138</v>
      </c>
      <c r="CV77" s="3">
        <v>2</v>
      </c>
      <c r="CW77" s="2"/>
      <c r="CY77" s="2"/>
      <c r="DA77" s="2">
        <v>225138</v>
      </c>
      <c r="DB77" s="3">
        <v>2</v>
      </c>
      <c r="DC77" s="2"/>
      <c r="DE77" s="2"/>
      <c r="DG77" s="2"/>
      <c r="DI77" s="2"/>
      <c r="DK77" s="2"/>
      <c r="DM77" s="2"/>
      <c r="DO77" s="2"/>
      <c r="DQ77" s="2">
        <v>195277</v>
      </c>
      <c r="DR77" s="3">
        <v>1</v>
      </c>
      <c r="DS77" s="2">
        <v>225138</v>
      </c>
      <c r="DT77" s="3">
        <v>2</v>
      </c>
      <c r="DU77" s="2"/>
      <c r="DW77" s="2"/>
      <c r="DY77" s="2"/>
      <c r="EA77" s="2"/>
      <c r="EC77" s="2"/>
      <c r="EE77" s="2"/>
      <c r="EG77" s="2"/>
      <c r="EI77" s="2">
        <v>225138</v>
      </c>
      <c r="EJ77" s="3">
        <v>2</v>
      </c>
      <c r="EK77" s="2"/>
      <c r="EM77" s="2"/>
      <c r="EO77" s="2">
        <v>337707</v>
      </c>
      <c r="EP77" s="3">
        <v>3</v>
      </c>
      <c r="EQ77" s="2"/>
      <c r="ES77" s="2"/>
      <c r="EU77" s="2">
        <v>450276</v>
      </c>
      <c r="EV77" s="3">
        <v>4</v>
      </c>
      <c r="EW77" s="2">
        <v>450276</v>
      </c>
      <c r="EX77" s="3">
        <v>4</v>
      </c>
      <c r="EY77" s="2">
        <v>450276</v>
      </c>
      <c r="EZ77" s="3">
        <v>4</v>
      </c>
      <c r="FA77" s="2">
        <v>450276</v>
      </c>
      <c r="FB77" s="3">
        <v>4</v>
      </c>
      <c r="FC77" s="2">
        <v>337707</v>
      </c>
      <c r="FD77" s="3">
        <v>3</v>
      </c>
      <c r="FE77" s="2">
        <v>337707</v>
      </c>
      <c r="FF77" s="3">
        <v>3</v>
      </c>
      <c r="FG77" s="2">
        <v>225138</v>
      </c>
      <c r="FH77" s="3">
        <v>2</v>
      </c>
      <c r="FI77" s="2"/>
      <c r="FK77" s="2"/>
      <c r="FM77" s="2"/>
      <c r="FO77" s="2"/>
      <c r="FQ77" s="2"/>
      <c r="FS77" s="2"/>
      <c r="FU77" s="2"/>
      <c r="FW77" s="2">
        <v>1013121</v>
      </c>
      <c r="FX77" s="3">
        <v>9</v>
      </c>
      <c r="FY77" s="2"/>
      <c r="GA77" s="2">
        <v>281422.5</v>
      </c>
      <c r="GB77" s="3">
        <v>2.5</v>
      </c>
      <c r="GC77" s="2">
        <v>1013121</v>
      </c>
      <c r="GD77" s="3">
        <v>9</v>
      </c>
      <c r="GE77" s="2"/>
      <c r="GG77" s="2"/>
      <c r="GI77" s="2"/>
      <c r="GK77" s="2"/>
      <c r="GM77" s="2">
        <v>450276</v>
      </c>
      <c r="GN77" s="3">
        <v>4</v>
      </c>
      <c r="GO77" s="2">
        <v>225138</v>
      </c>
      <c r="GP77" s="3">
        <v>2</v>
      </c>
      <c r="GQ77" s="2"/>
      <c r="GS77" s="2">
        <v>225138</v>
      </c>
      <c r="GT77" s="3">
        <v>2</v>
      </c>
      <c r="GU77" s="2"/>
      <c r="GW77" s="2"/>
      <c r="GY77" s="2"/>
      <c r="HA77" s="2"/>
      <c r="HC77" s="2">
        <v>225138</v>
      </c>
      <c r="HD77" s="3">
        <v>2</v>
      </c>
      <c r="HE77" s="2">
        <v>225138</v>
      </c>
      <c r="HF77" s="3">
        <v>2</v>
      </c>
      <c r="HG77" s="2"/>
      <c r="HI77" s="2"/>
      <c r="HK77" s="2"/>
      <c r="HM77" s="2"/>
      <c r="HO77" s="2">
        <v>225138</v>
      </c>
      <c r="HP77" s="3">
        <v>2</v>
      </c>
      <c r="HQ77" s="2"/>
      <c r="HS77" s="2"/>
      <c r="HU77" s="2">
        <v>225138</v>
      </c>
      <c r="HV77" s="3">
        <v>2</v>
      </c>
      <c r="HW77" s="2"/>
      <c r="HY77" s="2"/>
      <c r="IA77" s="2"/>
      <c r="IC77" s="2"/>
      <c r="IE77" s="2">
        <v>225138</v>
      </c>
      <c r="IF77" s="3">
        <v>2</v>
      </c>
      <c r="IG77" s="2"/>
      <c r="II77" s="2"/>
      <c r="IK77" s="2"/>
      <c r="IM77" s="2"/>
      <c r="IO77" s="2"/>
      <c r="IQ77" s="2"/>
      <c r="IS77" s="2"/>
      <c r="IU77" s="2"/>
      <c r="IW77" s="2"/>
      <c r="IY77" s="2"/>
      <c r="JA77" s="2"/>
      <c r="JC77" s="2"/>
      <c r="JE77" s="2"/>
      <c r="JG77" s="2"/>
      <c r="JI77" s="2"/>
      <c r="JK77" s="2"/>
      <c r="JM77" s="2"/>
      <c r="JO77" s="2"/>
      <c r="JQ77" s="2">
        <v>7000.46</v>
      </c>
      <c r="JR77" s="3">
        <v>0</v>
      </c>
      <c r="JS77" s="2"/>
      <c r="JU77" s="2">
        <v>2000</v>
      </c>
      <c r="JV77" s="3">
        <v>0</v>
      </c>
      <c r="JW77" s="2"/>
      <c r="JY77" s="2">
        <v>16800.009999999998</v>
      </c>
      <c r="JZ77" s="3">
        <v>0</v>
      </c>
      <c r="KA77" s="2"/>
      <c r="KC77" s="2">
        <v>5000</v>
      </c>
      <c r="KD77" s="3">
        <v>0</v>
      </c>
      <c r="KE77" s="2"/>
      <c r="KG77" s="2"/>
      <c r="KI77" s="2"/>
      <c r="KK77" s="2">
        <v>90210.68</v>
      </c>
      <c r="KL77" s="3">
        <v>0</v>
      </c>
      <c r="KM77" s="2">
        <v>56285</v>
      </c>
      <c r="KN77" s="3">
        <v>0</v>
      </c>
      <c r="KO77" s="2"/>
      <c r="KQ77" s="2"/>
      <c r="KS77" s="2"/>
      <c r="KU77" s="2"/>
      <c r="KW77" s="2"/>
      <c r="KY77" s="2"/>
      <c r="LA77" s="2"/>
      <c r="LC77" s="2">
        <v>15220</v>
      </c>
      <c r="LD77" s="3">
        <v>0</v>
      </c>
      <c r="LE77" s="2"/>
      <c r="LG77" s="2"/>
      <c r="LI77" s="2"/>
      <c r="LK77" s="2"/>
      <c r="LM77" s="2">
        <v>2508</v>
      </c>
      <c r="LN77" s="3">
        <v>0</v>
      </c>
      <c r="LO77" s="2"/>
      <c r="LQ77" s="2"/>
      <c r="LS77" s="2">
        <v>15600</v>
      </c>
      <c r="LT77" s="3">
        <v>0</v>
      </c>
      <c r="LU77" s="2"/>
      <c r="LW77" s="2"/>
      <c r="LY77" s="2"/>
      <c r="MA77" s="2"/>
      <c r="MC77" s="2"/>
      <c r="ME77" s="2"/>
      <c r="MG77" s="2"/>
      <c r="MI77" s="2"/>
      <c r="MK77" s="2"/>
      <c r="MM77" s="2"/>
      <c r="MO77" s="2"/>
      <c r="MQ77" s="2"/>
      <c r="MS77" s="2"/>
      <c r="MU77" s="2">
        <v>19025</v>
      </c>
      <c r="MV77" s="3">
        <v>0</v>
      </c>
      <c r="MW77" s="2"/>
      <c r="MY77" s="2"/>
      <c r="NA77" s="2"/>
      <c r="NC77" s="2">
        <v>11019500.82</v>
      </c>
      <c r="ND77" s="3">
        <v>113.5</v>
      </c>
      <c r="NE77" s="2"/>
      <c r="NG77" s="2"/>
      <c r="NI77" s="2"/>
      <c r="NK77" s="2"/>
      <c r="NM77" s="2"/>
      <c r="NO77" s="2"/>
      <c r="NQ77" s="2"/>
      <c r="NS77" s="2"/>
      <c r="NU77" s="2"/>
      <c r="NW77" s="2"/>
      <c r="NY77" s="2"/>
      <c r="OA77" s="2"/>
      <c r="OC77" s="2"/>
      <c r="OE77" s="2"/>
      <c r="OG77" s="2"/>
      <c r="OI77" s="2"/>
      <c r="OK77" s="2"/>
      <c r="OM77" s="2"/>
      <c r="OO77" s="2"/>
      <c r="OQ77" s="2"/>
      <c r="OS77" s="2"/>
      <c r="OU77" s="2"/>
      <c r="OW77" s="2"/>
      <c r="OY77" s="2"/>
      <c r="PA77" s="2"/>
      <c r="PC77" s="2"/>
      <c r="PE77" s="2"/>
      <c r="PG77" s="2"/>
      <c r="PI77" s="2"/>
      <c r="PK77" s="2"/>
      <c r="PM77" s="2"/>
      <c r="PO77" s="2"/>
      <c r="PQ77" s="2"/>
      <c r="PS77" s="2"/>
    </row>
    <row r="78" spans="1:435" x14ac:dyDescent="0.25">
      <c r="A78" t="s">
        <v>261</v>
      </c>
      <c r="B78" s="1">
        <v>294</v>
      </c>
      <c r="C78" s="2"/>
      <c r="E78" s="2"/>
      <c r="G78" s="2">
        <v>67876</v>
      </c>
      <c r="H78" s="3">
        <v>1</v>
      </c>
      <c r="I78" s="2"/>
      <c r="K78" s="2">
        <v>149952</v>
      </c>
      <c r="L78" s="3">
        <v>4</v>
      </c>
      <c r="M78" s="2"/>
      <c r="O78" s="2">
        <v>37488</v>
      </c>
      <c r="P78" s="3">
        <v>1</v>
      </c>
      <c r="Q78" s="2"/>
      <c r="S78" s="2">
        <v>74976</v>
      </c>
      <c r="T78" s="3">
        <v>2</v>
      </c>
      <c r="U78" s="2">
        <v>52931</v>
      </c>
      <c r="V78" s="3">
        <v>1</v>
      </c>
      <c r="W78" s="2">
        <v>262416</v>
      </c>
      <c r="X78" s="3">
        <v>7</v>
      </c>
      <c r="Y78" s="2"/>
      <c r="AA78" s="2"/>
      <c r="AC78" s="2"/>
      <c r="AE78" s="2"/>
      <c r="AG78" s="2"/>
      <c r="AI78" s="2"/>
      <c r="AK78" s="2">
        <v>156529</v>
      </c>
      <c r="AL78" s="3">
        <v>1</v>
      </c>
      <c r="AM78" s="2"/>
      <c r="AO78" s="2"/>
      <c r="AQ78" s="2"/>
      <c r="AS78" s="2"/>
      <c r="AU78" s="2"/>
      <c r="AW78" s="2">
        <v>55015</v>
      </c>
      <c r="AX78" s="3">
        <v>1</v>
      </c>
      <c r="AY78" s="2"/>
      <c r="BA78" s="2"/>
      <c r="BC78" s="2">
        <v>50639</v>
      </c>
      <c r="BD78" s="3">
        <v>1</v>
      </c>
      <c r="BE78" s="2"/>
      <c r="BG78" s="2"/>
      <c r="BI78" s="2"/>
      <c r="BK78" s="2"/>
      <c r="BM78" s="2">
        <v>67580</v>
      </c>
      <c r="BN78" s="3">
        <v>1</v>
      </c>
      <c r="BO78" s="2"/>
      <c r="BQ78" s="2"/>
      <c r="BS78" s="2"/>
      <c r="BU78" s="2"/>
      <c r="BW78" s="2">
        <v>117087</v>
      </c>
      <c r="BX78" s="3">
        <v>1</v>
      </c>
      <c r="BY78" s="2"/>
      <c r="CA78" s="2"/>
      <c r="CC78" s="2">
        <v>78183</v>
      </c>
      <c r="CD78" s="3">
        <v>1</v>
      </c>
      <c r="CE78" s="2">
        <v>7260.0766670000003</v>
      </c>
      <c r="CF78" s="3">
        <v>0</v>
      </c>
      <c r="CG78" s="2">
        <v>50595</v>
      </c>
      <c r="CH78" s="3">
        <v>1</v>
      </c>
      <c r="CI78" s="2">
        <v>120388</v>
      </c>
      <c r="CJ78" s="3">
        <v>2</v>
      </c>
      <c r="CK78" s="2"/>
      <c r="CM78" s="2"/>
      <c r="CO78" s="2"/>
      <c r="CQ78" s="2"/>
      <c r="CS78" s="2">
        <v>144306</v>
      </c>
      <c r="CT78" s="3">
        <v>1</v>
      </c>
      <c r="CU78" s="2"/>
      <c r="CW78" s="2"/>
      <c r="CY78" s="2"/>
      <c r="DA78" s="2"/>
      <c r="DC78" s="2">
        <v>112569</v>
      </c>
      <c r="DD78" s="3">
        <v>1</v>
      </c>
      <c r="DE78" s="2"/>
      <c r="DG78" s="2">
        <v>5116.7726761049998</v>
      </c>
      <c r="DH78" s="3">
        <v>4.5454544999999999E-2</v>
      </c>
      <c r="DI78" s="2"/>
      <c r="DK78" s="2"/>
      <c r="DM78" s="2"/>
      <c r="DO78" s="2"/>
      <c r="DQ78" s="2">
        <v>195277</v>
      </c>
      <c r="DR78" s="3">
        <v>1</v>
      </c>
      <c r="DS78" s="2">
        <v>112569</v>
      </c>
      <c r="DT78" s="3">
        <v>1</v>
      </c>
      <c r="DU78" s="2"/>
      <c r="DW78" s="2"/>
      <c r="DY78" s="2"/>
      <c r="EA78" s="2"/>
      <c r="EC78" s="2"/>
      <c r="EE78" s="2"/>
      <c r="EG78" s="2"/>
      <c r="EI78" s="2">
        <v>112569</v>
      </c>
      <c r="EJ78" s="3">
        <v>1</v>
      </c>
      <c r="EK78" s="2"/>
      <c r="EM78" s="2"/>
      <c r="EO78" s="2">
        <v>112569</v>
      </c>
      <c r="EP78" s="3">
        <v>1</v>
      </c>
      <c r="EQ78" s="2">
        <v>112569</v>
      </c>
      <c r="ER78" s="3">
        <v>1</v>
      </c>
      <c r="ES78" s="2"/>
      <c r="EU78" s="2">
        <v>337707</v>
      </c>
      <c r="EV78" s="3">
        <v>3</v>
      </c>
      <c r="EW78" s="2">
        <v>337707</v>
      </c>
      <c r="EX78" s="3">
        <v>3</v>
      </c>
      <c r="EY78" s="2">
        <v>225138</v>
      </c>
      <c r="EZ78" s="3">
        <v>2</v>
      </c>
      <c r="FA78" s="2">
        <v>225138</v>
      </c>
      <c r="FB78" s="3">
        <v>2</v>
      </c>
      <c r="FC78" s="2">
        <v>337707</v>
      </c>
      <c r="FD78" s="3">
        <v>3</v>
      </c>
      <c r="FE78" s="2"/>
      <c r="FG78" s="2">
        <v>112569</v>
      </c>
      <c r="FH78" s="3">
        <v>1</v>
      </c>
      <c r="FI78" s="2"/>
      <c r="FK78" s="2"/>
      <c r="FM78" s="2"/>
      <c r="FO78" s="2">
        <v>225138</v>
      </c>
      <c r="FP78" s="3">
        <v>2</v>
      </c>
      <c r="FQ78" s="2"/>
      <c r="FS78" s="2">
        <v>112569</v>
      </c>
      <c r="FT78" s="3">
        <v>1</v>
      </c>
      <c r="FU78" s="2">
        <v>225138</v>
      </c>
      <c r="FV78" s="3">
        <v>2</v>
      </c>
      <c r="FW78" s="2"/>
      <c r="FY78" s="2"/>
      <c r="GA78" s="2">
        <v>168853.5</v>
      </c>
      <c r="GB78" s="3">
        <v>1.5</v>
      </c>
      <c r="GC78" s="2">
        <v>450276</v>
      </c>
      <c r="GD78" s="3">
        <v>4</v>
      </c>
      <c r="GE78" s="2"/>
      <c r="GG78" s="2"/>
      <c r="GI78" s="2"/>
      <c r="GK78" s="2"/>
      <c r="GM78" s="2">
        <v>225138</v>
      </c>
      <c r="GN78" s="3">
        <v>2</v>
      </c>
      <c r="GO78" s="2"/>
      <c r="GQ78" s="2"/>
      <c r="GS78" s="2">
        <v>112569</v>
      </c>
      <c r="GT78" s="3">
        <v>1</v>
      </c>
      <c r="GU78" s="2"/>
      <c r="GW78" s="2"/>
      <c r="GY78" s="2">
        <v>225138</v>
      </c>
      <c r="GZ78" s="3">
        <v>2</v>
      </c>
      <c r="HA78" s="2"/>
      <c r="HC78" s="2">
        <v>225138</v>
      </c>
      <c r="HD78" s="3">
        <v>2</v>
      </c>
      <c r="HE78" s="2"/>
      <c r="HG78" s="2"/>
      <c r="HI78" s="2"/>
      <c r="HK78" s="2"/>
      <c r="HM78" s="2"/>
      <c r="HO78" s="2"/>
      <c r="HQ78" s="2"/>
      <c r="HS78" s="2"/>
      <c r="HU78" s="2"/>
      <c r="HW78" s="2"/>
      <c r="HY78" s="2"/>
      <c r="IA78" s="2"/>
      <c r="IC78" s="2"/>
      <c r="IE78" s="2">
        <v>112569</v>
      </c>
      <c r="IF78" s="3">
        <v>1</v>
      </c>
      <c r="IG78" s="2"/>
      <c r="II78" s="2"/>
      <c r="IK78" s="2"/>
      <c r="IM78" s="2"/>
      <c r="IO78" s="2">
        <v>112569</v>
      </c>
      <c r="IP78" s="3">
        <v>1</v>
      </c>
      <c r="IQ78" s="2">
        <v>112569</v>
      </c>
      <c r="IR78" s="3">
        <v>1</v>
      </c>
      <c r="IS78" s="2"/>
      <c r="IU78" s="2"/>
      <c r="IW78" s="2"/>
      <c r="IY78" s="2"/>
      <c r="JA78" s="2"/>
      <c r="JC78" s="2">
        <v>54400</v>
      </c>
      <c r="JD78" s="3">
        <v>0</v>
      </c>
      <c r="JE78" s="2">
        <v>10200</v>
      </c>
      <c r="JF78" s="3">
        <v>0</v>
      </c>
      <c r="JG78" s="2">
        <v>54400</v>
      </c>
      <c r="JH78" s="3">
        <v>0</v>
      </c>
      <c r="JI78" s="2"/>
      <c r="JK78" s="2"/>
      <c r="JM78" s="2"/>
      <c r="JO78" s="2"/>
      <c r="JQ78" s="2">
        <v>36534.400000000001</v>
      </c>
      <c r="JR78" s="3">
        <v>0</v>
      </c>
      <c r="JS78" s="2"/>
      <c r="JU78" s="2"/>
      <c r="JW78" s="2">
        <v>21300</v>
      </c>
      <c r="JX78" s="3">
        <v>0</v>
      </c>
      <c r="JY78" s="2">
        <v>11924.49</v>
      </c>
      <c r="JZ78" s="3">
        <v>0</v>
      </c>
      <c r="KA78" s="2"/>
      <c r="KC78" s="2">
        <v>25354.3</v>
      </c>
      <c r="KD78" s="3">
        <v>0</v>
      </c>
      <c r="KE78" s="2">
        <v>11000</v>
      </c>
      <c r="KF78" s="3">
        <v>0</v>
      </c>
      <c r="KG78" s="2"/>
      <c r="KI78" s="2"/>
      <c r="KK78" s="2">
        <v>134556.64000000001</v>
      </c>
      <c r="KL78" s="3">
        <v>0</v>
      </c>
      <c r="KM78" s="2"/>
      <c r="KO78" s="2"/>
      <c r="KQ78" s="2">
        <v>3000</v>
      </c>
      <c r="KR78" s="3">
        <v>0</v>
      </c>
      <c r="KS78" s="2"/>
      <c r="KU78" s="2">
        <v>3000</v>
      </c>
      <c r="KV78" s="3">
        <v>0</v>
      </c>
      <c r="KW78" s="2">
        <v>500</v>
      </c>
      <c r="KX78" s="3">
        <v>0</v>
      </c>
      <c r="KY78" s="2">
        <v>50812</v>
      </c>
      <c r="KZ78" s="3">
        <v>0</v>
      </c>
      <c r="LA78" s="2">
        <v>4000</v>
      </c>
      <c r="LB78" s="3">
        <v>0</v>
      </c>
      <c r="LC78" s="2">
        <v>6280</v>
      </c>
      <c r="LD78" s="3">
        <v>0</v>
      </c>
      <c r="LE78" s="2">
        <v>15000</v>
      </c>
      <c r="LF78" s="3">
        <v>0</v>
      </c>
      <c r="LG78" s="2"/>
      <c r="LI78" s="2"/>
      <c r="LK78" s="2"/>
      <c r="LM78" s="2"/>
      <c r="LO78" s="2"/>
      <c r="LQ78" s="2"/>
      <c r="LS78" s="2"/>
      <c r="LU78" s="2"/>
      <c r="LW78" s="2"/>
      <c r="LY78" s="2"/>
      <c r="MA78" s="2"/>
      <c r="MC78" s="2"/>
      <c r="ME78" s="2"/>
      <c r="MG78" s="2">
        <v>953</v>
      </c>
      <c r="MH78" s="3">
        <v>0</v>
      </c>
      <c r="MI78" s="2">
        <v>20000</v>
      </c>
      <c r="MJ78" s="3">
        <v>0</v>
      </c>
      <c r="MK78" s="2"/>
      <c r="MM78" s="2"/>
      <c r="MO78" s="2"/>
      <c r="MQ78" s="2"/>
      <c r="MS78" s="2">
        <v>2263.79</v>
      </c>
      <c r="MT78" s="3">
        <v>0</v>
      </c>
      <c r="MU78" s="2"/>
      <c r="MW78" s="2"/>
      <c r="MY78" s="2"/>
      <c r="NA78" s="2"/>
      <c r="NC78" s="2">
        <v>6605568.9693431053</v>
      </c>
      <c r="ND78" s="3">
        <v>66.545454544999998</v>
      </c>
      <c r="NE78" s="2"/>
      <c r="NG78" s="2"/>
      <c r="NI78" s="2"/>
      <c r="NK78" s="2"/>
      <c r="NM78" s="2"/>
      <c r="NO78" s="2"/>
      <c r="NQ78" s="2"/>
      <c r="NS78" s="2"/>
      <c r="NU78" s="2"/>
      <c r="NW78" s="2"/>
      <c r="NY78" s="2"/>
      <c r="OA78" s="2"/>
      <c r="OC78" s="2"/>
      <c r="OE78" s="2"/>
      <c r="OG78" s="2"/>
      <c r="OI78" s="2"/>
      <c r="OK78" s="2"/>
      <c r="OM78" s="2"/>
      <c r="OO78" s="2"/>
      <c r="OQ78" s="2"/>
      <c r="OS78" s="2"/>
      <c r="OU78" s="2"/>
      <c r="OW78" s="2"/>
      <c r="OY78" s="2"/>
      <c r="PA78" s="2"/>
      <c r="PC78" s="2"/>
      <c r="PE78" s="2"/>
      <c r="PG78" s="2"/>
      <c r="PI78" s="2"/>
      <c r="PK78" s="2"/>
      <c r="PM78" s="2"/>
      <c r="PO78" s="2"/>
      <c r="PQ78" s="2"/>
      <c r="PS78" s="2"/>
    </row>
    <row r="79" spans="1:435" x14ac:dyDescent="0.25">
      <c r="A79" t="s">
        <v>262</v>
      </c>
      <c r="B79" s="1">
        <v>295</v>
      </c>
      <c r="C79" s="2"/>
      <c r="E79" s="2"/>
      <c r="G79" s="2">
        <v>67876</v>
      </c>
      <c r="H79" s="3">
        <v>1</v>
      </c>
      <c r="I79" s="2"/>
      <c r="K79" s="2">
        <v>187440</v>
      </c>
      <c r="L79" s="3">
        <v>5</v>
      </c>
      <c r="M79" s="2"/>
      <c r="O79" s="2"/>
      <c r="Q79" s="2"/>
      <c r="S79" s="2">
        <v>74976</v>
      </c>
      <c r="T79" s="3">
        <v>2</v>
      </c>
      <c r="U79" s="2"/>
      <c r="W79" s="2">
        <v>187440</v>
      </c>
      <c r="X79" s="3">
        <v>5</v>
      </c>
      <c r="Y79" s="2"/>
      <c r="AA79" s="2"/>
      <c r="AC79" s="2">
        <v>156529</v>
      </c>
      <c r="AD79" s="3">
        <v>1</v>
      </c>
      <c r="AE79" s="2"/>
      <c r="AG79" s="2"/>
      <c r="AI79" s="2"/>
      <c r="AK79" s="2"/>
      <c r="AM79" s="2"/>
      <c r="AO79" s="2"/>
      <c r="AQ79" s="2"/>
      <c r="AS79" s="2"/>
      <c r="AU79" s="2"/>
      <c r="AW79" s="2"/>
      <c r="AY79" s="2">
        <v>110030</v>
      </c>
      <c r="AZ79" s="3">
        <v>2</v>
      </c>
      <c r="BA79" s="2"/>
      <c r="BC79" s="2">
        <v>50639</v>
      </c>
      <c r="BD79" s="3">
        <v>1</v>
      </c>
      <c r="BE79" s="2"/>
      <c r="BG79" s="2"/>
      <c r="BI79" s="2"/>
      <c r="BK79" s="2"/>
      <c r="BM79" s="2"/>
      <c r="BO79" s="2"/>
      <c r="BQ79" s="2"/>
      <c r="BS79" s="2"/>
      <c r="BU79" s="2"/>
      <c r="BW79" s="2"/>
      <c r="BY79" s="2"/>
      <c r="CA79" s="2"/>
      <c r="CC79" s="2">
        <v>78183</v>
      </c>
      <c r="CD79" s="3">
        <v>1</v>
      </c>
      <c r="CE79" s="2">
        <v>14147.586667</v>
      </c>
      <c r="CF79" s="3">
        <v>0</v>
      </c>
      <c r="CG79" s="2">
        <v>50595</v>
      </c>
      <c r="CH79" s="3">
        <v>1</v>
      </c>
      <c r="CI79" s="2">
        <v>60194</v>
      </c>
      <c r="CJ79" s="3">
        <v>1</v>
      </c>
      <c r="CK79" s="2"/>
      <c r="CM79" s="2"/>
      <c r="CO79" s="2"/>
      <c r="CQ79" s="2"/>
      <c r="CS79" s="2"/>
      <c r="CU79" s="2"/>
      <c r="CW79" s="2"/>
      <c r="CY79" s="2"/>
      <c r="DA79" s="2">
        <v>112569</v>
      </c>
      <c r="DB79" s="3">
        <v>1</v>
      </c>
      <c r="DC79" s="2">
        <v>112569</v>
      </c>
      <c r="DD79" s="3">
        <v>1</v>
      </c>
      <c r="DE79" s="2"/>
      <c r="DG79" s="2">
        <v>30700.636394337002</v>
      </c>
      <c r="DH79" s="3">
        <v>0.27272727299999999</v>
      </c>
      <c r="DI79" s="2"/>
      <c r="DK79" s="2"/>
      <c r="DM79" s="2"/>
      <c r="DO79" s="2"/>
      <c r="DQ79" s="2">
        <v>195277</v>
      </c>
      <c r="DR79" s="3">
        <v>1</v>
      </c>
      <c r="DS79" s="2">
        <v>112569</v>
      </c>
      <c r="DT79" s="3">
        <v>1</v>
      </c>
      <c r="DU79" s="2"/>
      <c r="DW79" s="2"/>
      <c r="DY79" s="2"/>
      <c r="EA79" s="2"/>
      <c r="EC79" s="2"/>
      <c r="EE79" s="2"/>
      <c r="EG79" s="2"/>
      <c r="EI79" s="2">
        <v>112569</v>
      </c>
      <c r="EJ79" s="3">
        <v>1</v>
      </c>
      <c r="EK79" s="2"/>
      <c r="EM79" s="2"/>
      <c r="EO79" s="2">
        <v>225138</v>
      </c>
      <c r="EP79" s="3">
        <v>2</v>
      </c>
      <c r="EQ79" s="2"/>
      <c r="ES79" s="2"/>
      <c r="EU79" s="2">
        <v>225138</v>
      </c>
      <c r="EV79" s="3">
        <v>2</v>
      </c>
      <c r="EW79" s="2">
        <v>225138</v>
      </c>
      <c r="EX79" s="3">
        <v>2</v>
      </c>
      <c r="EY79" s="2">
        <v>225138</v>
      </c>
      <c r="EZ79" s="3">
        <v>2</v>
      </c>
      <c r="FA79" s="2">
        <v>225138</v>
      </c>
      <c r="FB79" s="3">
        <v>2</v>
      </c>
      <c r="FC79" s="2">
        <v>112569</v>
      </c>
      <c r="FD79" s="3">
        <v>1</v>
      </c>
      <c r="FE79" s="2"/>
      <c r="FG79" s="2"/>
      <c r="FI79" s="2">
        <v>225138</v>
      </c>
      <c r="FJ79" s="3">
        <v>2</v>
      </c>
      <c r="FK79" s="2"/>
      <c r="FM79" s="2"/>
      <c r="FO79" s="2"/>
      <c r="FQ79" s="2"/>
      <c r="FS79" s="2"/>
      <c r="FU79" s="2"/>
      <c r="FW79" s="2"/>
      <c r="FY79" s="2"/>
      <c r="GA79" s="2">
        <v>112569</v>
      </c>
      <c r="GB79" s="3">
        <v>1</v>
      </c>
      <c r="GC79" s="2">
        <v>337707</v>
      </c>
      <c r="GD79" s="3">
        <v>3</v>
      </c>
      <c r="GE79" s="2"/>
      <c r="GG79" s="2"/>
      <c r="GI79" s="2"/>
      <c r="GK79" s="2"/>
      <c r="GM79" s="2">
        <v>225138</v>
      </c>
      <c r="GN79" s="3">
        <v>2</v>
      </c>
      <c r="GO79" s="2"/>
      <c r="GQ79" s="2"/>
      <c r="GS79" s="2">
        <v>112569</v>
      </c>
      <c r="GT79" s="3">
        <v>1</v>
      </c>
      <c r="GU79" s="2"/>
      <c r="GW79" s="2"/>
      <c r="GY79" s="2">
        <v>337707</v>
      </c>
      <c r="GZ79" s="3">
        <v>3</v>
      </c>
      <c r="HA79" s="2"/>
      <c r="HC79" s="2">
        <v>225138</v>
      </c>
      <c r="HD79" s="3">
        <v>2</v>
      </c>
      <c r="HE79" s="2">
        <v>112569</v>
      </c>
      <c r="HF79" s="3">
        <v>1</v>
      </c>
      <c r="HG79" s="2">
        <v>225138</v>
      </c>
      <c r="HH79" s="3">
        <v>2</v>
      </c>
      <c r="HI79" s="2"/>
      <c r="HK79" s="2"/>
      <c r="HM79" s="2"/>
      <c r="HO79" s="2"/>
      <c r="HQ79" s="2"/>
      <c r="HS79" s="2">
        <v>337707</v>
      </c>
      <c r="HT79" s="3">
        <v>3</v>
      </c>
      <c r="HU79" s="2"/>
      <c r="HW79" s="2"/>
      <c r="HY79" s="2">
        <v>112569</v>
      </c>
      <c r="HZ79" s="3">
        <v>1</v>
      </c>
      <c r="IA79" s="2"/>
      <c r="IC79" s="2"/>
      <c r="IE79" s="2">
        <v>112569</v>
      </c>
      <c r="IF79" s="3">
        <v>1</v>
      </c>
      <c r="IG79" s="2"/>
      <c r="II79" s="2"/>
      <c r="IK79" s="2"/>
      <c r="IM79" s="2"/>
      <c r="IO79" s="2"/>
      <c r="IQ79" s="2"/>
      <c r="IS79" s="2"/>
      <c r="IU79" s="2"/>
      <c r="IW79" s="2"/>
      <c r="IY79" s="2"/>
      <c r="JA79" s="2"/>
      <c r="JC79" s="2">
        <v>68000</v>
      </c>
      <c r="JD79" s="3">
        <v>0</v>
      </c>
      <c r="JE79" s="2">
        <v>10200</v>
      </c>
      <c r="JF79" s="3">
        <v>0</v>
      </c>
      <c r="JG79" s="2">
        <v>68000</v>
      </c>
      <c r="JH79" s="3">
        <v>0</v>
      </c>
      <c r="JI79" s="2"/>
      <c r="JK79" s="2"/>
      <c r="JM79" s="2"/>
      <c r="JO79" s="2"/>
      <c r="JQ79" s="2">
        <v>43582.58</v>
      </c>
      <c r="JR79" s="3">
        <v>0</v>
      </c>
      <c r="JS79" s="2"/>
      <c r="JU79" s="2"/>
      <c r="JW79" s="2">
        <v>8502</v>
      </c>
      <c r="JX79" s="3">
        <v>0</v>
      </c>
      <c r="JY79" s="2">
        <v>6357.03</v>
      </c>
      <c r="JZ79" s="3">
        <v>0</v>
      </c>
      <c r="KA79" s="2"/>
      <c r="KC79" s="2">
        <v>21575</v>
      </c>
      <c r="KD79" s="3">
        <v>0</v>
      </c>
      <c r="KE79" s="2"/>
      <c r="KG79" s="2"/>
      <c r="KI79" s="2"/>
      <c r="KK79" s="2">
        <v>139567.95000000001</v>
      </c>
      <c r="KL79" s="3">
        <v>0</v>
      </c>
      <c r="KM79" s="2"/>
      <c r="KO79" s="2"/>
      <c r="KQ79" s="2"/>
      <c r="KS79" s="2"/>
      <c r="KU79" s="2">
        <v>3000</v>
      </c>
      <c r="KV79" s="3">
        <v>0</v>
      </c>
      <c r="KW79" s="2"/>
      <c r="KY79" s="2"/>
      <c r="LA79" s="2">
        <v>3100</v>
      </c>
      <c r="LB79" s="3">
        <v>0</v>
      </c>
      <c r="LC79" s="2">
        <v>6480</v>
      </c>
      <c r="LD79" s="3">
        <v>0</v>
      </c>
      <c r="LE79" s="2">
        <v>15000</v>
      </c>
      <c r="LF79" s="3">
        <v>0</v>
      </c>
      <c r="LG79" s="2"/>
      <c r="LI79" s="2"/>
      <c r="LK79" s="2"/>
      <c r="LM79" s="2"/>
      <c r="LO79" s="2"/>
      <c r="LQ79" s="2"/>
      <c r="LS79" s="2">
        <v>2000</v>
      </c>
      <c r="LT79" s="3">
        <v>0</v>
      </c>
      <c r="LU79" s="2"/>
      <c r="LW79" s="2"/>
      <c r="LY79" s="2"/>
      <c r="MA79" s="2"/>
      <c r="MC79" s="2"/>
      <c r="ME79" s="2"/>
      <c r="MG79" s="2"/>
      <c r="MI79" s="2"/>
      <c r="MK79" s="2"/>
      <c r="MM79" s="2">
        <v>2000</v>
      </c>
      <c r="MN79" s="3">
        <v>0</v>
      </c>
      <c r="MO79" s="2"/>
      <c r="MQ79" s="2"/>
      <c r="MS79" s="2">
        <v>2335.89</v>
      </c>
      <c r="MT79" s="3">
        <v>0</v>
      </c>
      <c r="MU79" s="2"/>
      <c r="MW79" s="2"/>
      <c r="MY79" s="2"/>
      <c r="NA79" s="2"/>
      <c r="NC79" s="2">
        <v>5828780.6730613364</v>
      </c>
      <c r="ND79" s="3">
        <v>58.272727273000001</v>
      </c>
      <c r="NE79" s="2"/>
      <c r="NG79" s="2"/>
      <c r="NI79" s="2"/>
      <c r="NK79" s="2"/>
      <c r="NM79" s="2"/>
      <c r="NO79" s="2"/>
      <c r="NQ79" s="2"/>
      <c r="NS79" s="2"/>
      <c r="NU79" s="2"/>
      <c r="NW79" s="2"/>
      <c r="NY79" s="2"/>
      <c r="OA79" s="2"/>
      <c r="OC79" s="2"/>
      <c r="OE79" s="2"/>
      <c r="OG79" s="2"/>
      <c r="OI79" s="2"/>
      <c r="OK79" s="2"/>
      <c r="OM79" s="2"/>
      <c r="OO79" s="2"/>
      <c r="OQ79" s="2"/>
      <c r="OS79" s="2"/>
      <c r="OU79" s="2"/>
      <c r="OW79" s="2"/>
      <c r="OY79" s="2"/>
      <c r="PA79" s="2"/>
      <c r="PC79" s="2"/>
      <c r="PE79" s="2"/>
      <c r="PG79" s="2"/>
      <c r="PI79" s="2"/>
      <c r="PK79" s="2"/>
      <c r="PM79" s="2"/>
      <c r="PO79" s="2"/>
      <c r="PQ79" s="2"/>
      <c r="PS79" s="2"/>
    </row>
    <row r="80" spans="1:435" x14ac:dyDescent="0.25">
      <c r="A80" t="s">
        <v>263</v>
      </c>
      <c r="B80" s="1">
        <v>301</v>
      </c>
      <c r="C80" s="2"/>
      <c r="E80" s="2"/>
      <c r="G80" s="2">
        <v>67876</v>
      </c>
      <c r="H80" s="3">
        <v>1</v>
      </c>
      <c r="I80" s="2"/>
      <c r="K80" s="2">
        <v>299904</v>
      </c>
      <c r="L80" s="3">
        <v>8</v>
      </c>
      <c r="M80" s="2"/>
      <c r="O80" s="2">
        <v>37488</v>
      </c>
      <c r="P80" s="3">
        <v>1</v>
      </c>
      <c r="Q80" s="2"/>
      <c r="S80" s="2">
        <v>149952</v>
      </c>
      <c r="T80" s="3">
        <v>4</v>
      </c>
      <c r="U80" s="2"/>
      <c r="W80" s="2"/>
      <c r="Y80" s="2"/>
      <c r="AA80" s="2"/>
      <c r="AC80" s="2"/>
      <c r="AE80" s="2"/>
      <c r="AG80" s="2"/>
      <c r="AI80" s="2"/>
      <c r="AK80" s="2">
        <v>156529</v>
      </c>
      <c r="AL80" s="3">
        <v>1</v>
      </c>
      <c r="AM80" s="2"/>
      <c r="AO80" s="2"/>
      <c r="AQ80" s="2"/>
      <c r="AS80" s="2"/>
      <c r="AU80" s="2"/>
      <c r="AW80" s="2"/>
      <c r="AY80" s="2"/>
      <c r="BA80" s="2"/>
      <c r="BC80" s="2"/>
      <c r="BE80" s="2"/>
      <c r="BG80" s="2"/>
      <c r="BI80" s="2"/>
      <c r="BK80" s="2"/>
      <c r="BM80" s="2"/>
      <c r="BO80" s="2"/>
      <c r="BQ80" s="2"/>
      <c r="BS80" s="2"/>
      <c r="BU80" s="2"/>
      <c r="BW80" s="2"/>
      <c r="BY80" s="2"/>
      <c r="CA80" s="2"/>
      <c r="CC80" s="2">
        <v>78183</v>
      </c>
      <c r="CD80" s="3">
        <v>1</v>
      </c>
      <c r="CE80" s="2">
        <v>708.42333329999997</v>
      </c>
      <c r="CF80" s="3">
        <v>0</v>
      </c>
      <c r="CG80" s="2">
        <v>50595</v>
      </c>
      <c r="CH80" s="3">
        <v>1</v>
      </c>
      <c r="CI80" s="2">
        <v>60194</v>
      </c>
      <c r="CJ80" s="3">
        <v>1</v>
      </c>
      <c r="CK80" s="2"/>
      <c r="CM80" s="2"/>
      <c r="CO80" s="2"/>
      <c r="CQ80" s="2"/>
      <c r="CS80" s="2">
        <v>72153</v>
      </c>
      <c r="CT80" s="3">
        <v>0.5</v>
      </c>
      <c r="CU80" s="2"/>
      <c r="CW80" s="2"/>
      <c r="CY80" s="2"/>
      <c r="DA80" s="2">
        <v>112569</v>
      </c>
      <c r="DB80" s="3">
        <v>1</v>
      </c>
      <c r="DC80" s="2"/>
      <c r="DE80" s="2"/>
      <c r="DG80" s="2">
        <v>5116.7726761049998</v>
      </c>
      <c r="DH80" s="3">
        <v>4.5454544999999999E-2</v>
      </c>
      <c r="DI80" s="2"/>
      <c r="DK80" s="2"/>
      <c r="DM80" s="2"/>
      <c r="DO80" s="2"/>
      <c r="DQ80" s="2"/>
      <c r="DS80" s="2">
        <v>56284.5</v>
      </c>
      <c r="DT80" s="3">
        <v>0.5</v>
      </c>
      <c r="DU80" s="2"/>
      <c r="DW80" s="2"/>
      <c r="DY80" s="2"/>
      <c r="EA80" s="2"/>
      <c r="EC80" s="2"/>
      <c r="EE80" s="2"/>
      <c r="EG80" s="2"/>
      <c r="EI80" s="2">
        <v>112569</v>
      </c>
      <c r="EJ80" s="3">
        <v>1</v>
      </c>
      <c r="EK80" s="2"/>
      <c r="EM80" s="2"/>
      <c r="EO80" s="2"/>
      <c r="EQ80" s="2"/>
      <c r="ES80" s="2"/>
      <c r="EU80" s="2"/>
      <c r="EW80" s="2"/>
      <c r="EY80" s="2"/>
      <c r="FA80" s="2"/>
      <c r="FC80" s="2"/>
      <c r="FE80" s="2"/>
      <c r="FG80" s="2">
        <v>112569</v>
      </c>
      <c r="FH80" s="3">
        <v>1</v>
      </c>
      <c r="FI80" s="2"/>
      <c r="FK80" s="2"/>
      <c r="FM80" s="2"/>
      <c r="FO80" s="2"/>
      <c r="FQ80" s="2"/>
      <c r="FS80" s="2"/>
      <c r="FU80" s="2"/>
      <c r="FW80" s="2"/>
      <c r="FY80" s="2"/>
      <c r="GA80" s="2">
        <v>112569</v>
      </c>
      <c r="GB80" s="3">
        <v>1</v>
      </c>
      <c r="GC80" s="2">
        <v>112569</v>
      </c>
      <c r="GD80" s="3">
        <v>1</v>
      </c>
      <c r="GE80" s="2"/>
      <c r="GG80" s="2"/>
      <c r="GI80" s="2"/>
      <c r="GK80" s="2"/>
      <c r="GM80" s="2">
        <v>450276</v>
      </c>
      <c r="GN80" s="3">
        <v>4</v>
      </c>
      <c r="GO80" s="2"/>
      <c r="GQ80" s="2"/>
      <c r="GS80" s="2">
        <v>112569</v>
      </c>
      <c r="GT80" s="3">
        <v>1</v>
      </c>
      <c r="GU80" s="2"/>
      <c r="GW80" s="2"/>
      <c r="GY80" s="2">
        <v>450276</v>
      </c>
      <c r="GZ80" s="3">
        <v>4</v>
      </c>
      <c r="HA80" s="2"/>
      <c r="HC80" s="2">
        <v>450276</v>
      </c>
      <c r="HD80" s="3">
        <v>4</v>
      </c>
      <c r="HE80" s="2"/>
      <c r="HG80" s="2"/>
      <c r="HI80" s="2"/>
      <c r="HK80" s="2"/>
      <c r="HM80" s="2"/>
      <c r="HO80" s="2"/>
      <c r="HQ80" s="2"/>
      <c r="HS80" s="2"/>
      <c r="HU80" s="2"/>
      <c r="HW80" s="2"/>
      <c r="HY80" s="2"/>
      <c r="IA80" s="2"/>
      <c r="IC80" s="2"/>
      <c r="IE80" s="2"/>
      <c r="IG80" s="2"/>
      <c r="II80" s="2"/>
      <c r="IK80" s="2"/>
      <c r="IM80" s="2"/>
      <c r="IO80" s="2"/>
      <c r="IQ80" s="2"/>
      <c r="IS80" s="2"/>
      <c r="IU80" s="2"/>
      <c r="IW80" s="2"/>
      <c r="IY80" s="2"/>
      <c r="JA80" s="2"/>
      <c r="JC80" s="2"/>
      <c r="JE80" s="2"/>
      <c r="JG80" s="2"/>
      <c r="JI80" s="2"/>
      <c r="JK80" s="2"/>
      <c r="JM80" s="2"/>
      <c r="JO80" s="2"/>
      <c r="JQ80" s="2">
        <v>3898.27</v>
      </c>
      <c r="JR80" s="3">
        <v>0</v>
      </c>
      <c r="JS80" s="2"/>
      <c r="JU80" s="2"/>
      <c r="JW80" s="2">
        <v>5000</v>
      </c>
      <c r="JX80" s="3">
        <v>0</v>
      </c>
      <c r="JY80" s="2">
        <v>4180.63</v>
      </c>
      <c r="JZ80" s="3">
        <v>0</v>
      </c>
      <c r="KA80" s="2"/>
      <c r="KC80" s="2">
        <v>5403</v>
      </c>
      <c r="KD80" s="3">
        <v>0</v>
      </c>
      <c r="KE80" s="2"/>
      <c r="KG80" s="2"/>
      <c r="KI80" s="2"/>
      <c r="KK80" s="2">
        <v>46680</v>
      </c>
      <c r="KL80" s="3">
        <v>0</v>
      </c>
      <c r="KM80" s="2"/>
      <c r="KO80" s="2"/>
      <c r="KQ80" s="2"/>
      <c r="KS80" s="2"/>
      <c r="KU80" s="2"/>
      <c r="KW80" s="2"/>
      <c r="KY80" s="2"/>
      <c r="LA80" s="2"/>
      <c r="LC80" s="2">
        <v>4380</v>
      </c>
      <c r="LD80" s="3">
        <v>0</v>
      </c>
      <c r="LE80" s="2"/>
      <c r="LG80" s="2"/>
      <c r="LI80" s="2"/>
      <c r="LK80" s="2"/>
      <c r="LM80" s="2"/>
      <c r="LO80" s="2"/>
      <c r="LQ80" s="2"/>
      <c r="LS80" s="2"/>
      <c r="LU80" s="2"/>
      <c r="LW80" s="2"/>
      <c r="LY80" s="2"/>
      <c r="MA80" s="2"/>
      <c r="MC80" s="2"/>
      <c r="ME80" s="2"/>
      <c r="MG80" s="2"/>
      <c r="MI80" s="2"/>
      <c r="MK80" s="2"/>
      <c r="MM80" s="2"/>
      <c r="MO80" s="2"/>
      <c r="MQ80" s="2"/>
      <c r="MS80" s="2"/>
      <c r="MU80" s="2">
        <v>5475</v>
      </c>
      <c r="MV80" s="3">
        <v>0</v>
      </c>
      <c r="MW80" s="2"/>
      <c r="MY80" s="2"/>
      <c r="NA80" s="2"/>
      <c r="NC80" s="2">
        <v>3136242.5960094053</v>
      </c>
      <c r="ND80" s="3">
        <v>37.045454544999998</v>
      </c>
      <c r="NE80" s="2"/>
      <c r="NG80" s="2"/>
      <c r="NI80" s="2"/>
      <c r="NK80" s="2"/>
      <c r="NM80" s="2"/>
      <c r="NO80" s="2"/>
      <c r="NQ80" s="2"/>
      <c r="NS80" s="2"/>
      <c r="NU80" s="2"/>
      <c r="NW80" s="2"/>
      <c r="NY80" s="2"/>
      <c r="OA80" s="2"/>
      <c r="OC80" s="2"/>
      <c r="OE80" s="2"/>
      <c r="OG80" s="2"/>
      <c r="OI80" s="2"/>
      <c r="OK80" s="2"/>
      <c r="OM80" s="2"/>
      <c r="OO80" s="2"/>
      <c r="OQ80" s="2"/>
      <c r="OS80" s="2"/>
      <c r="OU80" s="2"/>
      <c r="OW80" s="2"/>
      <c r="OY80" s="2"/>
      <c r="PA80" s="2"/>
      <c r="PC80" s="2"/>
      <c r="PE80" s="2"/>
      <c r="PG80" s="2"/>
      <c r="PI80" s="2"/>
      <c r="PK80" s="2"/>
      <c r="PM80" s="2"/>
      <c r="PO80" s="2"/>
      <c r="PQ80" s="2"/>
      <c r="PS80" s="2"/>
    </row>
    <row r="81" spans="1:435" x14ac:dyDescent="0.25">
      <c r="A81" t="s">
        <v>264</v>
      </c>
      <c r="B81" s="1">
        <v>478</v>
      </c>
      <c r="C81" s="2"/>
      <c r="E81" s="2"/>
      <c r="G81" s="2"/>
      <c r="I81" s="2"/>
      <c r="K81" s="2"/>
      <c r="M81" s="2"/>
      <c r="O81" s="2"/>
      <c r="Q81" s="2"/>
      <c r="S81" s="2"/>
      <c r="U81" s="2"/>
      <c r="W81" s="2"/>
      <c r="Y81" s="2"/>
      <c r="AA81" s="2"/>
      <c r="AC81" s="2"/>
      <c r="AE81" s="2"/>
      <c r="AG81" s="2"/>
      <c r="AI81" s="2"/>
      <c r="AK81" s="2">
        <v>156529</v>
      </c>
      <c r="AL81" s="3">
        <v>1</v>
      </c>
      <c r="AM81" s="2"/>
      <c r="AO81" s="2"/>
      <c r="AQ81" s="2"/>
      <c r="AS81" s="2"/>
      <c r="AU81" s="2">
        <v>69509</v>
      </c>
      <c r="AV81" s="3">
        <v>1</v>
      </c>
      <c r="AW81" s="2">
        <v>55015</v>
      </c>
      <c r="AX81" s="3">
        <v>1</v>
      </c>
      <c r="AY81" s="2"/>
      <c r="BA81" s="2"/>
      <c r="BC81" s="2"/>
      <c r="BE81" s="2">
        <v>58543.5</v>
      </c>
      <c r="BF81" s="3">
        <v>0.5</v>
      </c>
      <c r="BG81" s="2"/>
      <c r="BI81" s="2"/>
      <c r="BK81" s="2"/>
      <c r="BM81" s="2"/>
      <c r="BO81" s="2"/>
      <c r="BQ81" s="2">
        <v>117087</v>
      </c>
      <c r="BR81" s="3">
        <v>1</v>
      </c>
      <c r="BS81" s="2"/>
      <c r="BU81" s="2">
        <v>58543.5</v>
      </c>
      <c r="BV81" s="3">
        <v>0.5</v>
      </c>
      <c r="BW81" s="2"/>
      <c r="BY81" s="2"/>
      <c r="CA81" s="2"/>
      <c r="CC81" s="2">
        <v>78183</v>
      </c>
      <c r="CD81" s="3">
        <v>1</v>
      </c>
      <c r="CE81" s="2">
        <v>7598.22</v>
      </c>
      <c r="CF81" s="3">
        <v>0</v>
      </c>
      <c r="CG81" s="2">
        <v>50595</v>
      </c>
      <c r="CH81" s="3">
        <v>1</v>
      </c>
      <c r="CI81" s="2">
        <v>120388</v>
      </c>
      <c r="CJ81" s="3">
        <v>2</v>
      </c>
      <c r="CK81" s="2"/>
      <c r="CM81" s="2"/>
      <c r="CO81" s="2">
        <v>144306</v>
      </c>
      <c r="CP81" s="3">
        <v>1</v>
      </c>
      <c r="CQ81" s="2"/>
      <c r="CS81" s="2">
        <v>144306</v>
      </c>
      <c r="CT81" s="3">
        <v>1</v>
      </c>
      <c r="CU81" s="2"/>
      <c r="CW81" s="2"/>
      <c r="CY81" s="2"/>
      <c r="DA81" s="2"/>
      <c r="DC81" s="2"/>
      <c r="DE81" s="2"/>
      <c r="DG81" s="2"/>
      <c r="DI81" s="2"/>
      <c r="DK81" s="2"/>
      <c r="DM81" s="2"/>
      <c r="DO81" s="2"/>
      <c r="DQ81" s="2">
        <v>195277</v>
      </c>
      <c r="DR81" s="3">
        <v>1</v>
      </c>
      <c r="DS81" s="2">
        <v>112569</v>
      </c>
      <c r="DT81" s="3">
        <v>1</v>
      </c>
      <c r="DU81" s="2"/>
      <c r="DW81" s="2"/>
      <c r="DY81" s="2">
        <v>56854</v>
      </c>
      <c r="DZ81" s="3">
        <v>1</v>
      </c>
      <c r="EA81" s="2"/>
      <c r="EC81" s="2"/>
      <c r="EE81" s="2">
        <v>254496</v>
      </c>
      <c r="EF81" s="3">
        <v>2</v>
      </c>
      <c r="EG81" s="2"/>
      <c r="EI81" s="2">
        <v>112569</v>
      </c>
      <c r="EJ81" s="3">
        <v>1</v>
      </c>
      <c r="EK81" s="2"/>
      <c r="EM81" s="2"/>
      <c r="EO81" s="2">
        <v>112569</v>
      </c>
      <c r="EP81" s="3">
        <v>1</v>
      </c>
      <c r="EQ81" s="2"/>
      <c r="ES81" s="2"/>
      <c r="EU81" s="2"/>
      <c r="EW81" s="2"/>
      <c r="EY81" s="2"/>
      <c r="FA81" s="2"/>
      <c r="FC81" s="2"/>
      <c r="FE81" s="2"/>
      <c r="FG81" s="2">
        <v>112569</v>
      </c>
      <c r="FH81" s="3">
        <v>1</v>
      </c>
      <c r="FI81" s="2"/>
      <c r="FK81" s="2">
        <v>450276</v>
      </c>
      <c r="FL81" s="3">
        <v>4</v>
      </c>
      <c r="FM81" s="2"/>
      <c r="FO81" s="2"/>
      <c r="FQ81" s="2"/>
      <c r="FS81" s="2"/>
      <c r="FU81" s="2"/>
      <c r="FW81" s="2">
        <v>56284.5</v>
      </c>
      <c r="FX81" s="3">
        <v>0.5</v>
      </c>
      <c r="FY81" s="2">
        <v>225138</v>
      </c>
      <c r="FZ81" s="3">
        <v>2</v>
      </c>
      <c r="GA81" s="2">
        <v>112569</v>
      </c>
      <c r="GB81" s="3">
        <v>1</v>
      </c>
      <c r="GC81" s="2">
        <v>562845</v>
      </c>
      <c r="GD81" s="3">
        <v>5</v>
      </c>
      <c r="GE81" s="2"/>
      <c r="GG81" s="2"/>
      <c r="GI81" s="2">
        <v>112569</v>
      </c>
      <c r="GJ81" s="3">
        <v>1</v>
      </c>
      <c r="GK81" s="2">
        <v>112569</v>
      </c>
      <c r="GL81" s="3">
        <v>1</v>
      </c>
      <c r="GM81" s="2"/>
      <c r="GO81" s="2">
        <v>225138</v>
      </c>
      <c r="GP81" s="3">
        <v>2</v>
      </c>
      <c r="GQ81" s="2"/>
      <c r="GS81" s="2">
        <v>112569</v>
      </c>
      <c r="GT81" s="3">
        <v>1</v>
      </c>
      <c r="GU81" s="2"/>
      <c r="GW81" s="2"/>
      <c r="GY81" s="2"/>
      <c r="HA81" s="2"/>
      <c r="HC81" s="2"/>
      <c r="HE81" s="2"/>
      <c r="HG81" s="2"/>
      <c r="HI81" s="2"/>
      <c r="HK81" s="2">
        <v>112569</v>
      </c>
      <c r="HL81" s="3">
        <v>1</v>
      </c>
      <c r="HM81" s="2"/>
      <c r="HO81" s="2">
        <v>225138</v>
      </c>
      <c r="HP81" s="3">
        <v>2</v>
      </c>
      <c r="HQ81" s="2"/>
      <c r="HS81" s="2"/>
      <c r="HU81" s="2">
        <v>225138</v>
      </c>
      <c r="HV81" s="3">
        <v>2</v>
      </c>
      <c r="HW81" s="2"/>
      <c r="HY81" s="2"/>
      <c r="IA81" s="2">
        <v>249441</v>
      </c>
      <c r="IB81" s="3">
        <v>3</v>
      </c>
      <c r="IC81" s="2"/>
      <c r="IE81" s="2">
        <v>225138</v>
      </c>
      <c r="IF81" s="3">
        <v>2</v>
      </c>
      <c r="IG81" s="2"/>
      <c r="II81" s="2"/>
      <c r="IK81" s="2"/>
      <c r="IM81" s="2"/>
      <c r="IO81" s="2">
        <v>112569</v>
      </c>
      <c r="IP81" s="3">
        <v>1</v>
      </c>
      <c r="IQ81" s="2">
        <v>112569</v>
      </c>
      <c r="IR81" s="3">
        <v>1</v>
      </c>
      <c r="IS81" s="2"/>
      <c r="IU81" s="2">
        <v>112569</v>
      </c>
      <c r="IV81" s="3">
        <v>1</v>
      </c>
      <c r="IW81" s="2"/>
      <c r="IY81" s="2"/>
      <c r="JA81" s="2"/>
      <c r="JC81" s="2"/>
      <c r="JE81" s="2"/>
      <c r="JG81" s="2"/>
      <c r="JI81" s="2"/>
      <c r="JK81" s="2"/>
      <c r="JM81" s="2"/>
      <c r="JO81" s="2"/>
      <c r="JQ81" s="2">
        <v>24724.15</v>
      </c>
      <c r="JR81" s="3">
        <v>0</v>
      </c>
      <c r="JS81" s="2"/>
      <c r="JU81" s="2">
        <v>500</v>
      </c>
      <c r="JV81" s="3">
        <v>0</v>
      </c>
      <c r="JW81" s="2"/>
      <c r="JY81" s="2">
        <v>7017.1</v>
      </c>
      <c r="JZ81" s="3">
        <v>0</v>
      </c>
      <c r="KA81" s="2">
        <v>3200</v>
      </c>
      <c r="KB81" s="3">
        <v>0</v>
      </c>
      <c r="KC81" s="2">
        <v>39800</v>
      </c>
      <c r="KD81" s="3">
        <v>0</v>
      </c>
      <c r="KE81" s="2">
        <v>300</v>
      </c>
      <c r="KF81" s="3">
        <v>0</v>
      </c>
      <c r="KG81" s="2"/>
      <c r="KI81" s="2"/>
      <c r="KK81" s="2">
        <v>109571.56</v>
      </c>
      <c r="KL81" s="3">
        <v>0</v>
      </c>
      <c r="KM81" s="2"/>
      <c r="KO81" s="2">
        <v>40000</v>
      </c>
      <c r="KP81" s="3">
        <v>0</v>
      </c>
      <c r="KQ81" s="2"/>
      <c r="KS81" s="2">
        <v>4000</v>
      </c>
      <c r="KT81" s="3">
        <v>0</v>
      </c>
      <c r="KU81" s="2"/>
      <c r="KW81" s="2"/>
      <c r="KY81" s="2">
        <v>13260</v>
      </c>
      <c r="KZ81" s="3">
        <v>0</v>
      </c>
      <c r="LA81" s="2">
        <v>3250</v>
      </c>
      <c r="LB81" s="3">
        <v>0</v>
      </c>
      <c r="LC81" s="2">
        <v>6120</v>
      </c>
      <c r="LD81" s="3">
        <v>0</v>
      </c>
      <c r="LE81" s="2"/>
      <c r="LG81" s="2"/>
      <c r="LI81" s="2">
        <v>6075</v>
      </c>
      <c r="LJ81" s="3">
        <v>0</v>
      </c>
      <c r="LK81" s="2">
        <v>1500</v>
      </c>
      <c r="LL81" s="3">
        <v>0</v>
      </c>
      <c r="LM81" s="2"/>
      <c r="LO81" s="2"/>
      <c r="LQ81" s="2"/>
      <c r="LS81" s="2">
        <v>1500</v>
      </c>
      <c r="LT81" s="3">
        <v>0</v>
      </c>
      <c r="LU81" s="2"/>
      <c r="LW81" s="2">
        <v>5432</v>
      </c>
      <c r="LX81" s="3">
        <v>0</v>
      </c>
      <c r="LY81" s="2">
        <v>2000</v>
      </c>
      <c r="LZ81" s="3">
        <v>0</v>
      </c>
      <c r="MA81" s="2"/>
      <c r="MC81" s="2"/>
      <c r="ME81" s="2"/>
      <c r="MG81" s="2">
        <v>4915</v>
      </c>
      <c r="MH81" s="3">
        <v>0</v>
      </c>
      <c r="MI81" s="2">
        <v>2800</v>
      </c>
      <c r="MJ81" s="3">
        <v>0</v>
      </c>
      <c r="MK81" s="2">
        <v>12500</v>
      </c>
      <c r="ML81" s="3">
        <v>0</v>
      </c>
      <c r="MM81" s="2"/>
      <c r="MO81" s="2">
        <v>1500</v>
      </c>
      <c r="MP81" s="3">
        <v>0</v>
      </c>
      <c r="MQ81" s="2">
        <v>1500</v>
      </c>
      <c r="MR81" s="3">
        <v>0</v>
      </c>
      <c r="MS81" s="2">
        <v>2206.15</v>
      </c>
      <c r="MT81" s="3">
        <v>0</v>
      </c>
      <c r="MU81" s="2"/>
      <c r="MW81" s="2"/>
      <c r="MY81" s="2"/>
      <c r="NA81" s="2"/>
      <c r="NC81" s="2">
        <v>5656265.6800000006</v>
      </c>
      <c r="ND81" s="3">
        <v>49.5</v>
      </c>
      <c r="NE81" s="2"/>
      <c r="NG81" s="2"/>
      <c r="NI81" s="2"/>
      <c r="NK81" s="2"/>
      <c r="NM81" s="2"/>
      <c r="NO81" s="2"/>
      <c r="NQ81" s="2"/>
      <c r="NS81" s="2"/>
      <c r="NU81" s="2"/>
      <c r="NW81" s="2"/>
      <c r="NY81" s="2"/>
      <c r="OA81" s="2"/>
      <c r="OC81" s="2"/>
      <c r="OE81" s="2"/>
      <c r="OG81" s="2"/>
      <c r="OI81" s="2"/>
      <c r="OK81" s="2"/>
      <c r="OM81" s="2"/>
      <c r="OO81" s="2"/>
      <c r="OQ81" s="2"/>
      <c r="OS81" s="2"/>
      <c r="OU81" s="2"/>
      <c r="OW81" s="2"/>
      <c r="OY81" s="2"/>
      <c r="PA81" s="2"/>
      <c r="PC81" s="2"/>
      <c r="PE81" s="2"/>
      <c r="PG81" s="2"/>
      <c r="PI81" s="2"/>
      <c r="PK81" s="2"/>
      <c r="PM81" s="2"/>
      <c r="PO81" s="2"/>
      <c r="PQ81" s="2"/>
      <c r="PS81" s="2"/>
    </row>
    <row r="82" spans="1:435" x14ac:dyDescent="0.25">
      <c r="A82" t="s">
        <v>265</v>
      </c>
      <c r="B82" s="1">
        <v>299</v>
      </c>
      <c r="C82" s="2"/>
      <c r="E82" s="2"/>
      <c r="G82" s="2"/>
      <c r="I82" s="2"/>
      <c r="K82" s="2">
        <v>187440</v>
      </c>
      <c r="L82" s="3">
        <v>5</v>
      </c>
      <c r="M82" s="2"/>
      <c r="O82" s="2"/>
      <c r="Q82" s="2"/>
      <c r="S82" s="2">
        <v>74976</v>
      </c>
      <c r="T82" s="3">
        <v>2</v>
      </c>
      <c r="U82" s="2"/>
      <c r="W82" s="2">
        <v>224928</v>
      </c>
      <c r="X82" s="3">
        <v>6</v>
      </c>
      <c r="Y82" s="2"/>
      <c r="AA82" s="2">
        <v>156529</v>
      </c>
      <c r="AB82" s="3">
        <v>1</v>
      </c>
      <c r="AC82" s="2"/>
      <c r="AE82" s="2"/>
      <c r="AG82" s="2"/>
      <c r="AI82" s="2"/>
      <c r="AK82" s="2"/>
      <c r="AM82" s="2"/>
      <c r="AO82" s="2"/>
      <c r="AQ82" s="2"/>
      <c r="AS82" s="2"/>
      <c r="AU82" s="2"/>
      <c r="AW82" s="2">
        <v>55015</v>
      </c>
      <c r="AX82" s="3">
        <v>1</v>
      </c>
      <c r="AY82" s="2"/>
      <c r="BA82" s="2"/>
      <c r="BC82" s="2"/>
      <c r="BE82" s="2"/>
      <c r="BG82" s="2"/>
      <c r="BI82" s="2">
        <v>58896</v>
      </c>
      <c r="BJ82" s="3">
        <v>1</v>
      </c>
      <c r="BK82" s="2"/>
      <c r="BM82" s="2"/>
      <c r="BO82" s="2"/>
      <c r="BQ82" s="2"/>
      <c r="BS82" s="2"/>
      <c r="BU82" s="2"/>
      <c r="BW82" s="2">
        <v>58543.5</v>
      </c>
      <c r="BX82" s="3">
        <v>0.5</v>
      </c>
      <c r="BY82" s="2"/>
      <c r="CA82" s="2"/>
      <c r="CC82" s="2">
        <v>78183</v>
      </c>
      <c r="CD82" s="3">
        <v>1</v>
      </c>
      <c r="CE82" s="2">
        <v>14847.18</v>
      </c>
      <c r="CF82" s="3">
        <v>0</v>
      </c>
      <c r="CG82" s="2">
        <v>50595</v>
      </c>
      <c r="CH82" s="3">
        <v>1</v>
      </c>
      <c r="CI82" s="2">
        <v>60194</v>
      </c>
      <c r="CJ82" s="3">
        <v>1</v>
      </c>
      <c r="CK82" s="2"/>
      <c r="CM82" s="2"/>
      <c r="CO82" s="2"/>
      <c r="CQ82" s="2"/>
      <c r="CS82" s="2"/>
      <c r="CU82" s="2"/>
      <c r="CW82" s="2"/>
      <c r="CY82" s="2"/>
      <c r="DA82" s="2"/>
      <c r="DC82" s="2">
        <v>112569</v>
      </c>
      <c r="DD82" s="3">
        <v>1</v>
      </c>
      <c r="DE82" s="2">
        <v>112569</v>
      </c>
      <c r="DF82" s="3">
        <v>1</v>
      </c>
      <c r="DG82" s="2"/>
      <c r="DI82" s="2"/>
      <c r="DK82" s="2"/>
      <c r="DM82" s="2"/>
      <c r="DO82" s="2">
        <v>116130</v>
      </c>
      <c r="DP82" s="3">
        <v>1</v>
      </c>
      <c r="DQ82" s="2">
        <v>195277</v>
      </c>
      <c r="DR82" s="3">
        <v>1</v>
      </c>
      <c r="DS82" s="2">
        <v>112569</v>
      </c>
      <c r="DT82" s="3">
        <v>1</v>
      </c>
      <c r="DU82" s="2"/>
      <c r="DW82" s="2"/>
      <c r="DY82" s="2">
        <v>56854</v>
      </c>
      <c r="DZ82" s="3">
        <v>1</v>
      </c>
      <c r="EA82" s="2"/>
      <c r="EC82" s="2"/>
      <c r="EE82" s="2"/>
      <c r="EG82" s="2"/>
      <c r="EI82" s="2"/>
      <c r="EK82" s="2"/>
      <c r="EM82" s="2">
        <v>112569</v>
      </c>
      <c r="EN82" s="3">
        <v>1</v>
      </c>
      <c r="EO82" s="2">
        <v>168853.5</v>
      </c>
      <c r="EP82" s="3">
        <v>1.5</v>
      </c>
      <c r="EQ82" s="2"/>
      <c r="ES82" s="2"/>
      <c r="EU82" s="2">
        <v>225138</v>
      </c>
      <c r="EV82" s="3">
        <v>2</v>
      </c>
      <c r="EW82" s="2">
        <v>112569</v>
      </c>
      <c r="EX82" s="3">
        <v>1</v>
      </c>
      <c r="EY82" s="2">
        <v>225138</v>
      </c>
      <c r="EZ82" s="3">
        <v>2</v>
      </c>
      <c r="FA82" s="2">
        <v>225138</v>
      </c>
      <c r="FB82" s="3">
        <v>2</v>
      </c>
      <c r="FC82" s="2">
        <v>225138</v>
      </c>
      <c r="FD82" s="3">
        <v>2</v>
      </c>
      <c r="FE82" s="2"/>
      <c r="FG82" s="2">
        <v>112569</v>
      </c>
      <c r="FH82" s="3">
        <v>1</v>
      </c>
      <c r="FI82" s="2"/>
      <c r="FK82" s="2"/>
      <c r="FM82" s="2"/>
      <c r="FO82" s="2">
        <v>225138</v>
      </c>
      <c r="FP82" s="3">
        <v>2</v>
      </c>
      <c r="FQ82" s="2"/>
      <c r="FS82" s="2">
        <v>112569</v>
      </c>
      <c r="FT82" s="3">
        <v>1</v>
      </c>
      <c r="FU82" s="2"/>
      <c r="FW82" s="2">
        <v>112569</v>
      </c>
      <c r="FX82" s="3">
        <v>1</v>
      </c>
      <c r="FY82" s="2"/>
      <c r="GA82" s="2">
        <v>112569</v>
      </c>
      <c r="GB82" s="3">
        <v>1</v>
      </c>
      <c r="GC82" s="2">
        <v>337707</v>
      </c>
      <c r="GD82" s="3">
        <v>3</v>
      </c>
      <c r="GE82" s="2"/>
      <c r="GG82" s="2"/>
      <c r="GI82" s="2"/>
      <c r="GK82" s="2"/>
      <c r="GM82" s="2">
        <v>225138</v>
      </c>
      <c r="GN82" s="3">
        <v>2</v>
      </c>
      <c r="GO82" s="2"/>
      <c r="GQ82" s="2"/>
      <c r="GS82" s="2"/>
      <c r="GU82" s="2"/>
      <c r="GW82" s="2">
        <v>112569</v>
      </c>
      <c r="GX82" s="3">
        <v>1</v>
      </c>
      <c r="GY82" s="2"/>
      <c r="HA82" s="2">
        <v>450276</v>
      </c>
      <c r="HB82" s="3">
        <v>4</v>
      </c>
      <c r="HC82" s="2"/>
      <c r="HE82" s="2"/>
      <c r="HG82" s="2"/>
      <c r="HI82" s="2"/>
      <c r="HK82" s="2"/>
      <c r="HM82" s="2"/>
      <c r="HO82" s="2"/>
      <c r="HQ82" s="2"/>
      <c r="HS82" s="2"/>
      <c r="HU82" s="2"/>
      <c r="HW82" s="2"/>
      <c r="HY82" s="2"/>
      <c r="IA82" s="2"/>
      <c r="IC82" s="2"/>
      <c r="IE82" s="2">
        <v>112569</v>
      </c>
      <c r="IF82" s="3">
        <v>1</v>
      </c>
      <c r="IG82" s="2"/>
      <c r="II82" s="2"/>
      <c r="IK82" s="2"/>
      <c r="IM82" s="2"/>
      <c r="IO82" s="2">
        <v>112569</v>
      </c>
      <c r="IP82" s="3">
        <v>1</v>
      </c>
      <c r="IQ82" s="2"/>
      <c r="IS82" s="2"/>
      <c r="IU82" s="2"/>
      <c r="IW82" s="2"/>
      <c r="IY82" s="2">
        <v>35153</v>
      </c>
      <c r="IZ82" s="3">
        <v>1</v>
      </c>
      <c r="JA82" s="2"/>
      <c r="JC82" s="2">
        <v>40800</v>
      </c>
      <c r="JD82" s="3">
        <v>0</v>
      </c>
      <c r="JE82" s="2">
        <v>10200</v>
      </c>
      <c r="JF82" s="3">
        <v>0</v>
      </c>
      <c r="JG82" s="2">
        <v>40800</v>
      </c>
      <c r="JH82" s="3">
        <v>0</v>
      </c>
      <c r="JI82" s="2"/>
      <c r="JK82" s="2"/>
      <c r="JM82" s="2"/>
      <c r="JO82" s="2"/>
      <c r="JQ82" s="2">
        <v>9179.57</v>
      </c>
      <c r="JR82" s="3">
        <v>0</v>
      </c>
      <c r="JS82" s="2"/>
      <c r="JU82" s="2"/>
      <c r="JW82" s="2">
        <v>17000</v>
      </c>
      <c r="JX82" s="3">
        <v>0</v>
      </c>
      <c r="JY82" s="2">
        <v>4307.18</v>
      </c>
      <c r="JZ82" s="3">
        <v>0</v>
      </c>
      <c r="KA82" s="2"/>
      <c r="KC82" s="2">
        <v>13178</v>
      </c>
      <c r="KD82" s="3">
        <v>0</v>
      </c>
      <c r="KE82" s="2">
        <v>6000</v>
      </c>
      <c r="KF82" s="3">
        <v>0</v>
      </c>
      <c r="KG82" s="2">
        <v>3000</v>
      </c>
      <c r="KH82" s="3">
        <v>0</v>
      </c>
      <c r="KI82" s="2"/>
      <c r="KK82" s="2">
        <v>169471.47</v>
      </c>
      <c r="KL82" s="3">
        <v>0</v>
      </c>
      <c r="KM82" s="2"/>
      <c r="KO82" s="2"/>
      <c r="KQ82" s="2"/>
      <c r="KS82" s="2"/>
      <c r="KU82" s="2"/>
      <c r="KW82" s="2"/>
      <c r="KY82" s="2">
        <v>2183</v>
      </c>
      <c r="KZ82" s="3">
        <v>0</v>
      </c>
      <c r="LA82" s="2"/>
      <c r="LC82" s="2">
        <v>4780</v>
      </c>
      <c r="LD82" s="3">
        <v>0</v>
      </c>
      <c r="LE82" s="2"/>
      <c r="LG82" s="2"/>
      <c r="LI82" s="2"/>
      <c r="LK82" s="2"/>
      <c r="LM82" s="2"/>
      <c r="LO82" s="2"/>
      <c r="LQ82" s="2"/>
      <c r="LS82" s="2">
        <v>2000</v>
      </c>
      <c r="LT82" s="3">
        <v>0</v>
      </c>
      <c r="LU82" s="2"/>
      <c r="LW82" s="2">
        <v>2335</v>
      </c>
      <c r="LX82" s="3">
        <v>0</v>
      </c>
      <c r="LY82" s="2"/>
      <c r="MA82" s="2"/>
      <c r="MC82" s="2"/>
      <c r="ME82" s="2"/>
      <c r="MG82" s="2"/>
      <c r="MI82" s="2">
        <v>20000</v>
      </c>
      <c r="MJ82" s="3">
        <v>0</v>
      </c>
      <c r="MK82" s="2"/>
      <c r="MM82" s="2"/>
      <c r="MO82" s="2"/>
      <c r="MQ82" s="2"/>
      <c r="MS82" s="2">
        <v>1723.1</v>
      </c>
      <c r="MT82" s="3">
        <v>0</v>
      </c>
      <c r="MU82" s="2"/>
      <c r="MW82" s="2"/>
      <c r="MY82" s="2"/>
      <c r="NA82" s="2"/>
      <c r="NC82" s="2">
        <v>5429010.5</v>
      </c>
      <c r="ND82" s="3">
        <v>56</v>
      </c>
      <c r="NE82" s="2"/>
      <c r="NG82" s="2"/>
      <c r="NI82" s="2"/>
      <c r="NK82" s="2"/>
      <c r="NM82" s="2"/>
      <c r="NO82" s="2"/>
      <c r="NQ82" s="2"/>
      <c r="NS82" s="2"/>
      <c r="NU82" s="2"/>
      <c r="NW82" s="2"/>
      <c r="NY82" s="2"/>
      <c r="OA82" s="2"/>
      <c r="OC82" s="2"/>
      <c r="OE82" s="2"/>
      <c r="OG82" s="2"/>
      <c r="OI82" s="2"/>
      <c r="OK82" s="2"/>
      <c r="OM82" s="2"/>
      <c r="OO82" s="2"/>
      <c r="OQ82" s="2"/>
      <c r="OS82" s="2"/>
      <c r="OU82" s="2"/>
      <c r="OW82" s="2"/>
      <c r="OY82" s="2"/>
      <c r="PA82" s="2"/>
      <c r="PC82" s="2"/>
      <c r="PE82" s="2"/>
      <c r="PG82" s="2"/>
      <c r="PI82" s="2"/>
      <c r="PK82" s="2"/>
      <c r="PM82" s="2"/>
      <c r="PO82" s="2"/>
      <c r="PQ82" s="2"/>
      <c r="PS82" s="2"/>
    </row>
    <row r="83" spans="1:435" x14ac:dyDescent="0.25">
      <c r="A83" t="s">
        <v>266</v>
      </c>
      <c r="B83" s="1">
        <v>300</v>
      </c>
      <c r="C83" s="2"/>
      <c r="E83" s="2"/>
      <c r="G83" s="2">
        <v>135752</v>
      </c>
      <c r="H83" s="3">
        <v>2</v>
      </c>
      <c r="I83" s="2"/>
      <c r="K83" s="2">
        <v>187440</v>
      </c>
      <c r="L83" s="3">
        <v>5</v>
      </c>
      <c r="M83" s="2"/>
      <c r="O83" s="2"/>
      <c r="Q83" s="2"/>
      <c r="S83" s="2">
        <v>149952</v>
      </c>
      <c r="T83" s="3">
        <v>4</v>
      </c>
      <c r="U83" s="2"/>
      <c r="W83" s="2">
        <v>74976</v>
      </c>
      <c r="X83" s="3">
        <v>2</v>
      </c>
      <c r="Y83" s="2"/>
      <c r="AA83" s="2"/>
      <c r="AC83" s="2"/>
      <c r="AE83" s="2"/>
      <c r="AG83" s="2">
        <v>156529</v>
      </c>
      <c r="AH83" s="3">
        <v>1</v>
      </c>
      <c r="AI83" s="2"/>
      <c r="AK83" s="2">
        <v>156529</v>
      </c>
      <c r="AL83" s="3">
        <v>1</v>
      </c>
      <c r="AM83" s="2"/>
      <c r="AO83" s="2"/>
      <c r="AQ83" s="2"/>
      <c r="AS83" s="2"/>
      <c r="AU83" s="2">
        <v>69509</v>
      </c>
      <c r="AV83" s="3">
        <v>1</v>
      </c>
      <c r="AW83" s="2"/>
      <c r="AY83" s="2"/>
      <c r="BA83" s="2"/>
      <c r="BC83" s="2"/>
      <c r="BE83" s="2"/>
      <c r="BG83" s="2"/>
      <c r="BI83" s="2"/>
      <c r="BK83" s="2"/>
      <c r="BM83" s="2">
        <v>67580</v>
      </c>
      <c r="BN83" s="3">
        <v>1</v>
      </c>
      <c r="BO83" s="2"/>
      <c r="BQ83" s="2"/>
      <c r="BS83" s="2">
        <v>58896</v>
      </c>
      <c r="BT83" s="3">
        <v>1</v>
      </c>
      <c r="BU83" s="2"/>
      <c r="BW83" s="2">
        <v>117087</v>
      </c>
      <c r="BX83" s="3">
        <v>1</v>
      </c>
      <c r="BY83" s="2"/>
      <c r="CA83" s="2"/>
      <c r="CC83" s="2">
        <v>78183</v>
      </c>
      <c r="CD83" s="3">
        <v>1</v>
      </c>
      <c r="CE83" s="2">
        <v>13957.24667</v>
      </c>
      <c r="CF83" s="3">
        <v>0</v>
      </c>
      <c r="CG83" s="2">
        <v>101190</v>
      </c>
      <c r="CH83" s="3">
        <v>2</v>
      </c>
      <c r="CI83" s="2">
        <v>120388</v>
      </c>
      <c r="CJ83" s="3">
        <v>2</v>
      </c>
      <c r="CK83" s="2">
        <v>117742</v>
      </c>
      <c r="CL83" s="3">
        <v>1</v>
      </c>
      <c r="CM83" s="2"/>
      <c r="CO83" s="2"/>
      <c r="CQ83" s="2"/>
      <c r="CS83" s="2"/>
      <c r="CU83" s="2">
        <v>337707</v>
      </c>
      <c r="CV83" s="3">
        <v>3</v>
      </c>
      <c r="CW83" s="2"/>
      <c r="CY83" s="2"/>
      <c r="DA83" s="2">
        <v>112569</v>
      </c>
      <c r="DB83" s="3">
        <v>1</v>
      </c>
      <c r="DC83" s="2"/>
      <c r="DE83" s="2"/>
      <c r="DG83" s="2"/>
      <c r="DI83" s="2"/>
      <c r="DK83" s="2"/>
      <c r="DM83" s="2"/>
      <c r="DO83" s="2">
        <v>116130</v>
      </c>
      <c r="DP83" s="3">
        <v>1</v>
      </c>
      <c r="DQ83" s="2">
        <v>195277</v>
      </c>
      <c r="DR83" s="3">
        <v>1</v>
      </c>
      <c r="DS83" s="2">
        <v>112569</v>
      </c>
      <c r="DT83" s="3">
        <v>1</v>
      </c>
      <c r="DU83" s="2"/>
      <c r="DW83" s="2"/>
      <c r="DY83" s="2"/>
      <c r="EA83" s="2"/>
      <c r="EC83" s="2"/>
      <c r="EE83" s="2"/>
      <c r="EG83" s="2"/>
      <c r="EI83" s="2">
        <v>112569</v>
      </c>
      <c r="EJ83" s="3">
        <v>1</v>
      </c>
      <c r="EK83" s="2"/>
      <c r="EM83" s="2"/>
      <c r="EO83" s="2">
        <v>225138</v>
      </c>
      <c r="EP83" s="3">
        <v>2</v>
      </c>
      <c r="EQ83" s="2"/>
      <c r="ES83" s="2"/>
      <c r="EU83" s="2">
        <v>450276</v>
      </c>
      <c r="EV83" s="3">
        <v>4</v>
      </c>
      <c r="EW83" s="2">
        <v>450276</v>
      </c>
      <c r="EX83" s="3">
        <v>4</v>
      </c>
      <c r="EY83" s="2">
        <v>337707</v>
      </c>
      <c r="EZ83" s="3">
        <v>3</v>
      </c>
      <c r="FA83" s="2">
        <v>337707</v>
      </c>
      <c r="FB83" s="3">
        <v>3</v>
      </c>
      <c r="FC83" s="2">
        <v>225138</v>
      </c>
      <c r="FD83" s="3">
        <v>2</v>
      </c>
      <c r="FE83" s="2"/>
      <c r="FG83" s="2">
        <v>112569</v>
      </c>
      <c r="FH83" s="3">
        <v>1</v>
      </c>
      <c r="FI83" s="2"/>
      <c r="FK83" s="2"/>
      <c r="FM83" s="2"/>
      <c r="FO83" s="2">
        <v>112569</v>
      </c>
      <c r="FP83" s="3">
        <v>1</v>
      </c>
      <c r="FQ83" s="2"/>
      <c r="FS83" s="2"/>
      <c r="FU83" s="2"/>
      <c r="FW83" s="2">
        <v>1688535</v>
      </c>
      <c r="FX83" s="3">
        <v>15</v>
      </c>
      <c r="FY83" s="2"/>
      <c r="GA83" s="2">
        <v>225138</v>
      </c>
      <c r="GB83" s="3">
        <v>2</v>
      </c>
      <c r="GC83" s="2">
        <v>675414</v>
      </c>
      <c r="GD83" s="3">
        <v>6</v>
      </c>
      <c r="GE83" s="2"/>
      <c r="GG83" s="2"/>
      <c r="GI83" s="2"/>
      <c r="GK83" s="2"/>
      <c r="GM83" s="2">
        <v>450276</v>
      </c>
      <c r="GN83" s="3">
        <v>4</v>
      </c>
      <c r="GO83" s="2"/>
      <c r="GQ83" s="2"/>
      <c r="GS83" s="2">
        <v>112569</v>
      </c>
      <c r="GT83" s="3">
        <v>1</v>
      </c>
      <c r="GU83" s="2"/>
      <c r="GW83" s="2"/>
      <c r="GY83" s="2"/>
      <c r="HA83" s="2">
        <v>562845</v>
      </c>
      <c r="HB83" s="3">
        <v>5</v>
      </c>
      <c r="HC83" s="2"/>
      <c r="HE83" s="2"/>
      <c r="HG83" s="2"/>
      <c r="HI83" s="2"/>
      <c r="HK83" s="2"/>
      <c r="HM83" s="2"/>
      <c r="HO83" s="2"/>
      <c r="HQ83" s="2"/>
      <c r="HS83" s="2"/>
      <c r="HU83" s="2"/>
      <c r="HW83" s="2"/>
      <c r="HY83" s="2"/>
      <c r="IA83" s="2"/>
      <c r="IC83" s="2"/>
      <c r="IE83" s="2"/>
      <c r="IG83" s="2"/>
      <c r="II83" s="2"/>
      <c r="IK83" s="2"/>
      <c r="IM83" s="2"/>
      <c r="IO83" s="2"/>
      <c r="IQ83" s="2"/>
      <c r="IS83" s="2"/>
      <c r="IU83" s="2"/>
      <c r="IW83" s="2"/>
      <c r="IY83" s="2"/>
      <c r="JA83" s="2"/>
      <c r="JC83" s="2">
        <v>95200</v>
      </c>
      <c r="JD83" s="3">
        <v>0</v>
      </c>
      <c r="JE83" s="2">
        <v>10200</v>
      </c>
      <c r="JF83" s="3">
        <v>0</v>
      </c>
      <c r="JG83" s="2">
        <v>95200</v>
      </c>
      <c r="JH83" s="3">
        <v>0</v>
      </c>
      <c r="JI83" s="2"/>
      <c r="JK83" s="2"/>
      <c r="JM83" s="2"/>
      <c r="JO83" s="2"/>
      <c r="JQ83" s="2">
        <v>21300.560000000001</v>
      </c>
      <c r="JR83" s="3">
        <v>0</v>
      </c>
      <c r="JS83" s="2"/>
      <c r="JU83" s="2"/>
      <c r="JW83" s="2">
        <v>32500</v>
      </c>
      <c r="JX83" s="3">
        <v>0</v>
      </c>
      <c r="JY83" s="2">
        <v>15517.35</v>
      </c>
      <c r="JZ83" s="3">
        <v>0</v>
      </c>
      <c r="KA83" s="2"/>
      <c r="KC83" s="2">
        <v>15000</v>
      </c>
      <c r="KD83" s="3">
        <v>0</v>
      </c>
      <c r="KE83" s="2">
        <v>8000</v>
      </c>
      <c r="KF83" s="3">
        <v>0</v>
      </c>
      <c r="KG83" s="2"/>
      <c r="KI83" s="2">
        <v>8160</v>
      </c>
      <c r="KJ83" s="3">
        <v>0</v>
      </c>
      <c r="KK83" s="2">
        <v>220932.61</v>
      </c>
      <c r="KL83" s="3">
        <v>0</v>
      </c>
      <c r="KM83" s="2">
        <v>227087</v>
      </c>
      <c r="KN83" s="3">
        <v>0</v>
      </c>
      <c r="KO83" s="2"/>
      <c r="KQ83" s="2">
        <v>3000</v>
      </c>
      <c r="KR83" s="3">
        <v>0</v>
      </c>
      <c r="KS83" s="2">
        <v>5000</v>
      </c>
      <c r="KT83" s="3">
        <v>0</v>
      </c>
      <c r="KU83" s="2">
        <v>10000</v>
      </c>
      <c r="KV83" s="3">
        <v>0</v>
      </c>
      <c r="KW83" s="2"/>
      <c r="KY83" s="2">
        <v>8000</v>
      </c>
      <c r="KZ83" s="3">
        <v>0</v>
      </c>
      <c r="LA83" s="2">
        <v>5500</v>
      </c>
      <c r="LB83" s="3">
        <v>0</v>
      </c>
      <c r="LC83" s="2">
        <v>10280</v>
      </c>
      <c r="LD83" s="3">
        <v>0</v>
      </c>
      <c r="LE83" s="2"/>
      <c r="LG83" s="2"/>
      <c r="LI83" s="2"/>
      <c r="LK83" s="2"/>
      <c r="LM83" s="2"/>
      <c r="LO83" s="2"/>
      <c r="LQ83" s="2"/>
      <c r="LS83" s="2">
        <v>10405</v>
      </c>
      <c r="LT83" s="3">
        <v>0</v>
      </c>
      <c r="LU83" s="2"/>
      <c r="LW83" s="2"/>
      <c r="LY83" s="2"/>
      <c r="MA83" s="2"/>
      <c r="MC83" s="2"/>
      <c r="ME83" s="2"/>
      <c r="MG83" s="2">
        <v>500</v>
      </c>
      <c r="MH83" s="3">
        <v>0</v>
      </c>
      <c r="MI83" s="2"/>
      <c r="MK83" s="2">
        <v>7000</v>
      </c>
      <c r="ML83" s="3">
        <v>0</v>
      </c>
      <c r="MM83" s="2">
        <v>1000</v>
      </c>
      <c r="MN83" s="3">
        <v>0</v>
      </c>
      <c r="MO83" s="2"/>
      <c r="MQ83" s="2"/>
      <c r="MS83" s="2">
        <v>3705.73</v>
      </c>
      <c r="MT83" s="3">
        <v>0</v>
      </c>
      <c r="MU83" s="2"/>
      <c r="MW83" s="2"/>
      <c r="MY83" s="2"/>
      <c r="NA83" s="2"/>
      <c r="NC83" s="2">
        <v>9372176.4966700003</v>
      </c>
      <c r="ND83" s="3">
        <v>86</v>
      </c>
      <c r="NE83" s="2"/>
      <c r="NG83" s="2"/>
      <c r="NI83" s="2"/>
      <c r="NK83" s="2"/>
      <c r="NM83" s="2"/>
      <c r="NO83" s="2"/>
      <c r="NQ83" s="2"/>
      <c r="NS83" s="2"/>
      <c r="NU83" s="2"/>
      <c r="NW83" s="2"/>
      <c r="NY83" s="2"/>
      <c r="OA83" s="2"/>
      <c r="OC83" s="2"/>
      <c r="OE83" s="2"/>
      <c r="OG83" s="2"/>
      <c r="OI83" s="2"/>
      <c r="OK83" s="2"/>
      <c r="OM83" s="2"/>
      <c r="OO83" s="2"/>
      <c r="OQ83" s="2"/>
      <c r="OS83" s="2"/>
      <c r="OU83" s="2"/>
      <c r="OW83" s="2"/>
      <c r="OY83" s="2"/>
      <c r="PA83" s="2"/>
      <c r="PC83" s="2"/>
      <c r="PE83" s="2"/>
      <c r="PG83" s="2"/>
      <c r="PI83" s="2"/>
      <c r="PK83" s="2"/>
      <c r="PM83" s="2"/>
      <c r="PO83" s="2"/>
      <c r="PQ83" s="2"/>
      <c r="PS83" s="2"/>
    </row>
    <row r="84" spans="1:435" x14ac:dyDescent="0.25">
      <c r="A84" t="s">
        <v>267</v>
      </c>
      <c r="B84" s="1">
        <v>316</v>
      </c>
      <c r="C84" s="2"/>
      <c r="E84" s="2"/>
      <c r="G84" s="2">
        <v>67876</v>
      </c>
      <c r="H84" s="3">
        <v>1</v>
      </c>
      <c r="I84" s="2"/>
      <c r="K84" s="2">
        <v>187440</v>
      </c>
      <c r="L84" s="3">
        <v>5</v>
      </c>
      <c r="M84" s="2"/>
      <c r="O84" s="2"/>
      <c r="Q84" s="2"/>
      <c r="S84" s="2">
        <v>74976</v>
      </c>
      <c r="T84" s="3">
        <v>2</v>
      </c>
      <c r="U84" s="2"/>
      <c r="W84" s="2"/>
      <c r="Y84" s="2"/>
      <c r="AA84" s="2"/>
      <c r="AC84" s="2"/>
      <c r="AE84" s="2"/>
      <c r="AG84" s="2">
        <v>156529</v>
      </c>
      <c r="AH84" s="3">
        <v>1</v>
      </c>
      <c r="AI84" s="2"/>
      <c r="AK84" s="2"/>
      <c r="AM84" s="2"/>
      <c r="AO84" s="2"/>
      <c r="AQ84" s="2"/>
      <c r="AS84" s="2"/>
      <c r="AU84" s="2">
        <v>69509</v>
      </c>
      <c r="AV84" s="3">
        <v>1</v>
      </c>
      <c r="AW84" s="2">
        <v>55015</v>
      </c>
      <c r="AX84" s="3">
        <v>1</v>
      </c>
      <c r="AY84" s="2"/>
      <c r="BA84" s="2">
        <v>90879</v>
      </c>
      <c r="BB84" s="3">
        <v>1</v>
      </c>
      <c r="BC84" s="2"/>
      <c r="BE84" s="2"/>
      <c r="BG84" s="2"/>
      <c r="BI84" s="2"/>
      <c r="BK84" s="2"/>
      <c r="BM84" s="2"/>
      <c r="BO84" s="2"/>
      <c r="BQ84" s="2"/>
      <c r="BS84" s="2"/>
      <c r="BU84" s="2"/>
      <c r="BW84" s="2"/>
      <c r="BY84" s="2"/>
      <c r="CA84" s="2"/>
      <c r="CC84" s="2">
        <v>78183</v>
      </c>
      <c r="CD84" s="3">
        <v>1</v>
      </c>
      <c r="CE84" s="2">
        <v>23705.876670000001</v>
      </c>
      <c r="CF84" s="3">
        <v>0</v>
      </c>
      <c r="CG84" s="2">
        <v>101190</v>
      </c>
      <c r="CH84" s="3">
        <v>2</v>
      </c>
      <c r="CI84" s="2">
        <v>60194</v>
      </c>
      <c r="CJ84" s="3">
        <v>1</v>
      </c>
      <c r="CK84" s="2"/>
      <c r="CM84" s="2"/>
      <c r="CO84" s="2"/>
      <c r="CQ84" s="2"/>
      <c r="CS84" s="2"/>
      <c r="CU84" s="2"/>
      <c r="CW84" s="2"/>
      <c r="CY84" s="2"/>
      <c r="DA84" s="2">
        <v>112569</v>
      </c>
      <c r="DB84" s="3">
        <v>1</v>
      </c>
      <c r="DC84" s="2"/>
      <c r="DE84" s="2"/>
      <c r="DG84" s="2">
        <v>15350.318140883999</v>
      </c>
      <c r="DH84" s="3">
        <v>0.13636363600000001</v>
      </c>
      <c r="DI84" s="2"/>
      <c r="DK84" s="2"/>
      <c r="DM84" s="2"/>
      <c r="DO84" s="2"/>
      <c r="DQ84" s="2">
        <v>195277</v>
      </c>
      <c r="DR84" s="3">
        <v>1</v>
      </c>
      <c r="DS84" s="2">
        <v>112569</v>
      </c>
      <c r="DT84" s="3">
        <v>1</v>
      </c>
      <c r="DU84" s="2"/>
      <c r="DW84" s="2"/>
      <c r="DY84" s="2"/>
      <c r="EA84" s="2"/>
      <c r="EC84" s="2">
        <v>112569</v>
      </c>
      <c r="ED84" s="3">
        <v>1</v>
      </c>
      <c r="EE84" s="2"/>
      <c r="EG84" s="2"/>
      <c r="EI84" s="2">
        <v>112569</v>
      </c>
      <c r="EJ84" s="3">
        <v>1</v>
      </c>
      <c r="EK84" s="2"/>
      <c r="EM84" s="2"/>
      <c r="EO84" s="2">
        <v>112569</v>
      </c>
      <c r="EP84" s="3">
        <v>1</v>
      </c>
      <c r="EQ84" s="2"/>
      <c r="ES84" s="2"/>
      <c r="EU84" s="2">
        <v>225138</v>
      </c>
      <c r="EV84" s="3">
        <v>2</v>
      </c>
      <c r="EW84" s="2">
        <v>225138</v>
      </c>
      <c r="EX84" s="3">
        <v>2</v>
      </c>
      <c r="EY84" s="2">
        <v>225138</v>
      </c>
      <c r="EZ84" s="3">
        <v>2</v>
      </c>
      <c r="FA84" s="2">
        <v>225138</v>
      </c>
      <c r="FB84" s="3">
        <v>2</v>
      </c>
      <c r="FC84" s="2">
        <v>225138</v>
      </c>
      <c r="FD84" s="3">
        <v>2</v>
      </c>
      <c r="FE84" s="2"/>
      <c r="FG84" s="2">
        <v>112569</v>
      </c>
      <c r="FH84" s="3">
        <v>1</v>
      </c>
      <c r="FI84" s="2"/>
      <c r="FK84" s="2"/>
      <c r="FM84" s="2"/>
      <c r="FO84" s="2"/>
      <c r="FQ84" s="2"/>
      <c r="FS84" s="2"/>
      <c r="FU84" s="2"/>
      <c r="FW84" s="2"/>
      <c r="FY84" s="2"/>
      <c r="GA84" s="2">
        <v>112569</v>
      </c>
      <c r="GB84" s="3">
        <v>1</v>
      </c>
      <c r="GC84" s="2">
        <v>562845</v>
      </c>
      <c r="GD84" s="3">
        <v>5</v>
      </c>
      <c r="GE84" s="2"/>
      <c r="GG84" s="2"/>
      <c r="GI84" s="2"/>
      <c r="GK84" s="2"/>
      <c r="GM84" s="2">
        <v>225138</v>
      </c>
      <c r="GN84" s="3">
        <v>2</v>
      </c>
      <c r="GO84" s="2"/>
      <c r="GQ84" s="2"/>
      <c r="GS84" s="2">
        <v>112569</v>
      </c>
      <c r="GT84" s="3">
        <v>1</v>
      </c>
      <c r="GU84" s="2"/>
      <c r="GW84" s="2"/>
      <c r="GY84" s="2">
        <v>225138</v>
      </c>
      <c r="GZ84" s="3">
        <v>2</v>
      </c>
      <c r="HA84" s="2">
        <v>112569</v>
      </c>
      <c r="HB84" s="3">
        <v>1</v>
      </c>
      <c r="HC84" s="2">
        <v>225138</v>
      </c>
      <c r="HD84" s="3">
        <v>2</v>
      </c>
      <c r="HE84" s="2">
        <v>112569</v>
      </c>
      <c r="HF84" s="3">
        <v>1</v>
      </c>
      <c r="HG84" s="2"/>
      <c r="HI84" s="2"/>
      <c r="HK84" s="2"/>
      <c r="HM84" s="2"/>
      <c r="HO84" s="2"/>
      <c r="HQ84" s="2"/>
      <c r="HS84" s="2"/>
      <c r="HU84" s="2"/>
      <c r="HW84" s="2"/>
      <c r="HY84" s="2"/>
      <c r="IA84" s="2"/>
      <c r="IC84" s="2"/>
      <c r="IE84" s="2"/>
      <c r="IG84" s="2"/>
      <c r="II84" s="2"/>
      <c r="IK84" s="2"/>
      <c r="IM84" s="2"/>
      <c r="IO84" s="2"/>
      <c r="IQ84" s="2"/>
      <c r="IS84" s="2"/>
      <c r="IU84" s="2"/>
      <c r="IW84" s="2"/>
      <c r="IY84" s="2"/>
      <c r="JA84" s="2"/>
      <c r="JC84" s="2">
        <v>34000</v>
      </c>
      <c r="JD84" s="3">
        <v>0</v>
      </c>
      <c r="JE84" s="2">
        <v>10200</v>
      </c>
      <c r="JF84" s="3">
        <v>0</v>
      </c>
      <c r="JG84" s="2">
        <v>34000</v>
      </c>
      <c r="JH84" s="3">
        <v>0</v>
      </c>
      <c r="JI84" s="2"/>
      <c r="JK84" s="2"/>
      <c r="JM84" s="2"/>
      <c r="JO84" s="2">
        <v>13859</v>
      </c>
      <c r="JP84" s="3">
        <v>0</v>
      </c>
      <c r="JQ84" s="2">
        <v>59057.87</v>
      </c>
      <c r="JR84" s="3">
        <v>0</v>
      </c>
      <c r="JS84" s="2"/>
      <c r="JU84" s="2"/>
      <c r="JW84" s="2"/>
      <c r="JY84" s="2">
        <v>5999.72</v>
      </c>
      <c r="JZ84" s="3">
        <v>0</v>
      </c>
      <c r="KA84" s="2"/>
      <c r="KC84" s="2">
        <v>11065</v>
      </c>
      <c r="KD84" s="3">
        <v>0</v>
      </c>
      <c r="KE84" s="2">
        <v>24375</v>
      </c>
      <c r="KF84" s="3">
        <v>0</v>
      </c>
      <c r="KG84" s="2"/>
      <c r="KI84" s="2"/>
      <c r="KK84" s="2">
        <v>109208.97</v>
      </c>
      <c r="KL84" s="3">
        <v>0</v>
      </c>
      <c r="KM84" s="2">
        <v>224569</v>
      </c>
      <c r="KN84" s="3">
        <v>0</v>
      </c>
      <c r="KO84" s="2"/>
      <c r="KQ84" s="2"/>
      <c r="KS84" s="2"/>
      <c r="KU84" s="2">
        <v>3103</v>
      </c>
      <c r="KV84" s="3">
        <v>0</v>
      </c>
      <c r="KW84" s="2"/>
      <c r="KY84" s="2">
        <v>3776</v>
      </c>
      <c r="KZ84" s="3">
        <v>0</v>
      </c>
      <c r="LA84" s="2"/>
      <c r="LC84" s="2">
        <v>6620</v>
      </c>
      <c r="LD84" s="3">
        <v>0</v>
      </c>
      <c r="LE84" s="2"/>
      <c r="LG84" s="2"/>
      <c r="LI84" s="2"/>
      <c r="LK84" s="2"/>
      <c r="LM84" s="2"/>
      <c r="LO84" s="2"/>
      <c r="LQ84" s="2"/>
      <c r="LS84" s="2">
        <v>3000</v>
      </c>
      <c r="LT84" s="3">
        <v>0</v>
      </c>
      <c r="LU84" s="2"/>
      <c r="LW84" s="2"/>
      <c r="LY84" s="2"/>
      <c r="MA84" s="2"/>
      <c r="MC84" s="2"/>
      <c r="ME84" s="2"/>
      <c r="MG84" s="2"/>
      <c r="MI84" s="2"/>
      <c r="MK84" s="2"/>
      <c r="MM84" s="2"/>
      <c r="MO84" s="2"/>
      <c r="MQ84" s="2"/>
      <c r="MS84" s="2">
        <v>2386.39</v>
      </c>
      <c r="MT84" s="3">
        <v>0</v>
      </c>
      <c r="MU84" s="2"/>
      <c r="MW84" s="2"/>
      <c r="MY84" s="2"/>
      <c r="NA84" s="2"/>
      <c r="NC84" s="2">
        <v>5210983.1448108833</v>
      </c>
      <c r="ND84" s="3">
        <v>48.136363635999999</v>
      </c>
      <c r="NE84" s="2"/>
      <c r="NG84" s="2"/>
      <c r="NI84" s="2"/>
      <c r="NK84" s="2"/>
      <c r="NM84" s="2"/>
      <c r="NO84" s="2"/>
      <c r="NQ84" s="2"/>
      <c r="NS84" s="2"/>
      <c r="NU84" s="2"/>
      <c r="NW84" s="2"/>
      <c r="NY84" s="2"/>
      <c r="OA84" s="2"/>
      <c r="OC84" s="2"/>
      <c r="OE84" s="2"/>
      <c r="OG84" s="2"/>
      <c r="OI84" s="2"/>
      <c r="OK84" s="2"/>
      <c r="OM84" s="2"/>
      <c r="OO84" s="2"/>
      <c r="OQ84" s="2"/>
      <c r="OS84" s="2"/>
      <c r="OU84" s="2"/>
      <c r="OW84" s="2"/>
      <c r="OY84" s="2"/>
      <c r="PA84" s="2"/>
      <c r="PC84" s="2"/>
      <c r="PE84" s="2"/>
      <c r="PG84" s="2"/>
      <c r="PI84" s="2"/>
      <c r="PK84" s="2"/>
      <c r="PM84" s="2"/>
      <c r="PO84" s="2"/>
      <c r="PQ84" s="2"/>
      <c r="PS84" s="2"/>
    </row>
    <row r="85" spans="1:435" x14ac:dyDescent="0.25">
      <c r="A85" t="s">
        <v>268</v>
      </c>
      <c r="B85" s="1">
        <v>302</v>
      </c>
      <c r="C85" s="2"/>
      <c r="E85" s="2"/>
      <c r="G85" s="2">
        <v>67876</v>
      </c>
      <c r="H85" s="3">
        <v>1</v>
      </c>
      <c r="I85" s="2">
        <v>61952</v>
      </c>
      <c r="J85" s="3">
        <v>1</v>
      </c>
      <c r="K85" s="2">
        <v>224928</v>
      </c>
      <c r="L85" s="3">
        <v>6</v>
      </c>
      <c r="M85" s="2"/>
      <c r="O85" s="2">
        <v>74976</v>
      </c>
      <c r="P85" s="3">
        <v>2</v>
      </c>
      <c r="Q85" s="2"/>
      <c r="S85" s="2">
        <v>37488</v>
      </c>
      <c r="T85" s="3">
        <v>1</v>
      </c>
      <c r="U85" s="2"/>
      <c r="W85" s="2">
        <v>224928</v>
      </c>
      <c r="X85" s="3">
        <v>6</v>
      </c>
      <c r="Y85" s="2"/>
      <c r="AA85" s="2"/>
      <c r="AC85" s="2">
        <v>156529</v>
      </c>
      <c r="AD85" s="3">
        <v>1</v>
      </c>
      <c r="AE85" s="2"/>
      <c r="AG85" s="2">
        <v>156529</v>
      </c>
      <c r="AH85" s="3">
        <v>1</v>
      </c>
      <c r="AI85" s="2"/>
      <c r="AK85" s="2"/>
      <c r="AM85" s="2"/>
      <c r="AO85" s="2"/>
      <c r="AQ85" s="2"/>
      <c r="AS85" s="2"/>
      <c r="AU85" s="2"/>
      <c r="AW85" s="2"/>
      <c r="AY85" s="2"/>
      <c r="BA85" s="2">
        <v>181758</v>
      </c>
      <c r="BB85" s="3">
        <v>2</v>
      </c>
      <c r="BC85" s="2"/>
      <c r="BE85" s="2"/>
      <c r="BG85" s="2"/>
      <c r="BI85" s="2"/>
      <c r="BK85" s="2"/>
      <c r="BM85" s="2"/>
      <c r="BO85" s="2"/>
      <c r="BQ85" s="2"/>
      <c r="BS85" s="2"/>
      <c r="BU85" s="2"/>
      <c r="BW85" s="2"/>
      <c r="BY85" s="2"/>
      <c r="CA85" s="2"/>
      <c r="CC85" s="2">
        <v>78183</v>
      </c>
      <c r="CD85" s="3">
        <v>1</v>
      </c>
      <c r="CE85" s="2">
        <v>20898.06667</v>
      </c>
      <c r="CF85" s="3">
        <v>0</v>
      </c>
      <c r="CG85" s="2">
        <v>50595</v>
      </c>
      <c r="CH85" s="3">
        <v>1</v>
      </c>
      <c r="CI85" s="2">
        <v>120388</v>
      </c>
      <c r="CJ85" s="3">
        <v>2</v>
      </c>
      <c r="CK85" s="2"/>
      <c r="CM85" s="2"/>
      <c r="CO85" s="2"/>
      <c r="CQ85" s="2"/>
      <c r="CS85" s="2"/>
      <c r="CU85" s="2">
        <v>225138</v>
      </c>
      <c r="CV85" s="3">
        <v>2</v>
      </c>
      <c r="CW85" s="2"/>
      <c r="CY85" s="2"/>
      <c r="DA85" s="2">
        <v>112569</v>
      </c>
      <c r="DB85" s="3">
        <v>1</v>
      </c>
      <c r="DC85" s="2"/>
      <c r="DE85" s="2"/>
      <c r="DG85" s="2"/>
      <c r="DI85" s="2"/>
      <c r="DK85" s="2"/>
      <c r="DM85" s="2"/>
      <c r="DO85" s="2"/>
      <c r="DQ85" s="2">
        <v>195277</v>
      </c>
      <c r="DR85" s="3">
        <v>1</v>
      </c>
      <c r="DS85" s="2">
        <v>112569</v>
      </c>
      <c r="DT85" s="3">
        <v>1</v>
      </c>
      <c r="DU85" s="2"/>
      <c r="DW85" s="2"/>
      <c r="DY85" s="2"/>
      <c r="EA85" s="2"/>
      <c r="EC85" s="2">
        <v>112569</v>
      </c>
      <c r="ED85" s="3">
        <v>1</v>
      </c>
      <c r="EE85" s="2"/>
      <c r="EG85" s="2"/>
      <c r="EI85" s="2">
        <v>112569</v>
      </c>
      <c r="EJ85" s="3">
        <v>1</v>
      </c>
      <c r="EK85" s="2"/>
      <c r="EM85" s="2"/>
      <c r="EO85" s="2">
        <v>225138</v>
      </c>
      <c r="EP85" s="3">
        <v>2</v>
      </c>
      <c r="EQ85" s="2"/>
      <c r="ES85" s="2"/>
      <c r="EU85" s="2">
        <v>337707</v>
      </c>
      <c r="EV85" s="3">
        <v>3</v>
      </c>
      <c r="EW85" s="2">
        <v>337707</v>
      </c>
      <c r="EX85" s="3">
        <v>3</v>
      </c>
      <c r="EY85" s="2">
        <v>337707</v>
      </c>
      <c r="EZ85" s="3">
        <v>3</v>
      </c>
      <c r="FA85" s="2">
        <v>225138</v>
      </c>
      <c r="FB85" s="3">
        <v>2</v>
      </c>
      <c r="FC85" s="2">
        <v>337707</v>
      </c>
      <c r="FD85" s="3">
        <v>3</v>
      </c>
      <c r="FE85" s="2"/>
      <c r="FG85" s="2">
        <v>112569</v>
      </c>
      <c r="FH85" s="3">
        <v>1</v>
      </c>
      <c r="FI85" s="2"/>
      <c r="FK85" s="2"/>
      <c r="FM85" s="2"/>
      <c r="FO85" s="2">
        <v>225138</v>
      </c>
      <c r="FP85" s="3">
        <v>2</v>
      </c>
      <c r="FQ85" s="2"/>
      <c r="FS85" s="2">
        <v>112569</v>
      </c>
      <c r="FT85" s="3">
        <v>1</v>
      </c>
      <c r="FU85" s="2"/>
      <c r="FW85" s="2">
        <v>1463397</v>
      </c>
      <c r="FX85" s="3">
        <v>13</v>
      </c>
      <c r="FY85" s="2"/>
      <c r="GA85" s="2">
        <v>225138</v>
      </c>
      <c r="GB85" s="3">
        <v>2</v>
      </c>
      <c r="GC85" s="2">
        <v>562845</v>
      </c>
      <c r="GD85" s="3">
        <v>5</v>
      </c>
      <c r="GE85" s="2"/>
      <c r="GG85" s="2"/>
      <c r="GI85" s="2"/>
      <c r="GK85" s="2"/>
      <c r="GM85" s="2">
        <v>337707</v>
      </c>
      <c r="GN85" s="3">
        <v>3</v>
      </c>
      <c r="GO85" s="2"/>
      <c r="GQ85" s="2"/>
      <c r="GS85" s="2"/>
      <c r="GU85" s="2"/>
      <c r="GW85" s="2">
        <v>112569</v>
      </c>
      <c r="GX85" s="3">
        <v>1</v>
      </c>
      <c r="GY85" s="2">
        <v>337707</v>
      </c>
      <c r="GZ85" s="3">
        <v>3</v>
      </c>
      <c r="HA85" s="2"/>
      <c r="HC85" s="2">
        <v>337707</v>
      </c>
      <c r="HD85" s="3">
        <v>3</v>
      </c>
      <c r="HE85" s="2"/>
      <c r="HG85" s="2">
        <v>112569</v>
      </c>
      <c r="HH85" s="3">
        <v>1</v>
      </c>
      <c r="HI85" s="2"/>
      <c r="HK85" s="2"/>
      <c r="HM85" s="2"/>
      <c r="HO85" s="2">
        <v>112569</v>
      </c>
      <c r="HP85" s="3">
        <v>1</v>
      </c>
      <c r="HQ85" s="2"/>
      <c r="HS85" s="2"/>
      <c r="HU85" s="2"/>
      <c r="HW85" s="2"/>
      <c r="HY85" s="2"/>
      <c r="IA85" s="2"/>
      <c r="IC85" s="2"/>
      <c r="IE85" s="2"/>
      <c r="IG85" s="2"/>
      <c r="II85" s="2"/>
      <c r="IK85" s="2"/>
      <c r="IM85" s="2"/>
      <c r="IO85" s="2">
        <v>112569</v>
      </c>
      <c r="IP85" s="3">
        <v>1</v>
      </c>
      <c r="IQ85" s="2"/>
      <c r="IS85" s="2"/>
      <c r="IU85" s="2"/>
      <c r="IW85" s="2"/>
      <c r="IY85" s="2"/>
      <c r="JA85" s="2"/>
      <c r="JC85" s="2">
        <v>47600</v>
      </c>
      <c r="JD85" s="3">
        <v>0</v>
      </c>
      <c r="JE85" s="2">
        <v>10200</v>
      </c>
      <c r="JF85" s="3">
        <v>0</v>
      </c>
      <c r="JG85" s="2">
        <v>47600</v>
      </c>
      <c r="JH85" s="3">
        <v>0</v>
      </c>
      <c r="JI85" s="2"/>
      <c r="JK85" s="2">
        <v>5000</v>
      </c>
      <c r="JL85" s="3">
        <v>0</v>
      </c>
      <c r="JM85" s="2"/>
      <c r="JO85" s="2"/>
      <c r="JQ85" s="2">
        <v>31974.86</v>
      </c>
      <c r="JR85" s="3">
        <v>0</v>
      </c>
      <c r="JS85" s="2"/>
      <c r="JU85" s="2"/>
      <c r="JW85" s="2"/>
      <c r="JY85" s="2">
        <v>12138.03</v>
      </c>
      <c r="JZ85" s="3">
        <v>0</v>
      </c>
      <c r="KA85" s="2"/>
      <c r="KC85" s="2">
        <v>45894</v>
      </c>
      <c r="KD85" s="3">
        <v>0</v>
      </c>
      <c r="KE85" s="2">
        <v>20000</v>
      </c>
      <c r="KF85" s="3">
        <v>0</v>
      </c>
      <c r="KG85" s="2"/>
      <c r="KI85" s="2"/>
      <c r="KK85" s="2">
        <v>258729.92</v>
      </c>
      <c r="KL85" s="3">
        <v>0</v>
      </c>
      <c r="KM85" s="2"/>
      <c r="KO85" s="2"/>
      <c r="KQ85" s="2"/>
      <c r="KS85" s="2">
        <v>10000</v>
      </c>
      <c r="KT85" s="3">
        <v>0</v>
      </c>
      <c r="KU85" s="2">
        <v>10000</v>
      </c>
      <c r="KV85" s="3">
        <v>0</v>
      </c>
      <c r="KW85" s="2">
        <v>800</v>
      </c>
      <c r="KX85" s="3">
        <v>0</v>
      </c>
      <c r="KY85" s="2">
        <v>25106</v>
      </c>
      <c r="KZ85" s="3">
        <v>0</v>
      </c>
      <c r="LA85" s="2"/>
      <c r="LC85" s="2">
        <v>9460</v>
      </c>
      <c r="LD85" s="3">
        <v>0</v>
      </c>
      <c r="LE85" s="2"/>
      <c r="LG85" s="2">
        <v>2000</v>
      </c>
      <c r="LH85" s="3">
        <v>0</v>
      </c>
      <c r="LI85" s="2"/>
      <c r="LK85" s="2">
        <v>5000</v>
      </c>
      <c r="LL85" s="3">
        <v>0</v>
      </c>
      <c r="LM85" s="2"/>
      <c r="LO85" s="2"/>
      <c r="LQ85" s="2"/>
      <c r="LS85" s="2">
        <v>10000</v>
      </c>
      <c r="LT85" s="3">
        <v>0</v>
      </c>
      <c r="LU85" s="2"/>
      <c r="LW85" s="2"/>
      <c r="LY85" s="2"/>
      <c r="MA85" s="2"/>
      <c r="MC85" s="2"/>
      <c r="ME85" s="2"/>
      <c r="MG85" s="2"/>
      <c r="MI85" s="2"/>
      <c r="MK85" s="2">
        <v>20000</v>
      </c>
      <c r="ML85" s="3">
        <v>0</v>
      </c>
      <c r="MM85" s="2"/>
      <c r="MO85" s="2"/>
      <c r="MQ85" s="2"/>
      <c r="MS85" s="2">
        <v>2396.1</v>
      </c>
      <c r="MT85" s="3">
        <v>0</v>
      </c>
      <c r="MU85" s="2"/>
      <c r="MW85" s="2"/>
      <c r="MY85" s="2"/>
      <c r="NA85" s="2"/>
      <c r="NC85" s="2">
        <v>8867774.9766699988</v>
      </c>
      <c r="ND85" s="3">
        <v>85</v>
      </c>
      <c r="NE85" s="2"/>
      <c r="NG85" s="2"/>
      <c r="NI85" s="2"/>
      <c r="NK85" s="2"/>
      <c r="NM85" s="2"/>
      <c r="NO85" s="2"/>
      <c r="NQ85" s="2"/>
      <c r="NS85" s="2"/>
      <c r="NU85" s="2"/>
      <c r="NW85" s="2"/>
      <c r="NY85" s="2"/>
      <c r="OA85" s="2"/>
      <c r="OC85" s="2"/>
      <c r="OE85" s="2"/>
      <c r="OG85" s="2"/>
      <c r="OI85" s="2"/>
      <c r="OK85" s="2"/>
      <c r="OM85" s="2"/>
      <c r="OO85" s="2"/>
      <c r="OQ85" s="2"/>
      <c r="OS85" s="2"/>
      <c r="OU85" s="2"/>
      <c r="OW85" s="2"/>
      <c r="OY85" s="2"/>
      <c r="PA85" s="2"/>
      <c r="PC85" s="2"/>
      <c r="PE85" s="2"/>
      <c r="PG85" s="2"/>
      <c r="PI85" s="2"/>
      <c r="PK85" s="2"/>
      <c r="PM85" s="2"/>
      <c r="PO85" s="2"/>
      <c r="PQ85" s="2"/>
      <c r="PS85" s="2"/>
    </row>
    <row r="86" spans="1:435" x14ac:dyDescent="0.25">
      <c r="A86" t="s">
        <v>269</v>
      </c>
      <c r="B86" s="1">
        <v>304</v>
      </c>
      <c r="C86" s="2"/>
      <c r="E86" s="2"/>
      <c r="G86" s="2"/>
      <c r="I86" s="2"/>
      <c r="K86" s="2"/>
      <c r="M86" s="2"/>
      <c r="O86" s="2"/>
      <c r="Q86" s="2">
        <v>700592</v>
      </c>
      <c r="R86" s="3">
        <v>16</v>
      </c>
      <c r="S86" s="2"/>
      <c r="U86" s="2">
        <v>52931</v>
      </c>
      <c r="V86" s="3">
        <v>1</v>
      </c>
      <c r="W86" s="2">
        <v>262416</v>
      </c>
      <c r="X86" s="3">
        <v>7</v>
      </c>
      <c r="Y86" s="2">
        <v>66291</v>
      </c>
      <c r="Z86" s="3">
        <v>1</v>
      </c>
      <c r="AA86" s="2"/>
      <c r="AC86" s="2"/>
      <c r="AE86" s="2"/>
      <c r="AG86" s="2"/>
      <c r="AI86" s="2"/>
      <c r="AK86" s="2">
        <v>156529</v>
      </c>
      <c r="AL86" s="3">
        <v>1</v>
      </c>
      <c r="AM86" s="2"/>
      <c r="AO86" s="2"/>
      <c r="AQ86" s="2"/>
      <c r="AS86" s="2"/>
      <c r="AU86" s="2"/>
      <c r="AW86" s="2"/>
      <c r="AY86" s="2">
        <v>110030</v>
      </c>
      <c r="AZ86" s="3">
        <v>2</v>
      </c>
      <c r="BA86" s="2"/>
      <c r="BC86" s="2"/>
      <c r="BE86" s="2"/>
      <c r="BG86" s="2">
        <v>117087</v>
      </c>
      <c r="BH86" s="3">
        <v>1</v>
      </c>
      <c r="BI86" s="2">
        <v>58896</v>
      </c>
      <c r="BJ86" s="3">
        <v>1</v>
      </c>
      <c r="BK86" s="2"/>
      <c r="BM86" s="2"/>
      <c r="BO86" s="2"/>
      <c r="BQ86" s="2"/>
      <c r="BS86" s="2"/>
      <c r="BU86" s="2">
        <v>117087</v>
      </c>
      <c r="BV86" s="3">
        <v>1</v>
      </c>
      <c r="BW86" s="2">
        <v>117087</v>
      </c>
      <c r="BX86" s="3">
        <v>1</v>
      </c>
      <c r="BY86" s="2"/>
      <c r="CA86" s="2"/>
      <c r="CC86" s="2">
        <v>78183</v>
      </c>
      <c r="CD86" s="3">
        <v>1</v>
      </c>
      <c r="CE86" s="2">
        <v>27155.43</v>
      </c>
      <c r="CF86" s="3">
        <v>0</v>
      </c>
      <c r="CG86" s="2">
        <v>50595</v>
      </c>
      <c r="CH86" s="3">
        <v>1</v>
      </c>
      <c r="CI86" s="2">
        <v>60194</v>
      </c>
      <c r="CJ86" s="3">
        <v>1</v>
      </c>
      <c r="CK86" s="2"/>
      <c r="CM86" s="2"/>
      <c r="CO86" s="2"/>
      <c r="CQ86" s="2"/>
      <c r="CS86" s="2">
        <v>144306</v>
      </c>
      <c r="CT86" s="3">
        <v>1</v>
      </c>
      <c r="CU86" s="2"/>
      <c r="CW86" s="2"/>
      <c r="CY86" s="2"/>
      <c r="DA86" s="2"/>
      <c r="DC86" s="2">
        <v>112569</v>
      </c>
      <c r="DD86" s="3">
        <v>1</v>
      </c>
      <c r="DE86" s="2">
        <v>112569</v>
      </c>
      <c r="DF86" s="3">
        <v>1</v>
      </c>
      <c r="DG86" s="2"/>
      <c r="DI86" s="2"/>
      <c r="DK86" s="2"/>
      <c r="DM86" s="2"/>
      <c r="DO86" s="2"/>
      <c r="DQ86" s="2">
        <v>195277</v>
      </c>
      <c r="DR86" s="3">
        <v>1</v>
      </c>
      <c r="DS86" s="2">
        <v>112569</v>
      </c>
      <c r="DT86" s="3">
        <v>1</v>
      </c>
      <c r="DU86" s="2"/>
      <c r="DW86" s="2"/>
      <c r="DY86" s="2">
        <v>56854</v>
      </c>
      <c r="DZ86" s="3">
        <v>1</v>
      </c>
      <c r="EA86" s="2"/>
      <c r="EC86" s="2"/>
      <c r="EE86" s="2"/>
      <c r="EG86" s="2"/>
      <c r="EI86" s="2"/>
      <c r="EK86" s="2"/>
      <c r="EM86" s="2">
        <v>112569</v>
      </c>
      <c r="EN86" s="3">
        <v>1</v>
      </c>
      <c r="EO86" s="2">
        <v>112569</v>
      </c>
      <c r="EP86" s="3">
        <v>1</v>
      </c>
      <c r="EQ86" s="2"/>
      <c r="ES86" s="2"/>
      <c r="EU86" s="2"/>
      <c r="EW86" s="2"/>
      <c r="EY86" s="2"/>
      <c r="FA86" s="2"/>
      <c r="FC86" s="2"/>
      <c r="FE86" s="2"/>
      <c r="FG86" s="2">
        <v>112569</v>
      </c>
      <c r="FH86" s="3">
        <v>1</v>
      </c>
      <c r="FI86" s="2"/>
      <c r="FK86" s="2"/>
      <c r="FM86" s="2"/>
      <c r="FO86" s="2">
        <v>112569</v>
      </c>
      <c r="FP86" s="3">
        <v>1</v>
      </c>
      <c r="FQ86" s="2"/>
      <c r="FS86" s="2"/>
      <c r="FU86" s="2"/>
      <c r="FW86" s="2">
        <v>112569</v>
      </c>
      <c r="FX86" s="3">
        <v>1</v>
      </c>
      <c r="FY86" s="2"/>
      <c r="GA86" s="2">
        <v>225138</v>
      </c>
      <c r="GB86" s="3">
        <v>2</v>
      </c>
      <c r="GC86" s="2"/>
      <c r="GE86" s="2"/>
      <c r="GG86" s="2">
        <v>1913673</v>
      </c>
      <c r="GH86" s="3">
        <v>17</v>
      </c>
      <c r="GI86" s="2"/>
      <c r="GK86" s="2"/>
      <c r="GM86" s="2"/>
      <c r="GO86" s="2"/>
      <c r="GQ86" s="2"/>
      <c r="GS86" s="2">
        <v>112569</v>
      </c>
      <c r="GT86" s="3">
        <v>1</v>
      </c>
      <c r="GU86" s="2"/>
      <c r="GW86" s="2"/>
      <c r="GY86" s="2"/>
      <c r="HA86" s="2"/>
      <c r="HC86" s="2"/>
      <c r="HE86" s="2"/>
      <c r="HG86" s="2"/>
      <c r="HI86" s="2"/>
      <c r="HK86" s="2"/>
      <c r="HM86" s="2"/>
      <c r="HO86" s="2"/>
      <c r="HQ86" s="2"/>
      <c r="HS86" s="2"/>
      <c r="HU86" s="2"/>
      <c r="HW86" s="2"/>
      <c r="HY86" s="2"/>
      <c r="IA86" s="2"/>
      <c r="IC86" s="2"/>
      <c r="IE86" s="2"/>
      <c r="IG86" s="2"/>
      <c r="II86" s="2"/>
      <c r="IK86" s="2"/>
      <c r="IM86" s="2"/>
      <c r="IO86" s="2"/>
      <c r="IQ86" s="2"/>
      <c r="IS86" s="2"/>
      <c r="IU86" s="2"/>
      <c r="IW86" s="2"/>
      <c r="IY86" s="2"/>
      <c r="JA86" s="2"/>
      <c r="JC86" s="2">
        <v>74800</v>
      </c>
      <c r="JD86" s="3">
        <v>0</v>
      </c>
      <c r="JE86" s="2">
        <v>10200</v>
      </c>
      <c r="JF86" s="3">
        <v>0</v>
      </c>
      <c r="JG86" s="2">
        <v>54400</v>
      </c>
      <c r="JH86" s="3">
        <v>0</v>
      </c>
      <c r="JI86" s="2"/>
      <c r="JK86" s="2">
        <v>2394</v>
      </c>
      <c r="JL86" s="3">
        <v>0</v>
      </c>
      <c r="JM86" s="2"/>
      <c r="JO86" s="2"/>
      <c r="JQ86" s="2">
        <v>50000.46</v>
      </c>
      <c r="JR86" s="3">
        <v>0</v>
      </c>
      <c r="JS86" s="2">
        <v>2000</v>
      </c>
      <c r="JT86" s="3">
        <v>0</v>
      </c>
      <c r="JU86" s="2"/>
      <c r="JW86" s="2">
        <v>15777</v>
      </c>
      <c r="JX86" s="3">
        <v>0</v>
      </c>
      <c r="JY86" s="2">
        <v>6999.5</v>
      </c>
      <c r="JZ86" s="3">
        <v>0</v>
      </c>
      <c r="KA86" s="2"/>
      <c r="KC86" s="2">
        <v>15105</v>
      </c>
      <c r="KD86" s="3">
        <v>0</v>
      </c>
      <c r="KE86" s="2">
        <v>70000</v>
      </c>
      <c r="KF86" s="3">
        <v>0</v>
      </c>
      <c r="KG86" s="2">
        <v>10000</v>
      </c>
      <c r="KH86" s="3">
        <v>0</v>
      </c>
      <c r="KI86" s="2">
        <v>10000</v>
      </c>
      <c r="KJ86" s="3">
        <v>0</v>
      </c>
      <c r="KK86" s="2">
        <v>25135.54</v>
      </c>
      <c r="KL86" s="3">
        <v>0</v>
      </c>
      <c r="KM86" s="2"/>
      <c r="KO86" s="2"/>
      <c r="KQ86" s="2">
        <v>500</v>
      </c>
      <c r="KR86" s="3">
        <v>0</v>
      </c>
      <c r="KS86" s="2">
        <v>3000</v>
      </c>
      <c r="KT86" s="3">
        <v>0</v>
      </c>
      <c r="KU86" s="2">
        <v>7000</v>
      </c>
      <c r="KV86" s="3">
        <v>0</v>
      </c>
      <c r="KW86" s="2">
        <v>6000</v>
      </c>
      <c r="KX86" s="3">
        <v>0</v>
      </c>
      <c r="KY86" s="2">
        <v>40000</v>
      </c>
      <c r="KZ86" s="3">
        <v>0</v>
      </c>
      <c r="LA86" s="2">
        <v>5000</v>
      </c>
      <c r="LB86" s="3">
        <v>0</v>
      </c>
      <c r="LC86" s="2">
        <v>2640</v>
      </c>
      <c r="LD86" s="3">
        <v>0</v>
      </c>
      <c r="LE86" s="2"/>
      <c r="LG86" s="2">
        <v>25000</v>
      </c>
      <c r="LH86" s="3">
        <v>0</v>
      </c>
      <c r="LI86" s="2">
        <v>5000</v>
      </c>
      <c r="LJ86" s="3">
        <v>0</v>
      </c>
      <c r="LK86" s="2">
        <v>2000</v>
      </c>
      <c r="LL86" s="3">
        <v>0</v>
      </c>
      <c r="LM86" s="2"/>
      <c r="LO86" s="2"/>
      <c r="LQ86" s="2"/>
      <c r="LS86" s="2">
        <v>5000</v>
      </c>
      <c r="LT86" s="3">
        <v>0</v>
      </c>
      <c r="LU86" s="2"/>
      <c r="LW86" s="2">
        <v>10000</v>
      </c>
      <c r="LX86" s="3">
        <v>0</v>
      </c>
      <c r="LY86" s="2">
        <v>10000</v>
      </c>
      <c r="LZ86" s="3">
        <v>0</v>
      </c>
      <c r="MA86" s="2"/>
      <c r="MC86" s="2"/>
      <c r="ME86" s="2"/>
      <c r="MG86" s="2">
        <v>2000</v>
      </c>
      <c r="MH86" s="3">
        <v>0</v>
      </c>
      <c r="MI86" s="2">
        <v>100000</v>
      </c>
      <c r="MJ86" s="3">
        <v>0</v>
      </c>
      <c r="MK86" s="2">
        <v>10000</v>
      </c>
      <c r="ML86" s="3">
        <v>0</v>
      </c>
      <c r="MM86" s="2">
        <v>3000</v>
      </c>
      <c r="MN86" s="3">
        <v>0</v>
      </c>
      <c r="MO86" s="2"/>
      <c r="MQ86" s="2"/>
      <c r="MS86" s="2">
        <v>951.68</v>
      </c>
      <c r="MT86" s="3">
        <v>0</v>
      </c>
      <c r="MU86" s="2"/>
      <c r="MW86" s="2"/>
      <c r="MY86" s="2">
        <v>5000</v>
      </c>
      <c r="MZ86" s="3">
        <v>0</v>
      </c>
      <c r="NA86" s="2"/>
      <c r="NC86" s="2">
        <v>6112345.6099999994</v>
      </c>
      <c r="ND86" s="3">
        <v>66</v>
      </c>
      <c r="NE86" s="2"/>
      <c r="NG86" s="2"/>
      <c r="NI86" s="2"/>
      <c r="NK86" s="2"/>
      <c r="NM86" s="2"/>
      <c r="NO86" s="2"/>
      <c r="NQ86" s="2"/>
      <c r="NS86" s="2"/>
      <c r="NU86" s="2"/>
      <c r="NW86" s="2"/>
      <c r="NY86" s="2"/>
      <c r="OA86" s="2"/>
      <c r="OC86" s="2"/>
      <c r="OE86" s="2"/>
      <c r="OG86" s="2"/>
      <c r="OI86" s="2"/>
      <c r="OK86" s="2"/>
      <c r="OM86" s="2"/>
      <c r="OO86" s="2"/>
      <c r="OQ86" s="2"/>
      <c r="OS86" s="2"/>
      <c r="OU86" s="2"/>
      <c r="OW86" s="2"/>
      <c r="OY86" s="2"/>
      <c r="PA86" s="2"/>
      <c r="PC86" s="2"/>
      <c r="PE86" s="2"/>
      <c r="PG86" s="2"/>
      <c r="PI86" s="2"/>
      <c r="PK86" s="2"/>
      <c r="PM86" s="2"/>
      <c r="PO86" s="2"/>
      <c r="PQ86" s="2"/>
      <c r="PS86" s="2"/>
    </row>
    <row r="87" spans="1:435" x14ac:dyDescent="0.25">
      <c r="A87" t="s">
        <v>270</v>
      </c>
      <c r="B87" s="1">
        <v>436</v>
      </c>
      <c r="C87" s="2"/>
      <c r="E87" s="2"/>
      <c r="G87" s="2">
        <v>67876</v>
      </c>
      <c r="H87" s="3">
        <v>1</v>
      </c>
      <c r="I87" s="2"/>
      <c r="K87" s="2"/>
      <c r="M87" s="2"/>
      <c r="O87" s="2"/>
      <c r="Q87" s="2"/>
      <c r="S87" s="2"/>
      <c r="U87" s="2"/>
      <c r="W87" s="2"/>
      <c r="Y87" s="2"/>
      <c r="AA87" s="2"/>
      <c r="AC87" s="2"/>
      <c r="AE87" s="2"/>
      <c r="AG87" s="2"/>
      <c r="AI87" s="2">
        <v>156529</v>
      </c>
      <c r="AJ87" s="3">
        <v>1</v>
      </c>
      <c r="AK87" s="2">
        <v>156529</v>
      </c>
      <c r="AL87" s="3">
        <v>1</v>
      </c>
      <c r="AM87" s="2"/>
      <c r="AO87" s="2"/>
      <c r="AQ87" s="2"/>
      <c r="AS87" s="2"/>
      <c r="AU87" s="2">
        <v>139018</v>
      </c>
      <c r="AV87" s="3">
        <v>2</v>
      </c>
      <c r="AW87" s="2">
        <v>55015</v>
      </c>
      <c r="AX87" s="3">
        <v>1</v>
      </c>
      <c r="AY87" s="2"/>
      <c r="BA87" s="2">
        <v>90879</v>
      </c>
      <c r="BB87" s="3">
        <v>1</v>
      </c>
      <c r="BC87" s="2"/>
      <c r="BE87" s="2">
        <v>117087</v>
      </c>
      <c r="BF87" s="3">
        <v>1</v>
      </c>
      <c r="BG87" s="2"/>
      <c r="BI87" s="2"/>
      <c r="BK87" s="2"/>
      <c r="BM87" s="2"/>
      <c r="BO87" s="2"/>
      <c r="BQ87" s="2"/>
      <c r="BS87" s="2"/>
      <c r="BU87" s="2">
        <v>117087</v>
      </c>
      <c r="BV87" s="3">
        <v>1</v>
      </c>
      <c r="BW87" s="2"/>
      <c r="BY87" s="2">
        <v>99681</v>
      </c>
      <c r="BZ87" s="3">
        <v>1</v>
      </c>
      <c r="CA87" s="2"/>
      <c r="CC87" s="2">
        <v>78183</v>
      </c>
      <c r="CD87" s="3">
        <v>1</v>
      </c>
      <c r="CE87" s="2">
        <v>24106.533329999998</v>
      </c>
      <c r="CF87" s="3">
        <v>0</v>
      </c>
      <c r="CG87" s="2">
        <v>101190</v>
      </c>
      <c r="CH87" s="3">
        <v>2</v>
      </c>
      <c r="CI87" s="2">
        <v>120388</v>
      </c>
      <c r="CJ87" s="3">
        <v>2</v>
      </c>
      <c r="CK87" s="2">
        <v>117742</v>
      </c>
      <c r="CL87" s="3">
        <v>1</v>
      </c>
      <c r="CM87" s="2"/>
      <c r="CO87" s="2"/>
      <c r="CQ87" s="2"/>
      <c r="CS87" s="2"/>
      <c r="CU87" s="2"/>
      <c r="CW87" s="2"/>
      <c r="CY87" s="2"/>
      <c r="DA87" s="2"/>
      <c r="DC87" s="2"/>
      <c r="DE87" s="2"/>
      <c r="DG87" s="2">
        <v>5116.7726761049998</v>
      </c>
      <c r="DH87" s="3">
        <v>4.5454544999999999E-2</v>
      </c>
      <c r="DI87" s="2"/>
      <c r="DK87" s="2"/>
      <c r="DM87" s="2"/>
      <c r="DO87" s="2">
        <v>116130</v>
      </c>
      <c r="DP87" s="3">
        <v>1</v>
      </c>
      <c r="DQ87" s="2">
        <v>195277</v>
      </c>
      <c r="DR87" s="3">
        <v>1</v>
      </c>
      <c r="DS87" s="2">
        <v>168853.5</v>
      </c>
      <c r="DT87" s="3">
        <v>1.5</v>
      </c>
      <c r="DU87" s="2"/>
      <c r="DW87" s="2"/>
      <c r="DY87" s="2"/>
      <c r="EA87" s="2"/>
      <c r="EC87" s="2"/>
      <c r="EE87" s="2">
        <v>254496</v>
      </c>
      <c r="EF87" s="3">
        <v>2</v>
      </c>
      <c r="EG87" s="2"/>
      <c r="EI87" s="2">
        <v>112569</v>
      </c>
      <c r="EJ87" s="3">
        <v>1</v>
      </c>
      <c r="EK87" s="2"/>
      <c r="EM87" s="2"/>
      <c r="EO87" s="2">
        <v>281422.5</v>
      </c>
      <c r="EP87" s="3">
        <v>2.5</v>
      </c>
      <c r="EQ87" s="2"/>
      <c r="ES87" s="2"/>
      <c r="EU87" s="2"/>
      <c r="EW87" s="2"/>
      <c r="EY87" s="2"/>
      <c r="FA87" s="2"/>
      <c r="FC87" s="2"/>
      <c r="FE87" s="2"/>
      <c r="FG87" s="2">
        <v>112569</v>
      </c>
      <c r="FH87" s="3">
        <v>1</v>
      </c>
      <c r="FI87" s="2"/>
      <c r="FK87" s="2">
        <v>112569</v>
      </c>
      <c r="FL87" s="3">
        <v>1</v>
      </c>
      <c r="FM87" s="2">
        <v>112569</v>
      </c>
      <c r="FN87" s="3">
        <v>1</v>
      </c>
      <c r="FO87" s="2"/>
      <c r="FQ87" s="2"/>
      <c r="FS87" s="2"/>
      <c r="FU87" s="2"/>
      <c r="FW87" s="2"/>
      <c r="FY87" s="2">
        <v>337707</v>
      </c>
      <c r="FZ87" s="3">
        <v>3</v>
      </c>
      <c r="GA87" s="2">
        <v>112569</v>
      </c>
      <c r="GB87" s="3">
        <v>1</v>
      </c>
      <c r="GC87" s="2">
        <v>787983</v>
      </c>
      <c r="GD87" s="3">
        <v>7</v>
      </c>
      <c r="GE87" s="2"/>
      <c r="GG87" s="2"/>
      <c r="GI87" s="2"/>
      <c r="GK87" s="2">
        <v>225138</v>
      </c>
      <c r="GL87" s="3">
        <v>2</v>
      </c>
      <c r="GM87" s="2"/>
      <c r="GO87" s="2">
        <v>337707</v>
      </c>
      <c r="GP87" s="3">
        <v>3</v>
      </c>
      <c r="GQ87" s="2"/>
      <c r="GS87" s="2">
        <v>112569</v>
      </c>
      <c r="GT87" s="3">
        <v>1</v>
      </c>
      <c r="GU87" s="2"/>
      <c r="GW87" s="2"/>
      <c r="GY87" s="2"/>
      <c r="HA87" s="2"/>
      <c r="HC87" s="2"/>
      <c r="HE87" s="2"/>
      <c r="HG87" s="2"/>
      <c r="HI87" s="2"/>
      <c r="HK87" s="2">
        <v>112569</v>
      </c>
      <c r="HL87" s="3">
        <v>1</v>
      </c>
      <c r="HM87" s="2"/>
      <c r="HO87" s="2">
        <v>112569</v>
      </c>
      <c r="HP87" s="3">
        <v>1</v>
      </c>
      <c r="HQ87" s="2"/>
      <c r="HS87" s="2"/>
      <c r="HU87" s="2">
        <v>225138</v>
      </c>
      <c r="HV87" s="3">
        <v>2</v>
      </c>
      <c r="HW87" s="2"/>
      <c r="HY87" s="2"/>
      <c r="IA87" s="2"/>
      <c r="IC87" s="2"/>
      <c r="IE87" s="2">
        <v>225138</v>
      </c>
      <c r="IF87" s="3">
        <v>2</v>
      </c>
      <c r="IG87" s="2"/>
      <c r="II87" s="2"/>
      <c r="IK87" s="2"/>
      <c r="IM87" s="2"/>
      <c r="IO87" s="2">
        <v>112569</v>
      </c>
      <c r="IP87" s="3">
        <v>1</v>
      </c>
      <c r="IQ87" s="2">
        <v>112569</v>
      </c>
      <c r="IR87" s="3">
        <v>1</v>
      </c>
      <c r="IS87" s="2">
        <v>112569</v>
      </c>
      <c r="IT87" s="3">
        <v>1</v>
      </c>
      <c r="IU87" s="2">
        <v>112569</v>
      </c>
      <c r="IV87" s="3">
        <v>1</v>
      </c>
      <c r="IW87" s="2">
        <v>112569</v>
      </c>
      <c r="IX87" s="3">
        <v>1</v>
      </c>
      <c r="IY87" s="2"/>
      <c r="JA87" s="2"/>
      <c r="JC87" s="2"/>
      <c r="JE87" s="2"/>
      <c r="JG87" s="2"/>
      <c r="JI87" s="2"/>
      <c r="JK87" s="2"/>
      <c r="JM87" s="2"/>
      <c r="JO87" s="2"/>
      <c r="JQ87" s="2">
        <v>78175.205000000002</v>
      </c>
      <c r="JR87" s="3">
        <v>0</v>
      </c>
      <c r="JS87" s="2"/>
      <c r="JU87" s="2">
        <v>6000</v>
      </c>
      <c r="JV87" s="3">
        <v>0</v>
      </c>
      <c r="JW87" s="2">
        <v>3750</v>
      </c>
      <c r="JX87" s="3">
        <v>0</v>
      </c>
      <c r="JY87" s="2">
        <v>15000.2</v>
      </c>
      <c r="JZ87" s="3">
        <v>0</v>
      </c>
      <c r="KA87" s="2"/>
      <c r="KC87" s="2">
        <v>12000</v>
      </c>
      <c r="KD87" s="3">
        <v>0</v>
      </c>
      <c r="KE87" s="2">
        <v>1800</v>
      </c>
      <c r="KF87" s="3">
        <v>0</v>
      </c>
      <c r="KG87" s="2"/>
      <c r="KI87" s="2"/>
      <c r="KK87" s="2">
        <v>118974.25</v>
      </c>
      <c r="KL87" s="3">
        <v>0</v>
      </c>
      <c r="KM87" s="2">
        <v>134015</v>
      </c>
      <c r="KN87" s="3">
        <v>0</v>
      </c>
      <c r="KO87" s="2">
        <v>60000</v>
      </c>
      <c r="KP87" s="3">
        <v>0</v>
      </c>
      <c r="KQ87" s="2">
        <v>300</v>
      </c>
      <c r="KR87" s="3">
        <v>0</v>
      </c>
      <c r="KS87" s="2"/>
      <c r="KU87" s="2">
        <v>42612</v>
      </c>
      <c r="KV87" s="3">
        <v>0</v>
      </c>
      <c r="KW87" s="2">
        <v>1000</v>
      </c>
      <c r="KX87" s="3">
        <v>0</v>
      </c>
      <c r="KY87" s="2">
        <v>10000</v>
      </c>
      <c r="KZ87" s="3">
        <v>0</v>
      </c>
      <c r="LA87" s="2"/>
      <c r="LC87" s="2">
        <v>4320</v>
      </c>
      <c r="LD87" s="3">
        <v>0</v>
      </c>
      <c r="LE87" s="2"/>
      <c r="LG87" s="2"/>
      <c r="LI87" s="2"/>
      <c r="LK87" s="2"/>
      <c r="LM87" s="2"/>
      <c r="LO87" s="2"/>
      <c r="LQ87" s="2">
        <v>14666</v>
      </c>
      <c r="LR87" s="3">
        <v>0</v>
      </c>
      <c r="LS87" s="2">
        <v>14000</v>
      </c>
      <c r="LT87" s="3">
        <v>0</v>
      </c>
      <c r="LU87" s="2"/>
      <c r="LW87" s="2">
        <v>5000</v>
      </c>
      <c r="LX87" s="3">
        <v>0</v>
      </c>
      <c r="LY87" s="2">
        <v>8000</v>
      </c>
      <c r="LZ87" s="3">
        <v>0</v>
      </c>
      <c r="MA87" s="2"/>
      <c r="MC87" s="2"/>
      <c r="ME87" s="2"/>
      <c r="MG87" s="2"/>
      <c r="MI87" s="2"/>
      <c r="MK87" s="2">
        <v>3000</v>
      </c>
      <c r="ML87" s="3">
        <v>0</v>
      </c>
      <c r="MM87" s="2"/>
      <c r="MO87" s="2"/>
      <c r="MQ87" s="2"/>
      <c r="MS87" s="2">
        <v>1557.24</v>
      </c>
      <c r="MT87" s="3">
        <v>0</v>
      </c>
      <c r="MU87" s="2"/>
      <c r="MW87" s="2"/>
      <c r="MY87" s="2"/>
      <c r="NA87" s="2">
        <v>26000</v>
      </c>
      <c r="NB87" s="3">
        <v>0</v>
      </c>
      <c r="NC87" s="2">
        <v>6624984.2010061052</v>
      </c>
      <c r="ND87" s="3">
        <v>56.045454544999998</v>
      </c>
      <c r="NE87" s="2"/>
      <c r="NG87" s="2"/>
      <c r="NI87" s="2"/>
      <c r="NK87" s="2"/>
      <c r="NM87" s="2"/>
      <c r="NO87" s="2"/>
      <c r="NQ87" s="2"/>
      <c r="NS87" s="2"/>
      <c r="NU87" s="2"/>
      <c r="NW87" s="2"/>
      <c r="NY87" s="2"/>
      <c r="OA87" s="2"/>
      <c r="OC87" s="2"/>
      <c r="OE87" s="2"/>
      <c r="OG87" s="2"/>
      <c r="OI87" s="2"/>
      <c r="OK87" s="2"/>
      <c r="OM87" s="2"/>
      <c r="OO87" s="2"/>
      <c r="OQ87" s="2"/>
      <c r="OS87" s="2"/>
      <c r="OU87" s="2"/>
      <c r="OW87" s="2"/>
      <c r="OY87" s="2"/>
      <c r="PA87" s="2"/>
      <c r="PC87" s="2"/>
      <c r="PE87" s="2"/>
      <c r="PG87" s="2"/>
      <c r="PI87" s="2"/>
      <c r="PK87" s="2"/>
      <c r="PM87" s="2"/>
      <c r="PO87" s="2"/>
      <c r="PQ87" s="2"/>
      <c r="PS87" s="2"/>
    </row>
    <row r="88" spans="1:435" x14ac:dyDescent="0.25">
      <c r="A88" t="s">
        <v>271</v>
      </c>
      <c r="B88" s="1">
        <v>459</v>
      </c>
      <c r="C88" s="2"/>
      <c r="E88" s="2">
        <v>312474</v>
      </c>
      <c r="F88" s="3">
        <v>3</v>
      </c>
      <c r="G88" s="2">
        <v>67876</v>
      </c>
      <c r="H88" s="3">
        <v>1</v>
      </c>
      <c r="I88" s="2"/>
      <c r="K88" s="2"/>
      <c r="M88" s="2"/>
      <c r="O88" s="2"/>
      <c r="Q88" s="2"/>
      <c r="S88" s="2"/>
      <c r="U88" s="2"/>
      <c r="W88" s="2">
        <v>187440</v>
      </c>
      <c r="X88" s="3">
        <v>5</v>
      </c>
      <c r="Y88" s="2"/>
      <c r="AA88" s="2"/>
      <c r="AC88" s="2"/>
      <c r="AE88" s="2"/>
      <c r="AG88" s="2"/>
      <c r="AI88" s="2">
        <v>156529</v>
      </c>
      <c r="AJ88" s="3">
        <v>1</v>
      </c>
      <c r="AK88" s="2">
        <v>469587</v>
      </c>
      <c r="AL88" s="3">
        <v>3</v>
      </c>
      <c r="AM88" s="2"/>
      <c r="AO88" s="2"/>
      <c r="AQ88" s="2"/>
      <c r="AS88" s="2"/>
      <c r="AU88" s="2">
        <v>139018</v>
      </c>
      <c r="AV88" s="3">
        <v>2</v>
      </c>
      <c r="AW88" s="2">
        <v>220060</v>
      </c>
      <c r="AX88" s="3">
        <v>4</v>
      </c>
      <c r="AY88" s="2">
        <v>55015</v>
      </c>
      <c r="AZ88" s="3">
        <v>1</v>
      </c>
      <c r="BA88" s="2">
        <v>90879</v>
      </c>
      <c r="BB88" s="3">
        <v>1</v>
      </c>
      <c r="BC88" s="2"/>
      <c r="BE88" s="2"/>
      <c r="BG88" s="2"/>
      <c r="BI88" s="2">
        <v>58896</v>
      </c>
      <c r="BJ88" s="3">
        <v>1</v>
      </c>
      <c r="BK88" s="2"/>
      <c r="BM88" s="2"/>
      <c r="BO88" s="2"/>
      <c r="BQ88" s="2"/>
      <c r="BS88" s="2"/>
      <c r="BU88" s="2">
        <v>117087</v>
      </c>
      <c r="BV88" s="3">
        <v>1</v>
      </c>
      <c r="BW88" s="2"/>
      <c r="BY88" s="2">
        <v>99681</v>
      </c>
      <c r="BZ88" s="3">
        <v>1</v>
      </c>
      <c r="CA88" s="2"/>
      <c r="CC88" s="2">
        <v>78183</v>
      </c>
      <c r="CD88" s="3">
        <v>1</v>
      </c>
      <c r="CE88" s="2">
        <v>8053.7566669999997</v>
      </c>
      <c r="CF88" s="3">
        <v>0</v>
      </c>
      <c r="CG88" s="2">
        <v>354165</v>
      </c>
      <c r="CH88" s="3">
        <v>7</v>
      </c>
      <c r="CI88" s="2">
        <v>120388</v>
      </c>
      <c r="CJ88" s="3">
        <v>2</v>
      </c>
      <c r="CK88" s="2">
        <v>235484</v>
      </c>
      <c r="CL88" s="3">
        <v>2</v>
      </c>
      <c r="CM88" s="2"/>
      <c r="CO88" s="2">
        <v>144306</v>
      </c>
      <c r="CP88" s="3">
        <v>1</v>
      </c>
      <c r="CQ88" s="2">
        <v>144306</v>
      </c>
      <c r="CR88" s="3">
        <v>1</v>
      </c>
      <c r="CS88" s="2">
        <v>144306</v>
      </c>
      <c r="CT88" s="3">
        <v>1</v>
      </c>
      <c r="CU88" s="2"/>
      <c r="CW88" s="2">
        <v>381744</v>
      </c>
      <c r="CX88" s="3">
        <v>3</v>
      </c>
      <c r="CY88" s="2"/>
      <c r="DA88" s="2">
        <v>112569</v>
      </c>
      <c r="DB88" s="3">
        <v>1</v>
      </c>
      <c r="DC88" s="2"/>
      <c r="DE88" s="2">
        <v>112569</v>
      </c>
      <c r="DF88" s="3">
        <v>1</v>
      </c>
      <c r="DG88" s="2"/>
      <c r="DI88" s="2"/>
      <c r="DK88" s="2"/>
      <c r="DM88" s="2"/>
      <c r="DO88" s="2"/>
      <c r="DQ88" s="2">
        <v>195277</v>
      </c>
      <c r="DR88" s="3">
        <v>1</v>
      </c>
      <c r="DS88" s="2">
        <v>225138</v>
      </c>
      <c r="DT88" s="3">
        <v>2</v>
      </c>
      <c r="DU88" s="2"/>
      <c r="DW88" s="2"/>
      <c r="DY88" s="2">
        <v>56854</v>
      </c>
      <c r="DZ88" s="3">
        <v>1</v>
      </c>
      <c r="EA88" s="2"/>
      <c r="EC88" s="2"/>
      <c r="EE88" s="2">
        <v>254496</v>
      </c>
      <c r="EF88" s="3">
        <v>2</v>
      </c>
      <c r="EG88" s="2"/>
      <c r="EI88" s="2"/>
      <c r="EK88" s="2"/>
      <c r="EM88" s="2">
        <v>112569</v>
      </c>
      <c r="EN88" s="3">
        <v>1</v>
      </c>
      <c r="EO88" s="2">
        <v>562845</v>
      </c>
      <c r="EP88" s="3">
        <v>5</v>
      </c>
      <c r="EQ88" s="2"/>
      <c r="ES88" s="2"/>
      <c r="EU88" s="2"/>
      <c r="EW88" s="2"/>
      <c r="EY88" s="2"/>
      <c r="FA88" s="2"/>
      <c r="FC88" s="2"/>
      <c r="FE88" s="2"/>
      <c r="FG88" s="2">
        <v>225138</v>
      </c>
      <c r="FH88" s="3">
        <v>2</v>
      </c>
      <c r="FI88" s="2">
        <v>112569</v>
      </c>
      <c r="FJ88" s="3">
        <v>1</v>
      </c>
      <c r="FK88" s="2">
        <v>225138</v>
      </c>
      <c r="FL88" s="3">
        <v>2</v>
      </c>
      <c r="FM88" s="2">
        <v>112569</v>
      </c>
      <c r="FN88" s="3">
        <v>1</v>
      </c>
      <c r="FO88" s="2">
        <v>225138</v>
      </c>
      <c r="FP88" s="3">
        <v>2</v>
      </c>
      <c r="FQ88" s="2"/>
      <c r="FS88" s="2"/>
      <c r="FU88" s="2"/>
      <c r="FW88" s="2">
        <v>2026242</v>
      </c>
      <c r="FX88" s="3">
        <v>18</v>
      </c>
      <c r="FY88" s="2">
        <v>562845</v>
      </c>
      <c r="FZ88" s="3">
        <v>5</v>
      </c>
      <c r="GA88" s="2">
        <v>225138</v>
      </c>
      <c r="GB88" s="3">
        <v>2</v>
      </c>
      <c r="GC88" s="2">
        <v>900552</v>
      </c>
      <c r="GD88" s="3">
        <v>8</v>
      </c>
      <c r="GE88" s="2"/>
      <c r="GG88" s="2">
        <v>112569</v>
      </c>
      <c r="GH88" s="3">
        <v>1</v>
      </c>
      <c r="GI88" s="2"/>
      <c r="GK88" s="2">
        <v>225138</v>
      </c>
      <c r="GL88" s="3">
        <v>2</v>
      </c>
      <c r="GM88" s="2"/>
      <c r="GO88" s="2">
        <v>450276</v>
      </c>
      <c r="GP88" s="3">
        <v>4</v>
      </c>
      <c r="GQ88" s="2"/>
      <c r="GS88" s="2">
        <v>225138</v>
      </c>
      <c r="GT88" s="3">
        <v>2</v>
      </c>
      <c r="GU88" s="2"/>
      <c r="GW88" s="2">
        <v>112569</v>
      </c>
      <c r="GX88" s="3">
        <v>1</v>
      </c>
      <c r="GY88" s="2"/>
      <c r="HA88" s="2"/>
      <c r="HC88" s="2"/>
      <c r="HE88" s="2">
        <v>112569</v>
      </c>
      <c r="HF88" s="3">
        <v>1</v>
      </c>
      <c r="HG88" s="2"/>
      <c r="HI88" s="2"/>
      <c r="HK88" s="2">
        <v>112569</v>
      </c>
      <c r="HL88" s="3">
        <v>1</v>
      </c>
      <c r="HM88" s="2">
        <v>112569</v>
      </c>
      <c r="HN88" s="3">
        <v>1</v>
      </c>
      <c r="HO88" s="2">
        <v>112569</v>
      </c>
      <c r="HP88" s="3">
        <v>1</v>
      </c>
      <c r="HQ88" s="2">
        <v>112569</v>
      </c>
      <c r="HR88" s="3">
        <v>1</v>
      </c>
      <c r="HS88" s="2"/>
      <c r="HU88" s="2">
        <v>450276</v>
      </c>
      <c r="HV88" s="3">
        <v>4</v>
      </c>
      <c r="HW88" s="2">
        <v>112569</v>
      </c>
      <c r="HX88" s="3">
        <v>1</v>
      </c>
      <c r="HY88" s="2"/>
      <c r="IA88" s="2"/>
      <c r="IC88" s="2"/>
      <c r="IE88" s="2">
        <v>337707</v>
      </c>
      <c r="IF88" s="3">
        <v>3</v>
      </c>
      <c r="IG88" s="2">
        <v>112569</v>
      </c>
      <c r="IH88" s="3">
        <v>1</v>
      </c>
      <c r="II88" s="2"/>
      <c r="IK88" s="2"/>
      <c r="IM88" s="2"/>
      <c r="IO88" s="2">
        <v>112569</v>
      </c>
      <c r="IP88" s="3">
        <v>1</v>
      </c>
      <c r="IQ88" s="2">
        <v>337707</v>
      </c>
      <c r="IR88" s="3">
        <v>3</v>
      </c>
      <c r="IS88" s="2">
        <v>112569</v>
      </c>
      <c r="IT88" s="3">
        <v>1</v>
      </c>
      <c r="IU88" s="2">
        <v>112569</v>
      </c>
      <c r="IV88" s="3">
        <v>1</v>
      </c>
      <c r="IW88" s="2">
        <v>225138</v>
      </c>
      <c r="IX88" s="3">
        <v>2</v>
      </c>
      <c r="IY88" s="2">
        <v>175765</v>
      </c>
      <c r="IZ88" s="3">
        <v>5</v>
      </c>
      <c r="JA88" s="2"/>
      <c r="JC88" s="2"/>
      <c r="JE88" s="2"/>
      <c r="JG88" s="2"/>
      <c r="JI88" s="2"/>
      <c r="JK88" s="2"/>
      <c r="JM88" s="2"/>
      <c r="JO88" s="2"/>
      <c r="JQ88" s="2"/>
      <c r="JS88" s="2"/>
      <c r="JU88" s="2"/>
      <c r="JW88" s="2">
        <v>1000</v>
      </c>
      <c r="JX88" s="3">
        <v>0</v>
      </c>
      <c r="JY88" s="2">
        <v>25342.76</v>
      </c>
      <c r="JZ88" s="3">
        <v>0</v>
      </c>
      <c r="KA88" s="2"/>
      <c r="KC88" s="2">
        <v>45560</v>
      </c>
      <c r="KD88" s="3">
        <v>0</v>
      </c>
      <c r="KE88" s="2"/>
      <c r="KG88" s="2"/>
      <c r="KI88" s="2">
        <v>17991</v>
      </c>
      <c r="KJ88" s="3">
        <v>0</v>
      </c>
      <c r="KK88" s="2">
        <v>427087.38</v>
      </c>
      <c r="KL88" s="3">
        <v>0</v>
      </c>
      <c r="KM88" s="2"/>
      <c r="KO88" s="2">
        <v>75000</v>
      </c>
      <c r="KP88" s="3">
        <v>0</v>
      </c>
      <c r="KQ88" s="2"/>
      <c r="KS88" s="2"/>
      <c r="KU88" s="2">
        <v>31365</v>
      </c>
      <c r="KV88" s="3">
        <v>0</v>
      </c>
      <c r="KW88" s="2"/>
      <c r="KY88" s="2">
        <v>5000</v>
      </c>
      <c r="KZ88" s="3">
        <v>0</v>
      </c>
      <c r="LA88" s="2">
        <v>11380</v>
      </c>
      <c r="LB88" s="3">
        <v>0</v>
      </c>
      <c r="LC88" s="2">
        <v>15800</v>
      </c>
      <c r="LD88" s="3">
        <v>0</v>
      </c>
      <c r="LE88" s="2"/>
      <c r="LG88" s="2"/>
      <c r="LI88" s="2"/>
      <c r="LK88" s="2"/>
      <c r="LM88" s="2"/>
      <c r="LO88" s="2"/>
      <c r="LQ88" s="2">
        <v>25216</v>
      </c>
      <c r="LR88" s="3">
        <v>0</v>
      </c>
      <c r="LS88" s="2">
        <v>74669</v>
      </c>
      <c r="LT88" s="3">
        <v>0</v>
      </c>
      <c r="LU88" s="2"/>
      <c r="LW88" s="2"/>
      <c r="LY88" s="2"/>
      <c r="MA88" s="2">
        <v>113945.66</v>
      </c>
      <c r="MB88" s="3">
        <v>0</v>
      </c>
      <c r="MC88" s="2">
        <v>5000</v>
      </c>
      <c r="MD88" s="3">
        <v>0</v>
      </c>
      <c r="ME88" s="2">
        <v>2000</v>
      </c>
      <c r="MF88" s="3">
        <v>0</v>
      </c>
      <c r="MG88" s="2"/>
      <c r="MI88" s="2"/>
      <c r="MK88" s="2">
        <v>3570</v>
      </c>
      <c r="ML88" s="3">
        <v>0</v>
      </c>
      <c r="MM88" s="2">
        <v>5000</v>
      </c>
      <c r="MN88" s="3">
        <v>0</v>
      </c>
      <c r="MO88" s="2">
        <v>3750</v>
      </c>
      <c r="MP88" s="3">
        <v>0</v>
      </c>
      <c r="MQ88" s="2"/>
      <c r="MS88" s="2">
        <v>4001.87</v>
      </c>
      <c r="MT88" s="3">
        <v>0</v>
      </c>
      <c r="MU88" s="2"/>
      <c r="MW88" s="2"/>
      <c r="MY88" s="2"/>
      <c r="NA88" s="2">
        <v>32000</v>
      </c>
      <c r="NB88" s="3">
        <v>0</v>
      </c>
      <c r="NC88" s="2">
        <v>14535775.426666999</v>
      </c>
      <c r="ND88" s="3">
        <v>134</v>
      </c>
      <c r="NE88" s="2"/>
      <c r="NG88" s="2"/>
      <c r="NI88" s="2"/>
      <c r="NK88" s="2"/>
      <c r="NM88" s="2"/>
      <c r="NO88" s="2"/>
      <c r="NQ88" s="2"/>
      <c r="NS88" s="2"/>
      <c r="NU88" s="2"/>
      <c r="NW88" s="2"/>
      <c r="NY88" s="2"/>
      <c r="OA88" s="2"/>
      <c r="OC88" s="2"/>
      <c r="OE88" s="2"/>
      <c r="OG88" s="2"/>
      <c r="OI88" s="2"/>
      <c r="OK88" s="2"/>
      <c r="OM88" s="2"/>
      <c r="OO88" s="2"/>
      <c r="OQ88" s="2"/>
      <c r="OS88" s="2"/>
      <c r="OU88" s="2"/>
      <c r="OW88" s="2"/>
      <c r="OY88" s="2"/>
      <c r="PA88" s="2"/>
      <c r="PC88" s="2"/>
      <c r="PE88" s="2"/>
      <c r="PG88" s="2"/>
      <c r="PI88" s="2"/>
      <c r="PK88" s="2"/>
      <c r="PM88" s="2"/>
      <c r="PO88" s="2"/>
      <c r="PQ88" s="2"/>
      <c r="PS88" s="2"/>
    </row>
    <row r="89" spans="1:435" x14ac:dyDescent="0.25">
      <c r="A89" t="s">
        <v>272</v>
      </c>
      <c r="B89" s="1">
        <v>456</v>
      </c>
      <c r="C89" s="2"/>
      <c r="E89" s="2"/>
      <c r="G89" s="2">
        <v>67876</v>
      </c>
      <c r="H89" s="3">
        <v>1</v>
      </c>
      <c r="I89" s="2"/>
      <c r="K89" s="2"/>
      <c r="M89" s="2"/>
      <c r="O89" s="2"/>
      <c r="Q89" s="2">
        <v>43787</v>
      </c>
      <c r="R89" s="3">
        <v>1</v>
      </c>
      <c r="S89" s="2"/>
      <c r="U89" s="2"/>
      <c r="W89" s="2"/>
      <c r="Y89" s="2">
        <v>198873</v>
      </c>
      <c r="Z89" s="3">
        <v>3</v>
      </c>
      <c r="AA89" s="2"/>
      <c r="AC89" s="2"/>
      <c r="AE89" s="2"/>
      <c r="AG89" s="2"/>
      <c r="AI89" s="2"/>
      <c r="AK89" s="2">
        <v>313058</v>
      </c>
      <c r="AL89" s="3">
        <v>2</v>
      </c>
      <c r="AM89" s="2"/>
      <c r="AO89" s="2"/>
      <c r="AQ89" s="2">
        <v>156529</v>
      </c>
      <c r="AR89" s="3">
        <v>1</v>
      </c>
      <c r="AS89" s="2"/>
      <c r="AU89" s="2"/>
      <c r="AW89" s="2"/>
      <c r="AY89" s="2"/>
      <c r="BA89" s="2"/>
      <c r="BC89" s="2">
        <v>50639</v>
      </c>
      <c r="BD89" s="3">
        <v>1</v>
      </c>
      <c r="BE89" s="2"/>
      <c r="BG89" s="2"/>
      <c r="BI89" s="2">
        <v>58896</v>
      </c>
      <c r="BJ89" s="3">
        <v>1</v>
      </c>
      <c r="BK89" s="2"/>
      <c r="BM89" s="2">
        <v>67580</v>
      </c>
      <c r="BN89" s="3">
        <v>1</v>
      </c>
      <c r="BO89" s="2"/>
      <c r="BQ89" s="2"/>
      <c r="BS89" s="2"/>
      <c r="BU89" s="2"/>
      <c r="BW89" s="2"/>
      <c r="BY89" s="2">
        <v>99681</v>
      </c>
      <c r="BZ89" s="3">
        <v>1</v>
      </c>
      <c r="CA89" s="2">
        <v>234174</v>
      </c>
      <c r="CB89" s="3">
        <v>2</v>
      </c>
      <c r="CC89" s="2">
        <v>78183</v>
      </c>
      <c r="CD89" s="3">
        <v>1</v>
      </c>
      <c r="CE89" s="2">
        <v>30489.083330000001</v>
      </c>
      <c r="CF89" s="3">
        <v>0</v>
      </c>
      <c r="CG89" s="2"/>
      <c r="CI89" s="2">
        <v>120388</v>
      </c>
      <c r="CJ89" s="3">
        <v>2</v>
      </c>
      <c r="CK89" s="2">
        <v>235484</v>
      </c>
      <c r="CL89" s="3">
        <v>2</v>
      </c>
      <c r="CM89" s="2"/>
      <c r="CO89" s="2"/>
      <c r="CQ89" s="2"/>
      <c r="CS89" s="2">
        <v>144306</v>
      </c>
      <c r="CT89" s="3">
        <v>1</v>
      </c>
      <c r="CU89" s="2"/>
      <c r="CW89" s="2">
        <v>254496</v>
      </c>
      <c r="CX89" s="3">
        <v>2</v>
      </c>
      <c r="CY89" s="2"/>
      <c r="DA89" s="2">
        <v>112569</v>
      </c>
      <c r="DB89" s="3">
        <v>1</v>
      </c>
      <c r="DC89" s="2"/>
      <c r="DE89" s="2">
        <v>225138</v>
      </c>
      <c r="DF89" s="3">
        <v>2</v>
      </c>
      <c r="DG89" s="2"/>
      <c r="DI89" s="2"/>
      <c r="DK89" s="2"/>
      <c r="DM89" s="2"/>
      <c r="DO89" s="2"/>
      <c r="DQ89" s="2">
        <v>195277</v>
      </c>
      <c r="DR89" s="3">
        <v>1</v>
      </c>
      <c r="DS89" s="2"/>
      <c r="DU89" s="2">
        <v>126055</v>
      </c>
      <c r="DV89" s="3">
        <v>1</v>
      </c>
      <c r="DW89" s="2"/>
      <c r="DY89" s="2"/>
      <c r="EA89" s="2"/>
      <c r="EC89" s="2"/>
      <c r="EE89" s="2"/>
      <c r="EG89" s="2">
        <v>126055</v>
      </c>
      <c r="EH89" s="3">
        <v>1</v>
      </c>
      <c r="EI89" s="2"/>
      <c r="EK89" s="2"/>
      <c r="EM89" s="2">
        <v>112569</v>
      </c>
      <c r="EN89" s="3">
        <v>1</v>
      </c>
      <c r="EO89" s="2">
        <v>337707</v>
      </c>
      <c r="EP89" s="3">
        <v>3</v>
      </c>
      <c r="EQ89" s="2"/>
      <c r="ES89" s="2"/>
      <c r="EU89" s="2"/>
      <c r="EW89" s="2"/>
      <c r="EY89" s="2"/>
      <c r="FA89" s="2"/>
      <c r="FC89" s="2"/>
      <c r="FE89" s="2"/>
      <c r="FG89" s="2"/>
      <c r="FI89" s="2"/>
      <c r="FK89" s="2">
        <v>337707</v>
      </c>
      <c r="FL89" s="3">
        <v>3</v>
      </c>
      <c r="FM89" s="2">
        <v>112569</v>
      </c>
      <c r="FN89" s="3">
        <v>1</v>
      </c>
      <c r="FO89" s="2"/>
      <c r="FQ89" s="2">
        <v>112569</v>
      </c>
      <c r="FR89" s="3">
        <v>1</v>
      </c>
      <c r="FS89" s="2"/>
      <c r="FU89" s="2"/>
      <c r="FW89" s="2">
        <v>787983</v>
      </c>
      <c r="FX89" s="3">
        <v>7</v>
      </c>
      <c r="FY89" s="2">
        <v>225138</v>
      </c>
      <c r="FZ89" s="3">
        <v>2</v>
      </c>
      <c r="GA89" s="2">
        <v>112569</v>
      </c>
      <c r="GB89" s="3">
        <v>1</v>
      </c>
      <c r="GC89" s="2">
        <v>900552</v>
      </c>
      <c r="GD89" s="3">
        <v>8</v>
      </c>
      <c r="GE89" s="2"/>
      <c r="GG89" s="2"/>
      <c r="GI89" s="2"/>
      <c r="GK89" s="2"/>
      <c r="GM89" s="2"/>
      <c r="GO89" s="2">
        <v>225138</v>
      </c>
      <c r="GP89" s="3">
        <v>2</v>
      </c>
      <c r="GQ89" s="2"/>
      <c r="GS89" s="2"/>
      <c r="GU89" s="2"/>
      <c r="GW89" s="2">
        <v>112569</v>
      </c>
      <c r="GX89" s="3">
        <v>1</v>
      </c>
      <c r="GY89" s="2"/>
      <c r="HA89" s="2"/>
      <c r="HC89" s="2"/>
      <c r="HE89" s="2"/>
      <c r="HG89" s="2"/>
      <c r="HI89" s="2"/>
      <c r="HK89" s="2"/>
      <c r="HM89" s="2"/>
      <c r="HO89" s="2">
        <v>225138</v>
      </c>
      <c r="HP89" s="3">
        <v>2</v>
      </c>
      <c r="HQ89" s="2"/>
      <c r="HS89" s="2"/>
      <c r="HU89" s="2">
        <v>337707</v>
      </c>
      <c r="HV89" s="3">
        <v>3</v>
      </c>
      <c r="HW89" s="2"/>
      <c r="HY89" s="2"/>
      <c r="IA89" s="2">
        <v>166294</v>
      </c>
      <c r="IB89" s="3">
        <v>2</v>
      </c>
      <c r="IC89" s="2"/>
      <c r="IE89" s="2">
        <v>112569</v>
      </c>
      <c r="IF89" s="3">
        <v>1</v>
      </c>
      <c r="IG89" s="2"/>
      <c r="II89" s="2"/>
      <c r="IK89" s="2">
        <v>112569</v>
      </c>
      <c r="IL89" s="3">
        <v>1</v>
      </c>
      <c r="IM89" s="2"/>
      <c r="IO89" s="2"/>
      <c r="IQ89" s="2"/>
      <c r="IS89" s="2"/>
      <c r="IU89" s="2"/>
      <c r="IW89" s="2">
        <v>112569</v>
      </c>
      <c r="IX89" s="3">
        <v>1</v>
      </c>
      <c r="IY89" s="2"/>
      <c r="JA89" s="2"/>
      <c r="JC89" s="2"/>
      <c r="JE89" s="2"/>
      <c r="JG89" s="2"/>
      <c r="JI89" s="2">
        <v>47936</v>
      </c>
      <c r="JJ89" s="3">
        <v>0</v>
      </c>
      <c r="JK89" s="2"/>
      <c r="JM89" s="2">
        <v>151793.28</v>
      </c>
      <c r="JN89" s="3">
        <v>0</v>
      </c>
      <c r="JO89" s="2"/>
      <c r="JQ89" s="2">
        <v>146539.48000000001</v>
      </c>
      <c r="JR89" s="3">
        <v>0</v>
      </c>
      <c r="JS89" s="2">
        <v>3000</v>
      </c>
      <c r="JT89" s="3">
        <v>0</v>
      </c>
      <c r="JU89" s="2"/>
      <c r="JW89" s="2">
        <v>5225</v>
      </c>
      <c r="JX89" s="3">
        <v>0</v>
      </c>
      <c r="JY89" s="2">
        <v>6923.86</v>
      </c>
      <c r="JZ89" s="3">
        <v>0</v>
      </c>
      <c r="KA89" s="2"/>
      <c r="KC89" s="2">
        <v>49078</v>
      </c>
      <c r="KD89" s="3">
        <v>0</v>
      </c>
      <c r="KE89" s="2">
        <v>3500</v>
      </c>
      <c r="KF89" s="3">
        <v>0</v>
      </c>
      <c r="KG89" s="2">
        <v>3225</v>
      </c>
      <c r="KH89" s="3">
        <v>0</v>
      </c>
      <c r="KI89" s="2"/>
      <c r="KK89" s="2">
        <v>408869.2</v>
      </c>
      <c r="KL89" s="3">
        <v>0</v>
      </c>
      <c r="KM89" s="2">
        <v>19474</v>
      </c>
      <c r="KN89" s="3">
        <v>0</v>
      </c>
      <c r="KO89" s="2">
        <v>70000</v>
      </c>
      <c r="KP89" s="3">
        <v>0</v>
      </c>
      <c r="KQ89" s="2"/>
      <c r="KS89" s="2"/>
      <c r="KU89" s="2"/>
      <c r="KW89" s="2"/>
      <c r="KY89" s="2">
        <v>42000</v>
      </c>
      <c r="KZ89" s="3">
        <v>0</v>
      </c>
      <c r="LA89" s="2"/>
      <c r="LC89" s="2">
        <v>13900</v>
      </c>
      <c r="LD89" s="3">
        <v>0</v>
      </c>
      <c r="LE89" s="2"/>
      <c r="LG89" s="2"/>
      <c r="LI89" s="2">
        <v>3000</v>
      </c>
      <c r="LJ89" s="3">
        <v>0</v>
      </c>
      <c r="LK89" s="2"/>
      <c r="LM89" s="2"/>
      <c r="LO89" s="2"/>
      <c r="LQ89" s="2"/>
      <c r="LS89" s="2"/>
      <c r="LU89" s="2">
        <v>75000</v>
      </c>
      <c r="LV89" s="3">
        <v>0</v>
      </c>
      <c r="LW89" s="2"/>
      <c r="LY89" s="2"/>
      <c r="MA89" s="2"/>
      <c r="MC89" s="2"/>
      <c r="ME89" s="2"/>
      <c r="MG89" s="2"/>
      <c r="MI89" s="2"/>
      <c r="MK89" s="2">
        <v>30000</v>
      </c>
      <c r="ML89" s="3">
        <v>0</v>
      </c>
      <c r="MM89" s="2">
        <v>5000</v>
      </c>
      <c r="MN89" s="3">
        <v>0</v>
      </c>
      <c r="MO89" s="2"/>
      <c r="MQ89" s="2"/>
      <c r="MS89" s="2"/>
      <c r="MU89" s="2">
        <v>17375</v>
      </c>
      <c r="MV89" s="3">
        <v>0</v>
      </c>
      <c r="MW89" s="2"/>
      <c r="MY89" s="2"/>
      <c r="NA89" s="2"/>
      <c r="NC89" s="2">
        <v>8485287.9033300001</v>
      </c>
      <c r="ND89" s="3">
        <v>68</v>
      </c>
      <c r="NE89" s="2"/>
      <c r="NG89" s="2"/>
      <c r="NI89" s="2"/>
      <c r="NK89" s="2"/>
      <c r="NM89" s="2"/>
      <c r="NO89" s="2"/>
      <c r="NQ89" s="2"/>
      <c r="NS89" s="2"/>
      <c r="NU89" s="2"/>
      <c r="NW89" s="2"/>
      <c r="NY89" s="2"/>
      <c r="OA89" s="2"/>
      <c r="OC89" s="2"/>
      <c r="OE89" s="2"/>
      <c r="OG89" s="2"/>
      <c r="OI89" s="2"/>
      <c r="OK89" s="2"/>
      <c r="OM89" s="2"/>
      <c r="OO89" s="2"/>
      <c r="OQ89" s="2"/>
      <c r="OS89" s="2"/>
      <c r="OU89" s="2"/>
      <c r="OW89" s="2"/>
      <c r="OY89" s="2"/>
      <c r="PA89" s="2"/>
      <c r="PC89" s="2"/>
      <c r="PE89" s="2"/>
      <c r="PG89" s="2"/>
      <c r="PI89" s="2"/>
      <c r="PK89" s="2"/>
      <c r="PM89" s="2"/>
      <c r="PO89" s="2"/>
      <c r="PQ89" s="2"/>
      <c r="PS89" s="2"/>
    </row>
    <row r="90" spans="1:435" x14ac:dyDescent="0.25">
      <c r="A90" t="s">
        <v>273</v>
      </c>
      <c r="B90" s="1">
        <v>305</v>
      </c>
      <c r="C90" s="2"/>
      <c r="E90" s="2"/>
      <c r="G90" s="2"/>
      <c r="I90" s="2"/>
      <c r="K90" s="2">
        <v>37488</v>
      </c>
      <c r="L90" s="3">
        <v>1</v>
      </c>
      <c r="M90" s="2"/>
      <c r="O90" s="2"/>
      <c r="Q90" s="2"/>
      <c r="S90" s="2">
        <v>74976</v>
      </c>
      <c r="T90" s="3">
        <v>2</v>
      </c>
      <c r="U90" s="2"/>
      <c r="W90" s="2"/>
      <c r="Y90" s="2"/>
      <c r="AA90" s="2"/>
      <c r="AC90" s="2"/>
      <c r="AE90" s="2"/>
      <c r="AG90" s="2"/>
      <c r="AI90" s="2"/>
      <c r="AK90" s="2"/>
      <c r="AM90" s="2"/>
      <c r="AO90" s="2"/>
      <c r="AQ90" s="2"/>
      <c r="AS90" s="2"/>
      <c r="AU90" s="2"/>
      <c r="AW90" s="2"/>
      <c r="AY90" s="2"/>
      <c r="BA90" s="2">
        <v>90879</v>
      </c>
      <c r="BB90" s="3">
        <v>1</v>
      </c>
      <c r="BC90" s="2">
        <v>25319.5</v>
      </c>
      <c r="BD90" s="3">
        <v>0.5</v>
      </c>
      <c r="BE90" s="2"/>
      <c r="BG90" s="2"/>
      <c r="BI90" s="2"/>
      <c r="BK90" s="2"/>
      <c r="BM90" s="2"/>
      <c r="BO90" s="2"/>
      <c r="BQ90" s="2"/>
      <c r="BS90" s="2"/>
      <c r="BU90" s="2"/>
      <c r="BW90" s="2"/>
      <c r="BY90" s="2"/>
      <c r="CA90" s="2"/>
      <c r="CC90" s="2">
        <v>78183</v>
      </c>
      <c r="CD90" s="3">
        <v>1</v>
      </c>
      <c r="CE90" s="2">
        <v>5587.2633329999999</v>
      </c>
      <c r="CF90" s="3">
        <v>0</v>
      </c>
      <c r="CG90" s="2">
        <v>50595</v>
      </c>
      <c r="CH90" s="3">
        <v>1</v>
      </c>
      <c r="CI90" s="2">
        <v>60194</v>
      </c>
      <c r="CJ90" s="3">
        <v>1</v>
      </c>
      <c r="CK90" s="2"/>
      <c r="CM90" s="2"/>
      <c r="CO90" s="2"/>
      <c r="CQ90" s="2"/>
      <c r="CS90" s="2"/>
      <c r="CU90" s="2"/>
      <c r="CW90" s="2"/>
      <c r="CY90" s="2"/>
      <c r="DA90" s="2"/>
      <c r="DC90" s="2"/>
      <c r="DE90" s="2"/>
      <c r="DG90" s="2"/>
      <c r="DI90" s="2"/>
      <c r="DK90" s="2"/>
      <c r="DM90" s="2"/>
      <c r="DO90" s="2"/>
      <c r="DQ90" s="2">
        <v>195277</v>
      </c>
      <c r="DR90" s="3">
        <v>1</v>
      </c>
      <c r="DS90" s="2">
        <v>112569</v>
      </c>
      <c r="DT90" s="3">
        <v>1</v>
      </c>
      <c r="DU90" s="2"/>
      <c r="DW90" s="2"/>
      <c r="DY90" s="2"/>
      <c r="EA90" s="2"/>
      <c r="EC90" s="2"/>
      <c r="EE90" s="2"/>
      <c r="EG90" s="2"/>
      <c r="EI90" s="2"/>
      <c r="EK90" s="2">
        <v>112569</v>
      </c>
      <c r="EL90" s="3">
        <v>1</v>
      </c>
      <c r="EM90" s="2"/>
      <c r="EO90" s="2">
        <v>112569</v>
      </c>
      <c r="EP90" s="3">
        <v>1</v>
      </c>
      <c r="EQ90" s="2"/>
      <c r="ES90" s="2"/>
      <c r="EU90" s="2">
        <v>225138</v>
      </c>
      <c r="EV90" s="3">
        <v>2</v>
      </c>
      <c r="EW90" s="2">
        <v>225138</v>
      </c>
      <c r="EX90" s="3">
        <v>2</v>
      </c>
      <c r="EY90" s="2">
        <v>112569</v>
      </c>
      <c r="EZ90" s="3">
        <v>1</v>
      </c>
      <c r="FA90" s="2">
        <v>112569</v>
      </c>
      <c r="FB90" s="3">
        <v>1</v>
      </c>
      <c r="FC90" s="2">
        <v>112569</v>
      </c>
      <c r="FD90" s="3">
        <v>1</v>
      </c>
      <c r="FE90" s="2"/>
      <c r="FG90" s="2">
        <v>112569</v>
      </c>
      <c r="FH90" s="3">
        <v>1</v>
      </c>
      <c r="FI90" s="2"/>
      <c r="FK90" s="2"/>
      <c r="FM90" s="2"/>
      <c r="FO90" s="2"/>
      <c r="FQ90" s="2"/>
      <c r="FS90" s="2"/>
      <c r="FU90" s="2"/>
      <c r="FW90" s="2">
        <v>225138</v>
      </c>
      <c r="FX90" s="3">
        <v>2</v>
      </c>
      <c r="FY90" s="2"/>
      <c r="GA90" s="2">
        <v>112569</v>
      </c>
      <c r="GB90" s="3">
        <v>1</v>
      </c>
      <c r="GC90" s="2">
        <v>225138</v>
      </c>
      <c r="GD90" s="3">
        <v>2</v>
      </c>
      <c r="GE90" s="2"/>
      <c r="GG90" s="2"/>
      <c r="GI90" s="2"/>
      <c r="GK90" s="2"/>
      <c r="GM90" s="2">
        <v>225138</v>
      </c>
      <c r="GN90" s="3">
        <v>2</v>
      </c>
      <c r="GO90" s="2"/>
      <c r="GQ90" s="2"/>
      <c r="GS90" s="2">
        <v>56284.5</v>
      </c>
      <c r="GT90" s="3">
        <v>0.5</v>
      </c>
      <c r="GU90" s="2"/>
      <c r="GW90" s="2"/>
      <c r="GY90" s="2"/>
      <c r="HA90" s="2"/>
      <c r="HC90" s="2">
        <v>112569</v>
      </c>
      <c r="HD90" s="3">
        <v>1</v>
      </c>
      <c r="HE90" s="2"/>
      <c r="HG90" s="2">
        <v>56284.5</v>
      </c>
      <c r="HH90" s="3">
        <v>0.5</v>
      </c>
      <c r="HI90" s="2"/>
      <c r="HK90" s="2"/>
      <c r="HM90" s="2"/>
      <c r="HO90" s="2"/>
      <c r="HQ90" s="2"/>
      <c r="HS90" s="2"/>
      <c r="HU90" s="2"/>
      <c r="HW90" s="2"/>
      <c r="HY90" s="2">
        <v>112569</v>
      </c>
      <c r="HZ90" s="3">
        <v>1</v>
      </c>
      <c r="IA90" s="2"/>
      <c r="IC90" s="2"/>
      <c r="IE90" s="2">
        <v>56284.5</v>
      </c>
      <c r="IF90" s="3">
        <v>0.5</v>
      </c>
      <c r="IG90" s="2"/>
      <c r="II90" s="2"/>
      <c r="IK90" s="2"/>
      <c r="IM90" s="2"/>
      <c r="IO90" s="2">
        <v>112569</v>
      </c>
      <c r="IP90" s="3">
        <v>1</v>
      </c>
      <c r="IQ90" s="2">
        <v>112569</v>
      </c>
      <c r="IR90" s="3">
        <v>1</v>
      </c>
      <c r="IS90" s="2"/>
      <c r="IU90" s="2"/>
      <c r="IW90" s="2"/>
      <c r="IY90" s="2"/>
      <c r="JA90" s="2"/>
      <c r="JC90" s="2"/>
      <c r="JE90" s="2"/>
      <c r="JG90" s="2"/>
      <c r="JI90" s="2"/>
      <c r="JK90" s="2"/>
      <c r="JM90" s="2"/>
      <c r="JO90" s="2"/>
      <c r="JQ90" s="2">
        <v>5457.71</v>
      </c>
      <c r="JR90" s="3">
        <v>0</v>
      </c>
      <c r="JS90" s="2"/>
      <c r="JU90" s="2"/>
      <c r="JW90" s="2"/>
      <c r="JY90" s="2">
        <v>3607.82</v>
      </c>
      <c r="JZ90" s="3">
        <v>0</v>
      </c>
      <c r="KA90" s="2"/>
      <c r="KC90" s="2">
        <v>1097</v>
      </c>
      <c r="KD90" s="3">
        <v>0</v>
      </c>
      <c r="KE90" s="2"/>
      <c r="KG90" s="2"/>
      <c r="KI90" s="2"/>
      <c r="KK90" s="2">
        <v>23877</v>
      </c>
      <c r="KL90" s="3">
        <v>0</v>
      </c>
      <c r="KM90" s="2"/>
      <c r="KO90" s="2"/>
      <c r="KQ90" s="2"/>
      <c r="KS90" s="2"/>
      <c r="KU90" s="2"/>
      <c r="KW90" s="2"/>
      <c r="KY90" s="2"/>
      <c r="LA90" s="2"/>
      <c r="LC90" s="2">
        <v>3620</v>
      </c>
      <c r="LD90" s="3">
        <v>0</v>
      </c>
      <c r="LE90" s="2"/>
      <c r="LG90" s="2"/>
      <c r="LI90" s="2"/>
      <c r="LK90" s="2"/>
      <c r="LM90" s="2"/>
      <c r="LO90" s="2"/>
      <c r="LQ90" s="2"/>
      <c r="LS90" s="2"/>
      <c r="LU90" s="2"/>
      <c r="LW90" s="2"/>
      <c r="LY90" s="2"/>
      <c r="MA90" s="2"/>
      <c r="MC90" s="2"/>
      <c r="ME90" s="2"/>
      <c r="MG90" s="2"/>
      <c r="MI90" s="2"/>
      <c r="MK90" s="2"/>
      <c r="MM90" s="2"/>
      <c r="MO90" s="2"/>
      <c r="MQ90" s="2"/>
      <c r="MS90" s="2"/>
      <c r="MU90" s="2">
        <v>4525</v>
      </c>
      <c r="MV90" s="3">
        <v>0</v>
      </c>
      <c r="MW90" s="2"/>
      <c r="MY90" s="2"/>
      <c r="NA90" s="2"/>
      <c r="NC90" s="2">
        <v>3306054.793333</v>
      </c>
      <c r="ND90" s="3">
        <v>32</v>
      </c>
      <c r="NE90" s="2"/>
      <c r="NG90" s="2"/>
      <c r="NI90" s="2"/>
      <c r="NK90" s="2"/>
      <c r="NM90" s="2"/>
      <c r="NO90" s="2"/>
      <c r="NQ90" s="2"/>
      <c r="NS90" s="2"/>
      <c r="NU90" s="2"/>
      <c r="NW90" s="2"/>
      <c r="NY90" s="2"/>
      <c r="OA90" s="2"/>
      <c r="OC90" s="2"/>
      <c r="OE90" s="2"/>
      <c r="OG90" s="2"/>
      <c r="OI90" s="2"/>
      <c r="OK90" s="2"/>
      <c r="OM90" s="2"/>
      <c r="OO90" s="2"/>
      <c r="OQ90" s="2"/>
      <c r="OS90" s="2"/>
      <c r="OU90" s="2"/>
      <c r="OW90" s="2"/>
      <c r="OY90" s="2"/>
      <c r="PA90" s="2"/>
      <c r="PC90" s="2"/>
      <c r="PE90" s="2"/>
      <c r="PG90" s="2"/>
      <c r="PI90" s="2"/>
      <c r="PK90" s="2"/>
      <c r="PM90" s="2"/>
      <c r="PO90" s="2"/>
      <c r="PQ90" s="2"/>
      <c r="PS90" s="2"/>
    </row>
    <row r="91" spans="1:435" x14ac:dyDescent="0.25">
      <c r="A91" t="s">
        <v>274</v>
      </c>
      <c r="B91" s="1">
        <v>307</v>
      </c>
      <c r="C91" s="2"/>
      <c r="E91" s="2"/>
      <c r="G91" s="2">
        <v>135752</v>
      </c>
      <c r="H91" s="3">
        <v>2</v>
      </c>
      <c r="I91" s="2"/>
      <c r="K91" s="2">
        <v>149952</v>
      </c>
      <c r="L91" s="3">
        <v>4</v>
      </c>
      <c r="M91" s="2"/>
      <c r="O91" s="2">
        <v>74976</v>
      </c>
      <c r="P91" s="3">
        <v>2</v>
      </c>
      <c r="Q91" s="2"/>
      <c r="S91" s="2">
        <v>74976</v>
      </c>
      <c r="T91" s="3">
        <v>2</v>
      </c>
      <c r="U91" s="2"/>
      <c r="W91" s="2">
        <v>187440</v>
      </c>
      <c r="X91" s="3">
        <v>5</v>
      </c>
      <c r="Y91" s="2"/>
      <c r="AA91" s="2">
        <v>156529</v>
      </c>
      <c r="AB91" s="3">
        <v>1</v>
      </c>
      <c r="AC91" s="2"/>
      <c r="AE91" s="2"/>
      <c r="AG91" s="2"/>
      <c r="AI91" s="2"/>
      <c r="AK91" s="2"/>
      <c r="AM91" s="2"/>
      <c r="AO91" s="2"/>
      <c r="AQ91" s="2"/>
      <c r="AS91" s="2"/>
      <c r="AU91" s="2"/>
      <c r="AW91" s="2">
        <v>55015</v>
      </c>
      <c r="AX91" s="3">
        <v>1</v>
      </c>
      <c r="AY91" s="2"/>
      <c r="BA91" s="2"/>
      <c r="BC91" s="2"/>
      <c r="BE91" s="2"/>
      <c r="BG91" s="2"/>
      <c r="BI91" s="2"/>
      <c r="BK91" s="2"/>
      <c r="BM91" s="2"/>
      <c r="BO91" s="2"/>
      <c r="BQ91" s="2"/>
      <c r="BS91" s="2"/>
      <c r="BU91" s="2"/>
      <c r="BW91" s="2">
        <v>117087</v>
      </c>
      <c r="BX91" s="3">
        <v>1</v>
      </c>
      <c r="BY91" s="2"/>
      <c r="CA91" s="2"/>
      <c r="CC91" s="2">
        <v>78183</v>
      </c>
      <c r="CD91" s="3">
        <v>1</v>
      </c>
      <c r="CE91" s="2">
        <v>6000.2533299999996</v>
      </c>
      <c r="CF91" s="3">
        <v>0</v>
      </c>
      <c r="CG91" s="2">
        <v>50595</v>
      </c>
      <c r="CH91" s="3">
        <v>1</v>
      </c>
      <c r="CI91" s="2">
        <v>60194</v>
      </c>
      <c r="CJ91" s="3">
        <v>1</v>
      </c>
      <c r="CK91" s="2"/>
      <c r="CM91" s="2"/>
      <c r="CO91" s="2"/>
      <c r="CQ91" s="2"/>
      <c r="CS91" s="2"/>
      <c r="CU91" s="2"/>
      <c r="CW91" s="2"/>
      <c r="CY91" s="2"/>
      <c r="DA91" s="2"/>
      <c r="DC91" s="2">
        <v>112569</v>
      </c>
      <c r="DD91" s="3">
        <v>1</v>
      </c>
      <c r="DE91" s="2"/>
      <c r="DG91" s="2">
        <v>5116.7726761049998</v>
      </c>
      <c r="DH91" s="3">
        <v>4.5454544999999999E-2</v>
      </c>
      <c r="DI91" s="2"/>
      <c r="DK91" s="2"/>
      <c r="DM91" s="2"/>
      <c r="DO91" s="2"/>
      <c r="DQ91" s="2">
        <v>195277</v>
      </c>
      <c r="DR91" s="3">
        <v>1</v>
      </c>
      <c r="DS91" s="2">
        <v>112569</v>
      </c>
      <c r="DT91" s="3">
        <v>1</v>
      </c>
      <c r="DU91" s="2"/>
      <c r="DW91" s="2"/>
      <c r="DY91" s="2"/>
      <c r="EA91" s="2"/>
      <c r="EC91" s="2">
        <v>112569</v>
      </c>
      <c r="ED91" s="3">
        <v>1</v>
      </c>
      <c r="EE91" s="2"/>
      <c r="EG91" s="2"/>
      <c r="EI91" s="2"/>
      <c r="EK91" s="2"/>
      <c r="EM91" s="2">
        <v>112569</v>
      </c>
      <c r="EN91" s="3">
        <v>1</v>
      </c>
      <c r="EO91" s="2">
        <v>112569</v>
      </c>
      <c r="EP91" s="3">
        <v>1</v>
      </c>
      <c r="EQ91" s="2"/>
      <c r="ES91" s="2"/>
      <c r="EU91" s="2">
        <v>225138</v>
      </c>
      <c r="EV91" s="3">
        <v>2</v>
      </c>
      <c r="EW91" s="2">
        <v>112569</v>
      </c>
      <c r="EX91" s="3">
        <v>1</v>
      </c>
      <c r="EY91" s="2">
        <v>112569</v>
      </c>
      <c r="EZ91" s="3">
        <v>1</v>
      </c>
      <c r="FA91" s="2">
        <v>112569</v>
      </c>
      <c r="FB91" s="3">
        <v>1</v>
      </c>
      <c r="FC91" s="2">
        <v>112569</v>
      </c>
      <c r="FD91" s="3">
        <v>1</v>
      </c>
      <c r="FE91" s="2"/>
      <c r="FG91" s="2">
        <v>112569</v>
      </c>
      <c r="FH91" s="3">
        <v>1</v>
      </c>
      <c r="FI91" s="2"/>
      <c r="FK91" s="2"/>
      <c r="FM91" s="2"/>
      <c r="FO91" s="2"/>
      <c r="FQ91" s="2"/>
      <c r="FS91" s="2"/>
      <c r="FU91" s="2">
        <v>225138</v>
      </c>
      <c r="FV91" s="3">
        <v>2</v>
      </c>
      <c r="FW91" s="2"/>
      <c r="FY91" s="2"/>
      <c r="GA91" s="2">
        <v>112569</v>
      </c>
      <c r="GB91" s="3">
        <v>1</v>
      </c>
      <c r="GC91" s="2">
        <v>337707</v>
      </c>
      <c r="GD91" s="3">
        <v>3</v>
      </c>
      <c r="GE91" s="2"/>
      <c r="GG91" s="2">
        <v>112569</v>
      </c>
      <c r="GH91" s="3">
        <v>1</v>
      </c>
      <c r="GI91" s="2"/>
      <c r="GK91" s="2"/>
      <c r="GM91" s="2">
        <v>225138</v>
      </c>
      <c r="GN91" s="3">
        <v>2</v>
      </c>
      <c r="GO91" s="2"/>
      <c r="GQ91" s="2"/>
      <c r="GS91" s="2">
        <v>112569</v>
      </c>
      <c r="GT91" s="3">
        <v>1</v>
      </c>
      <c r="GU91" s="2"/>
      <c r="GW91" s="2"/>
      <c r="GY91" s="2">
        <v>225138</v>
      </c>
      <c r="GZ91" s="3">
        <v>2</v>
      </c>
      <c r="HA91" s="2"/>
      <c r="HC91" s="2">
        <v>225138</v>
      </c>
      <c r="HD91" s="3">
        <v>2</v>
      </c>
      <c r="HE91" s="2">
        <v>112569</v>
      </c>
      <c r="HF91" s="3">
        <v>1</v>
      </c>
      <c r="HG91" s="2"/>
      <c r="HI91" s="2"/>
      <c r="HK91" s="2"/>
      <c r="HM91" s="2"/>
      <c r="HO91" s="2"/>
      <c r="HQ91" s="2"/>
      <c r="HS91" s="2"/>
      <c r="HU91" s="2"/>
      <c r="HW91" s="2">
        <v>112569</v>
      </c>
      <c r="HX91" s="3">
        <v>1</v>
      </c>
      <c r="HY91" s="2"/>
      <c r="IA91" s="2"/>
      <c r="IC91" s="2"/>
      <c r="IE91" s="2"/>
      <c r="IG91" s="2"/>
      <c r="II91" s="2"/>
      <c r="IK91" s="2">
        <v>112569</v>
      </c>
      <c r="IL91" s="3">
        <v>1</v>
      </c>
      <c r="IM91" s="2"/>
      <c r="IO91" s="2">
        <v>112569</v>
      </c>
      <c r="IP91" s="3">
        <v>1</v>
      </c>
      <c r="IQ91" s="2">
        <v>112569</v>
      </c>
      <c r="IR91" s="3">
        <v>1</v>
      </c>
      <c r="IS91" s="2"/>
      <c r="IU91" s="2"/>
      <c r="IW91" s="2"/>
      <c r="IY91" s="2"/>
      <c r="JA91" s="2"/>
      <c r="JC91" s="2">
        <v>20400</v>
      </c>
      <c r="JD91" s="3">
        <v>0</v>
      </c>
      <c r="JE91" s="2">
        <v>10200</v>
      </c>
      <c r="JF91" s="3">
        <v>0</v>
      </c>
      <c r="JG91" s="2">
        <v>20400</v>
      </c>
      <c r="JH91" s="3">
        <v>0</v>
      </c>
      <c r="JI91" s="2"/>
      <c r="JK91" s="2">
        <v>638</v>
      </c>
      <c r="JL91" s="3">
        <v>0</v>
      </c>
      <c r="JM91" s="2"/>
      <c r="JO91" s="2"/>
      <c r="JQ91" s="2">
        <v>4999.9799999999996</v>
      </c>
      <c r="JR91" s="3">
        <v>0</v>
      </c>
      <c r="JS91" s="2"/>
      <c r="JU91" s="2"/>
      <c r="JW91" s="2"/>
      <c r="JY91" s="2">
        <v>9999.5300000000007</v>
      </c>
      <c r="JZ91" s="3">
        <v>0</v>
      </c>
      <c r="KA91" s="2"/>
      <c r="KC91" s="2">
        <v>10365</v>
      </c>
      <c r="KD91" s="3">
        <v>0</v>
      </c>
      <c r="KE91" s="2">
        <v>1170</v>
      </c>
      <c r="KF91" s="3">
        <v>0</v>
      </c>
      <c r="KG91" s="2"/>
      <c r="KI91" s="2"/>
      <c r="KK91" s="2">
        <v>227630.76</v>
      </c>
      <c r="KL91" s="3">
        <v>0</v>
      </c>
      <c r="KM91" s="2">
        <v>262626</v>
      </c>
      <c r="KN91" s="3">
        <v>0</v>
      </c>
      <c r="KO91" s="2"/>
      <c r="KQ91" s="2"/>
      <c r="KS91" s="2"/>
      <c r="KU91" s="2"/>
      <c r="KW91" s="2"/>
      <c r="KY91" s="2"/>
      <c r="LA91" s="2">
        <v>351</v>
      </c>
      <c r="LB91" s="3">
        <v>0</v>
      </c>
      <c r="LC91" s="2">
        <v>5180</v>
      </c>
      <c r="LD91" s="3">
        <v>0</v>
      </c>
      <c r="LE91" s="2"/>
      <c r="LG91" s="2"/>
      <c r="LI91" s="2"/>
      <c r="LK91" s="2"/>
      <c r="LM91" s="2"/>
      <c r="LO91" s="2"/>
      <c r="LQ91" s="2"/>
      <c r="LS91" s="2">
        <v>4775</v>
      </c>
      <c r="LT91" s="3">
        <v>0</v>
      </c>
      <c r="LU91" s="2"/>
      <c r="LW91" s="2"/>
      <c r="LY91" s="2"/>
      <c r="MA91" s="2"/>
      <c r="MC91" s="2"/>
      <c r="ME91" s="2"/>
      <c r="MG91" s="2"/>
      <c r="MI91" s="2">
        <v>690</v>
      </c>
      <c r="MJ91" s="3">
        <v>0</v>
      </c>
      <c r="MK91" s="2"/>
      <c r="MM91" s="2"/>
      <c r="MO91" s="2"/>
      <c r="MQ91" s="2"/>
      <c r="MS91" s="2">
        <v>1867.3</v>
      </c>
      <c r="MT91" s="3">
        <v>0</v>
      </c>
      <c r="MU91" s="2"/>
      <c r="MW91" s="2"/>
      <c r="MY91" s="2"/>
      <c r="NA91" s="2"/>
      <c r="NC91" s="2">
        <v>5418024.5960061047</v>
      </c>
      <c r="ND91" s="3">
        <v>53.045454544999998</v>
      </c>
      <c r="NE91" s="2"/>
      <c r="NG91" s="2"/>
      <c r="NI91" s="2"/>
      <c r="NK91" s="2"/>
      <c r="NM91" s="2"/>
      <c r="NO91" s="2"/>
      <c r="NQ91" s="2"/>
      <c r="NS91" s="2"/>
      <c r="NU91" s="2"/>
      <c r="NW91" s="2"/>
      <c r="NY91" s="2"/>
      <c r="OA91" s="2"/>
      <c r="OC91" s="2"/>
      <c r="OE91" s="2"/>
      <c r="OG91" s="2"/>
      <c r="OI91" s="2"/>
      <c r="OK91" s="2"/>
      <c r="OM91" s="2"/>
      <c r="OO91" s="2"/>
      <c r="OQ91" s="2"/>
      <c r="OS91" s="2"/>
      <c r="OU91" s="2"/>
      <c r="OW91" s="2"/>
      <c r="OY91" s="2"/>
      <c r="PA91" s="2"/>
      <c r="PC91" s="2"/>
      <c r="PE91" s="2"/>
      <c r="PG91" s="2"/>
      <c r="PI91" s="2"/>
      <c r="PK91" s="2"/>
      <c r="PM91" s="2"/>
      <c r="PO91" s="2"/>
      <c r="PQ91" s="2"/>
      <c r="PS91" s="2"/>
    </row>
    <row r="92" spans="1:435" x14ac:dyDescent="0.25">
      <c r="A92" t="s">
        <v>275</v>
      </c>
      <c r="B92" s="1">
        <v>409</v>
      </c>
      <c r="C92" s="2"/>
      <c r="E92" s="2">
        <v>104158</v>
      </c>
      <c r="F92" s="3">
        <v>1</v>
      </c>
      <c r="G92" s="2"/>
      <c r="I92" s="2"/>
      <c r="K92" s="2">
        <v>187440</v>
      </c>
      <c r="L92" s="3">
        <v>5</v>
      </c>
      <c r="M92" s="2"/>
      <c r="O92" s="2"/>
      <c r="Q92" s="2"/>
      <c r="S92" s="2">
        <v>74976</v>
      </c>
      <c r="T92" s="3">
        <v>2</v>
      </c>
      <c r="U92" s="2"/>
      <c r="W92" s="2">
        <v>187440</v>
      </c>
      <c r="X92" s="3">
        <v>5</v>
      </c>
      <c r="Y92" s="2"/>
      <c r="AA92" s="2">
        <v>156529</v>
      </c>
      <c r="AB92" s="3">
        <v>1</v>
      </c>
      <c r="AC92" s="2">
        <v>156529</v>
      </c>
      <c r="AD92" s="3">
        <v>1</v>
      </c>
      <c r="AE92" s="2"/>
      <c r="AG92" s="2">
        <v>156529</v>
      </c>
      <c r="AH92" s="3">
        <v>1</v>
      </c>
      <c r="AI92" s="2"/>
      <c r="AK92" s="2"/>
      <c r="AM92" s="2"/>
      <c r="AO92" s="2"/>
      <c r="AQ92" s="2"/>
      <c r="AS92" s="2"/>
      <c r="AU92" s="2">
        <v>69509</v>
      </c>
      <c r="AV92" s="3">
        <v>1</v>
      </c>
      <c r="AW92" s="2"/>
      <c r="AY92" s="2"/>
      <c r="BA92" s="2"/>
      <c r="BC92" s="2"/>
      <c r="BE92" s="2"/>
      <c r="BG92" s="2">
        <v>117087</v>
      </c>
      <c r="BH92" s="3">
        <v>1</v>
      </c>
      <c r="BI92" s="2"/>
      <c r="BK92" s="2"/>
      <c r="BM92" s="2"/>
      <c r="BO92" s="2"/>
      <c r="BQ92" s="2"/>
      <c r="BS92" s="2"/>
      <c r="BU92" s="2"/>
      <c r="BW92" s="2"/>
      <c r="BY92" s="2"/>
      <c r="CA92" s="2"/>
      <c r="CC92" s="2">
        <v>78183</v>
      </c>
      <c r="CD92" s="3">
        <v>1</v>
      </c>
      <c r="CE92" s="2">
        <v>32853.466670000002</v>
      </c>
      <c r="CF92" s="3">
        <v>0</v>
      </c>
      <c r="CG92" s="2">
        <v>101190</v>
      </c>
      <c r="CH92" s="3">
        <v>2</v>
      </c>
      <c r="CI92" s="2">
        <v>120388</v>
      </c>
      <c r="CJ92" s="3">
        <v>2</v>
      </c>
      <c r="CK92" s="2"/>
      <c r="CM92" s="2"/>
      <c r="CO92" s="2"/>
      <c r="CQ92" s="2"/>
      <c r="CS92" s="2"/>
      <c r="CU92" s="2">
        <v>112569</v>
      </c>
      <c r="CV92" s="3">
        <v>1</v>
      </c>
      <c r="CW92" s="2"/>
      <c r="CY92" s="2"/>
      <c r="DA92" s="2">
        <v>112569</v>
      </c>
      <c r="DB92" s="3">
        <v>1</v>
      </c>
      <c r="DC92" s="2">
        <v>112569</v>
      </c>
      <c r="DD92" s="3">
        <v>1</v>
      </c>
      <c r="DE92" s="2"/>
      <c r="DG92" s="2"/>
      <c r="DI92" s="2"/>
      <c r="DK92" s="2"/>
      <c r="DM92" s="2"/>
      <c r="DO92" s="2"/>
      <c r="DQ92" s="2">
        <v>195277</v>
      </c>
      <c r="DR92" s="3">
        <v>1</v>
      </c>
      <c r="DS92" s="2">
        <v>112569</v>
      </c>
      <c r="DT92" s="3">
        <v>1</v>
      </c>
      <c r="DU92" s="2"/>
      <c r="DW92" s="2"/>
      <c r="DY92" s="2">
        <v>56854</v>
      </c>
      <c r="DZ92" s="3">
        <v>1</v>
      </c>
      <c r="EA92" s="2"/>
      <c r="EC92" s="2">
        <v>112569</v>
      </c>
      <c r="ED92" s="3">
        <v>1</v>
      </c>
      <c r="EE92" s="2"/>
      <c r="EG92" s="2"/>
      <c r="EI92" s="2">
        <v>112569</v>
      </c>
      <c r="EJ92" s="3">
        <v>1</v>
      </c>
      <c r="EK92" s="2"/>
      <c r="EM92" s="2"/>
      <c r="EO92" s="2">
        <v>225138</v>
      </c>
      <c r="EP92" s="3">
        <v>2</v>
      </c>
      <c r="EQ92" s="2"/>
      <c r="ES92" s="2"/>
      <c r="EU92" s="2">
        <v>225138</v>
      </c>
      <c r="EV92" s="3">
        <v>2</v>
      </c>
      <c r="EW92" s="2">
        <v>225138</v>
      </c>
      <c r="EX92" s="3">
        <v>2</v>
      </c>
      <c r="EY92" s="2">
        <v>225138</v>
      </c>
      <c r="EZ92" s="3">
        <v>2</v>
      </c>
      <c r="FA92" s="2">
        <v>225138</v>
      </c>
      <c r="FB92" s="3">
        <v>2</v>
      </c>
      <c r="FC92" s="2">
        <v>225138</v>
      </c>
      <c r="FD92" s="3">
        <v>2</v>
      </c>
      <c r="FE92" s="2"/>
      <c r="FG92" s="2">
        <v>225138</v>
      </c>
      <c r="FH92" s="3">
        <v>2</v>
      </c>
      <c r="FI92" s="2"/>
      <c r="FK92" s="2"/>
      <c r="FM92" s="2"/>
      <c r="FO92" s="2">
        <v>225138</v>
      </c>
      <c r="FP92" s="3">
        <v>2</v>
      </c>
      <c r="FQ92" s="2"/>
      <c r="FS92" s="2"/>
      <c r="FU92" s="2"/>
      <c r="FW92" s="2">
        <v>562845</v>
      </c>
      <c r="FX92" s="3">
        <v>5</v>
      </c>
      <c r="FY92" s="2">
        <v>225138</v>
      </c>
      <c r="FZ92" s="3">
        <v>2</v>
      </c>
      <c r="GA92" s="2">
        <v>225138</v>
      </c>
      <c r="GB92" s="3">
        <v>2</v>
      </c>
      <c r="GC92" s="2">
        <v>787983</v>
      </c>
      <c r="GD92" s="3">
        <v>7</v>
      </c>
      <c r="GE92" s="2">
        <v>112569</v>
      </c>
      <c r="GF92" s="3">
        <v>1</v>
      </c>
      <c r="GG92" s="2">
        <v>112569</v>
      </c>
      <c r="GH92" s="3">
        <v>1</v>
      </c>
      <c r="GI92" s="2"/>
      <c r="GK92" s="2"/>
      <c r="GM92" s="2">
        <v>225138</v>
      </c>
      <c r="GN92" s="3">
        <v>2</v>
      </c>
      <c r="GO92" s="2">
        <v>225138</v>
      </c>
      <c r="GP92" s="3">
        <v>2</v>
      </c>
      <c r="GQ92" s="2"/>
      <c r="GS92" s="2">
        <v>112569</v>
      </c>
      <c r="GT92" s="3">
        <v>1</v>
      </c>
      <c r="GU92" s="2"/>
      <c r="GW92" s="2">
        <v>225138</v>
      </c>
      <c r="GX92" s="3">
        <v>2</v>
      </c>
      <c r="GY92" s="2">
        <v>225138</v>
      </c>
      <c r="GZ92" s="3">
        <v>2</v>
      </c>
      <c r="HA92" s="2">
        <v>112569</v>
      </c>
      <c r="HB92" s="3">
        <v>1</v>
      </c>
      <c r="HC92" s="2">
        <v>225138</v>
      </c>
      <c r="HD92" s="3">
        <v>2</v>
      </c>
      <c r="HE92" s="2"/>
      <c r="HG92" s="2"/>
      <c r="HI92" s="2"/>
      <c r="HK92" s="2"/>
      <c r="HM92" s="2"/>
      <c r="HO92" s="2">
        <v>225138</v>
      </c>
      <c r="HP92" s="3">
        <v>2</v>
      </c>
      <c r="HQ92" s="2"/>
      <c r="HS92" s="2"/>
      <c r="HU92" s="2">
        <v>225138</v>
      </c>
      <c r="HV92" s="3">
        <v>2</v>
      </c>
      <c r="HW92" s="2"/>
      <c r="HY92" s="2"/>
      <c r="IA92" s="2"/>
      <c r="IC92" s="2"/>
      <c r="IE92" s="2">
        <v>337707</v>
      </c>
      <c r="IF92" s="3">
        <v>3</v>
      </c>
      <c r="IG92" s="2"/>
      <c r="II92" s="2"/>
      <c r="IK92" s="2"/>
      <c r="IM92" s="2"/>
      <c r="IO92" s="2"/>
      <c r="IQ92" s="2"/>
      <c r="IS92" s="2"/>
      <c r="IU92" s="2"/>
      <c r="IW92" s="2"/>
      <c r="IY92" s="2"/>
      <c r="JA92" s="2"/>
      <c r="JC92" s="2"/>
      <c r="JE92" s="2"/>
      <c r="JG92" s="2"/>
      <c r="JI92" s="2"/>
      <c r="JK92" s="2"/>
      <c r="JM92" s="2"/>
      <c r="JO92" s="2"/>
      <c r="JQ92" s="2">
        <v>37780.18</v>
      </c>
      <c r="JR92" s="3">
        <v>0</v>
      </c>
      <c r="JS92" s="2"/>
      <c r="JU92" s="2"/>
      <c r="JW92" s="2">
        <v>14000</v>
      </c>
      <c r="JX92" s="3">
        <v>0</v>
      </c>
      <c r="JY92" s="2">
        <v>8017.4</v>
      </c>
      <c r="JZ92" s="3">
        <v>0</v>
      </c>
      <c r="KA92" s="2"/>
      <c r="KC92" s="2">
        <v>3638</v>
      </c>
      <c r="KD92" s="3">
        <v>0</v>
      </c>
      <c r="KE92" s="2">
        <v>10000</v>
      </c>
      <c r="KF92" s="3">
        <v>0</v>
      </c>
      <c r="KG92" s="2"/>
      <c r="KI92" s="2"/>
      <c r="KK92" s="2">
        <v>103443.92</v>
      </c>
      <c r="KL92" s="3">
        <v>0</v>
      </c>
      <c r="KM92" s="2">
        <v>112569</v>
      </c>
      <c r="KN92" s="3">
        <v>0</v>
      </c>
      <c r="KO92" s="2"/>
      <c r="KQ92" s="2"/>
      <c r="KS92" s="2"/>
      <c r="KU92" s="2"/>
      <c r="KW92" s="2"/>
      <c r="KY92" s="2"/>
      <c r="LA92" s="2"/>
      <c r="LC92" s="2">
        <v>12000</v>
      </c>
      <c r="LD92" s="3">
        <v>0</v>
      </c>
      <c r="LE92" s="2"/>
      <c r="LG92" s="2"/>
      <c r="LI92" s="2"/>
      <c r="LK92" s="2"/>
      <c r="LM92" s="2"/>
      <c r="LO92" s="2"/>
      <c r="LQ92" s="2"/>
      <c r="LS92" s="2"/>
      <c r="LU92" s="2"/>
      <c r="LW92" s="2"/>
      <c r="LY92" s="2"/>
      <c r="MA92" s="2"/>
      <c r="MC92" s="2"/>
      <c r="ME92" s="2"/>
      <c r="MG92" s="2"/>
      <c r="MI92" s="2"/>
      <c r="MK92" s="2"/>
      <c r="MM92" s="2"/>
      <c r="MO92" s="2"/>
      <c r="MQ92" s="2"/>
      <c r="MS92" s="2"/>
      <c r="MU92" s="2">
        <v>15000</v>
      </c>
      <c r="MV92" s="3">
        <v>0</v>
      </c>
      <c r="MW92" s="2"/>
      <c r="MY92" s="2"/>
      <c r="NA92" s="2"/>
      <c r="NC92" s="2">
        <v>8752961.9666699991</v>
      </c>
      <c r="ND92" s="3">
        <v>84</v>
      </c>
      <c r="NE92" s="2"/>
      <c r="NG92" s="2"/>
      <c r="NI92" s="2"/>
      <c r="NK92" s="2"/>
      <c r="NM92" s="2"/>
      <c r="NO92" s="2"/>
      <c r="NQ92" s="2"/>
      <c r="NS92" s="2"/>
      <c r="NU92" s="2"/>
      <c r="NW92" s="2"/>
      <c r="NY92" s="2"/>
      <c r="OA92" s="2"/>
      <c r="OC92" s="2"/>
      <c r="OE92" s="2"/>
      <c r="OG92" s="2"/>
      <c r="OI92" s="2"/>
      <c r="OK92" s="2"/>
      <c r="OM92" s="2"/>
      <c r="OO92" s="2"/>
      <c r="OQ92" s="2"/>
      <c r="OS92" s="2"/>
      <c r="OU92" s="2"/>
      <c r="OW92" s="2"/>
      <c r="OY92" s="2"/>
      <c r="PA92" s="2"/>
      <c r="PC92" s="2"/>
      <c r="PE92" s="2"/>
      <c r="PG92" s="2"/>
      <c r="PI92" s="2"/>
      <c r="PK92" s="2"/>
      <c r="PM92" s="2"/>
      <c r="PO92" s="2"/>
      <c r="PQ92" s="2"/>
      <c r="PS92" s="2"/>
    </row>
    <row r="93" spans="1:435" x14ac:dyDescent="0.25">
      <c r="A93" t="s">
        <v>276</v>
      </c>
      <c r="B93" s="1">
        <v>466</v>
      </c>
      <c r="C93" s="2"/>
      <c r="E93" s="2">
        <v>312474</v>
      </c>
      <c r="F93" s="3">
        <v>3</v>
      </c>
      <c r="G93" s="2"/>
      <c r="I93" s="2"/>
      <c r="K93" s="2"/>
      <c r="M93" s="2"/>
      <c r="O93" s="2"/>
      <c r="Q93" s="2"/>
      <c r="S93" s="2"/>
      <c r="U93" s="2"/>
      <c r="W93" s="2"/>
      <c r="Y93" s="2"/>
      <c r="AA93" s="2">
        <v>156529</v>
      </c>
      <c r="AB93" s="3">
        <v>1</v>
      </c>
      <c r="AC93" s="2"/>
      <c r="AE93" s="2"/>
      <c r="AG93" s="2">
        <v>156529</v>
      </c>
      <c r="AH93" s="3">
        <v>1</v>
      </c>
      <c r="AI93" s="2"/>
      <c r="AK93" s="2"/>
      <c r="AM93" s="2"/>
      <c r="AO93" s="2"/>
      <c r="AQ93" s="2"/>
      <c r="AS93" s="2"/>
      <c r="AU93" s="2">
        <v>69509</v>
      </c>
      <c r="AV93" s="3">
        <v>1</v>
      </c>
      <c r="AW93" s="2"/>
      <c r="AY93" s="2"/>
      <c r="BA93" s="2"/>
      <c r="BC93" s="2"/>
      <c r="BE93" s="2"/>
      <c r="BG93" s="2"/>
      <c r="BI93" s="2"/>
      <c r="BK93" s="2"/>
      <c r="BM93" s="2"/>
      <c r="BO93" s="2"/>
      <c r="BQ93" s="2"/>
      <c r="BS93" s="2"/>
      <c r="BU93" s="2"/>
      <c r="BW93" s="2"/>
      <c r="BY93" s="2"/>
      <c r="CA93" s="2"/>
      <c r="CC93" s="2">
        <v>78183</v>
      </c>
      <c r="CD93" s="3">
        <v>1</v>
      </c>
      <c r="CE93" s="2">
        <v>32298.586670000001</v>
      </c>
      <c r="CF93" s="3">
        <v>0</v>
      </c>
      <c r="CG93" s="2">
        <v>50595</v>
      </c>
      <c r="CH93" s="3">
        <v>1</v>
      </c>
      <c r="CI93" s="2">
        <v>120388</v>
      </c>
      <c r="CJ93" s="3">
        <v>2</v>
      </c>
      <c r="CK93" s="2"/>
      <c r="CM93" s="2"/>
      <c r="CO93" s="2"/>
      <c r="CQ93" s="2"/>
      <c r="CS93" s="2"/>
      <c r="CU93" s="2"/>
      <c r="CW93" s="2"/>
      <c r="CY93" s="2"/>
      <c r="DA93" s="2"/>
      <c r="DC93" s="2"/>
      <c r="DE93" s="2"/>
      <c r="DG93" s="2">
        <v>10233.54546478</v>
      </c>
      <c r="DH93" s="3">
        <v>9.0909090999999997E-2</v>
      </c>
      <c r="DI93" s="2"/>
      <c r="DK93" s="2"/>
      <c r="DM93" s="2"/>
      <c r="DO93" s="2"/>
      <c r="DQ93" s="2">
        <v>195277</v>
      </c>
      <c r="DR93" s="3">
        <v>1</v>
      </c>
      <c r="DS93" s="2">
        <v>112569</v>
      </c>
      <c r="DT93" s="3">
        <v>1</v>
      </c>
      <c r="DU93" s="2"/>
      <c r="DW93" s="2"/>
      <c r="DY93" s="2"/>
      <c r="EA93" s="2"/>
      <c r="EC93" s="2"/>
      <c r="EE93" s="2">
        <v>508992</v>
      </c>
      <c r="EF93" s="3">
        <v>4</v>
      </c>
      <c r="EG93" s="2"/>
      <c r="EI93" s="2"/>
      <c r="EK93" s="2"/>
      <c r="EM93" s="2">
        <v>112569</v>
      </c>
      <c r="EN93" s="3">
        <v>1</v>
      </c>
      <c r="EO93" s="2">
        <v>225138</v>
      </c>
      <c r="EP93" s="3">
        <v>2</v>
      </c>
      <c r="EQ93" s="2"/>
      <c r="ES93" s="2"/>
      <c r="EU93" s="2"/>
      <c r="EW93" s="2"/>
      <c r="EY93" s="2"/>
      <c r="FA93" s="2"/>
      <c r="FC93" s="2"/>
      <c r="FE93" s="2"/>
      <c r="FG93" s="2">
        <v>225138</v>
      </c>
      <c r="FH93" s="3">
        <v>2</v>
      </c>
      <c r="FI93" s="2"/>
      <c r="FK93" s="2"/>
      <c r="FM93" s="2"/>
      <c r="FO93" s="2"/>
      <c r="FQ93" s="2"/>
      <c r="FS93" s="2"/>
      <c r="FU93" s="2"/>
      <c r="FW93" s="2"/>
      <c r="FY93" s="2">
        <v>675414</v>
      </c>
      <c r="FZ93" s="3">
        <v>6</v>
      </c>
      <c r="GA93" s="2">
        <v>225138</v>
      </c>
      <c r="GB93" s="3">
        <v>2</v>
      </c>
      <c r="GC93" s="2">
        <v>112569</v>
      </c>
      <c r="GD93" s="3">
        <v>1</v>
      </c>
      <c r="GE93" s="2"/>
      <c r="GG93" s="2"/>
      <c r="GI93" s="2"/>
      <c r="GK93" s="2"/>
      <c r="GM93" s="2"/>
      <c r="GO93" s="2">
        <v>675414</v>
      </c>
      <c r="GP93" s="3">
        <v>6</v>
      </c>
      <c r="GQ93" s="2"/>
      <c r="GS93" s="2">
        <v>225138</v>
      </c>
      <c r="GT93" s="3">
        <v>2</v>
      </c>
      <c r="GU93" s="2"/>
      <c r="GW93" s="2">
        <v>112569</v>
      </c>
      <c r="GX93" s="3">
        <v>1</v>
      </c>
      <c r="GY93" s="2"/>
      <c r="HA93" s="2"/>
      <c r="HC93" s="2"/>
      <c r="HE93" s="2"/>
      <c r="HG93" s="2"/>
      <c r="HI93" s="2"/>
      <c r="HK93" s="2">
        <v>225138</v>
      </c>
      <c r="HL93" s="3">
        <v>2</v>
      </c>
      <c r="HM93" s="2">
        <v>225138</v>
      </c>
      <c r="HN93" s="3">
        <v>2</v>
      </c>
      <c r="HO93" s="2"/>
      <c r="HQ93" s="2">
        <v>225138</v>
      </c>
      <c r="HR93" s="3">
        <v>2</v>
      </c>
      <c r="HS93" s="2"/>
      <c r="HU93" s="2">
        <v>675414</v>
      </c>
      <c r="HV93" s="3">
        <v>6</v>
      </c>
      <c r="HW93" s="2"/>
      <c r="HY93" s="2"/>
      <c r="IA93" s="2"/>
      <c r="IC93" s="2"/>
      <c r="IE93" s="2">
        <v>675414</v>
      </c>
      <c r="IF93" s="3">
        <v>6</v>
      </c>
      <c r="IG93" s="2"/>
      <c r="II93" s="2"/>
      <c r="IK93" s="2"/>
      <c r="IM93" s="2"/>
      <c r="IO93" s="2"/>
      <c r="IQ93" s="2"/>
      <c r="IS93" s="2"/>
      <c r="IU93" s="2"/>
      <c r="IW93" s="2"/>
      <c r="IY93" s="2"/>
      <c r="JA93" s="2"/>
      <c r="JC93" s="2"/>
      <c r="JE93" s="2"/>
      <c r="JG93" s="2"/>
      <c r="JI93" s="2"/>
      <c r="JK93" s="2"/>
      <c r="JM93" s="2"/>
      <c r="JO93" s="2"/>
      <c r="JQ93" s="2">
        <v>58655.8</v>
      </c>
      <c r="JR93" s="3">
        <v>0</v>
      </c>
      <c r="JS93" s="2"/>
      <c r="JU93" s="2"/>
      <c r="JW93" s="2"/>
      <c r="JY93" s="2">
        <v>7819.08</v>
      </c>
      <c r="JZ93" s="3">
        <v>0</v>
      </c>
      <c r="KA93" s="2"/>
      <c r="KC93" s="2"/>
      <c r="KE93" s="2"/>
      <c r="KG93" s="2"/>
      <c r="KI93" s="2"/>
      <c r="KK93" s="2">
        <v>74853.009999999995</v>
      </c>
      <c r="KL93" s="3">
        <v>0</v>
      </c>
      <c r="KM93" s="2"/>
      <c r="KO93" s="2"/>
      <c r="KQ93" s="2"/>
      <c r="KS93" s="2"/>
      <c r="KU93" s="2">
        <v>5833</v>
      </c>
      <c r="KV93" s="3">
        <v>0</v>
      </c>
      <c r="KW93" s="2"/>
      <c r="KY93" s="2"/>
      <c r="LA93" s="2"/>
      <c r="LC93" s="2">
        <v>12000</v>
      </c>
      <c r="LD93" s="3">
        <v>0</v>
      </c>
      <c r="LE93" s="2"/>
      <c r="LG93" s="2"/>
      <c r="LI93" s="2"/>
      <c r="LK93" s="2"/>
      <c r="LM93" s="2"/>
      <c r="LO93" s="2"/>
      <c r="LQ93" s="2"/>
      <c r="LS93" s="2"/>
      <c r="LU93" s="2"/>
      <c r="LW93" s="2"/>
      <c r="LY93" s="2"/>
      <c r="MA93" s="2"/>
      <c r="MC93" s="2"/>
      <c r="ME93" s="2"/>
      <c r="MG93" s="2"/>
      <c r="MI93" s="2"/>
      <c r="MK93" s="2"/>
      <c r="MM93" s="2"/>
      <c r="MO93" s="2"/>
      <c r="MQ93" s="2"/>
      <c r="MS93" s="2"/>
      <c r="MU93" s="2">
        <v>15000</v>
      </c>
      <c r="MV93" s="3">
        <v>0</v>
      </c>
      <c r="MW93" s="2"/>
      <c r="MY93" s="2"/>
      <c r="NA93" s="2"/>
      <c r="NC93" s="2">
        <v>6593067.02213478</v>
      </c>
      <c r="ND93" s="3">
        <v>57.090909091</v>
      </c>
      <c r="NE93" s="2"/>
      <c r="NG93" s="2"/>
      <c r="NI93" s="2"/>
      <c r="NK93" s="2"/>
      <c r="NM93" s="2"/>
      <c r="NO93" s="2"/>
      <c r="NQ93" s="2"/>
      <c r="NS93" s="2"/>
      <c r="NU93" s="2"/>
      <c r="NW93" s="2"/>
      <c r="NY93" s="2"/>
      <c r="OA93" s="2"/>
      <c r="OC93" s="2"/>
      <c r="OE93" s="2"/>
      <c r="OG93" s="2"/>
      <c r="OI93" s="2"/>
      <c r="OK93" s="2"/>
      <c r="OM93" s="2"/>
      <c r="OO93" s="2"/>
      <c r="OQ93" s="2"/>
      <c r="OS93" s="2"/>
      <c r="OU93" s="2"/>
      <c r="OW93" s="2"/>
      <c r="OY93" s="2"/>
      <c r="PA93" s="2"/>
      <c r="PC93" s="2"/>
      <c r="PE93" s="2"/>
      <c r="PG93" s="2"/>
      <c r="PI93" s="2"/>
      <c r="PK93" s="2"/>
      <c r="PM93" s="2"/>
      <c r="PO93" s="2"/>
      <c r="PQ93" s="2"/>
      <c r="PS93" s="2"/>
    </row>
    <row r="94" spans="1:435" x14ac:dyDescent="0.25">
      <c r="A94" t="s">
        <v>277</v>
      </c>
      <c r="B94" s="1">
        <v>175</v>
      </c>
      <c r="C94" s="2"/>
      <c r="E94" s="2"/>
      <c r="G94" s="2"/>
      <c r="I94" s="2"/>
      <c r="K94" s="2">
        <v>149952</v>
      </c>
      <c r="L94" s="3">
        <v>4</v>
      </c>
      <c r="M94" s="2"/>
      <c r="O94" s="2">
        <v>37488</v>
      </c>
      <c r="P94" s="3">
        <v>1</v>
      </c>
      <c r="Q94" s="2"/>
      <c r="S94" s="2">
        <v>74976</v>
      </c>
      <c r="T94" s="3">
        <v>2</v>
      </c>
      <c r="U94" s="2"/>
      <c r="W94" s="2">
        <v>449856</v>
      </c>
      <c r="X94" s="3">
        <v>12</v>
      </c>
      <c r="Y94" s="2"/>
      <c r="AA94" s="2"/>
      <c r="AC94" s="2"/>
      <c r="AE94" s="2"/>
      <c r="AG94" s="2"/>
      <c r="AI94" s="2"/>
      <c r="AK94" s="2"/>
      <c r="AM94" s="2"/>
      <c r="AO94" s="2"/>
      <c r="AQ94" s="2"/>
      <c r="AS94" s="2"/>
      <c r="AU94" s="2"/>
      <c r="AW94" s="2"/>
      <c r="AY94" s="2"/>
      <c r="BA94" s="2"/>
      <c r="BC94" s="2"/>
      <c r="BE94" s="2"/>
      <c r="BG94" s="2"/>
      <c r="BI94" s="2"/>
      <c r="BK94" s="2"/>
      <c r="BM94" s="2"/>
      <c r="BO94" s="2"/>
      <c r="BQ94" s="2"/>
      <c r="BS94" s="2"/>
      <c r="BU94" s="2"/>
      <c r="BW94" s="2"/>
      <c r="BY94" s="2"/>
      <c r="CA94" s="2"/>
      <c r="CC94" s="2">
        <v>78183</v>
      </c>
      <c r="CD94" s="3">
        <v>1</v>
      </c>
      <c r="CE94" s="2">
        <v>4000.12</v>
      </c>
      <c r="CF94" s="3">
        <v>0</v>
      </c>
      <c r="CG94" s="2">
        <v>101190</v>
      </c>
      <c r="CH94" s="3">
        <v>2</v>
      </c>
      <c r="CI94" s="2">
        <v>60194</v>
      </c>
      <c r="CJ94" s="3">
        <v>1</v>
      </c>
      <c r="CK94" s="2"/>
      <c r="CM94" s="2"/>
      <c r="CO94" s="2"/>
      <c r="CQ94" s="2"/>
      <c r="CS94" s="2"/>
      <c r="CU94" s="2"/>
      <c r="CW94" s="2"/>
      <c r="CY94" s="2"/>
      <c r="DA94" s="2">
        <v>112569</v>
      </c>
      <c r="DB94" s="3">
        <v>1</v>
      </c>
      <c r="DC94" s="2"/>
      <c r="DE94" s="2">
        <v>112569</v>
      </c>
      <c r="DF94" s="3">
        <v>1</v>
      </c>
      <c r="DG94" s="2">
        <v>35817.409070442001</v>
      </c>
      <c r="DH94" s="3">
        <v>0.31818181800000001</v>
      </c>
      <c r="DI94" s="2"/>
      <c r="DK94" s="2"/>
      <c r="DM94" s="2"/>
      <c r="DO94" s="2">
        <v>116130</v>
      </c>
      <c r="DP94" s="3">
        <v>1</v>
      </c>
      <c r="DQ94" s="2">
        <v>195277</v>
      </c>
      <c r="DR94" s="3">
        <v>1</v>
      </c>
      <c r="DS94" s="2">
        <v>112569</v>
      </c>
      <c r="DT94" s="3">
        <v>1</v>
      </c>
      <c r="DU94" s="2"/>
      <c r="DW94" s="2"/>
      <c r="DY94" s="2"/>
      <c r="EA94" s="2"/>
      <c r="EC94" s="2"/>
      <c r="EE94" s="2"/>
      <c r="EG94" s="2"/>
      <c r="EI94" s="2">
        <v>112569</v>
      </c>
      <c r="EJ94" s="3">
        <v>1</v>
      </c>
      <c r="EK94" s="2"/>
      <c r="EM94" s="2"/>
      <c r="EO94" s="2">
        <v>168853.5</v>
      </c>
      <c r="EP94" s="3">
        <v>1.5</v>
      </c>
      <c r="EQ94" s="2"/>
      <c r="ES94" s="2"/>
      <c r="EU94" s="2">
        <v>225138</v>
      </c>
      <c r="EV94" s="3">
        <v>2</v>
      </c>
      <c r="EW94" s="2">
        <v>225138</v>
      </c>
      <c r="EX94" s="3">
        <v>2</v>
      </c>
      <c r="EY94" s="2">
        <v>225138</v>
      </c>
      <c r="EZ94" s="3">
        <v>2</v>
      </c>
      <c r="FA94" s="2">
        <v>225138</v>
      </c>
      <c r="FB94" s="3">
        <v>2</v>
      </c>
      <c r="FC94" s="2">
        <v>112569</v>
      </c>
      <c r="FD94" s="3">
        <v>1</v>
      </c>
      <c r="FE94" s="2"/>
      <c r="FG94" s="2">
        <v>225138</v>
      </c>
      <c r="FH94" s="3">
        <v>2</v>
      </c>
      <c r="FI94" s="2"/>
      <c r="FK94" s="2"/>
      <c r="FM94" s="2"/>
      <c r="FO94" s="2">
        <v>225138</v>
      </c>
      <c r="FP94" s="3">
        <v>2</v>
      </c>
      <c r="FQ94" s="2"/>
      <c r="FS94" s="2">
        <v>112569</v>
      </c>
      <c r="FT94" s="3">
        <v>1</v>
      </c>
      <c r="FU94" s="2"/>
      <c r="FW94" s="2"/>
      <c r="FY94" s="2"/>
      <c r="GA94" s="2">
        <v>112569</v>
      </c>
      <c r="GB94" s="3">
        <v>1</v>
      </c>
      <c r="GC94" s="2">
        <v>450276</v>
      </c>
      <c r="GD94" s="3">
        <v>4</v>
      </c>
      <c r="GE94" s="2"/>
      <c r="GG94" s="2"/>
      <c r="GI94" s="2"/>
      <c r="GK94" s="2"/>
      <c r="GM94" s="2">
        <v>225138</v>
      </c>
      <c r="GN94" s="3">
        <v>2</v>
      </c>
      <c r="GO94" s="2"/>
      <c r="GQ94" s="2">
        <v>337707</v>
      </c>
      <c r="GR94" s="3">
        <v>3</v>
      </c>
      <c r="GS94" s="2">
        <v>112569</v>
      </c>
      <c r="GT94" s="3">
        <v>1</v>
      </c>
      <c r="GU94" s="2"/>
      <c r="GW94" s="2"/>
      <c r="GY94" s="2">
        <v>225138</v>
      </c>
      <c r="GZ94" s="3">
        <v>2</v>
      </c>
      <c r="HA94" s="2"/>
      <c r="HC94" s="2">
        <v>225138</v>
      </c>
      <c r="HD94" s="3">
        <v>2</v>
      </c>
      <c r="HE94" s="2"/>
      <c r="HG94" s="2"/>
      <c r="HI94" s="2"/>
      <c r="HK94" s="2"/>
      <c r="HM94" s="2"/>
      <c r="HO94" s="2"/>
      <c r="HQ94" s="2"/>
      <c r="HS94" s="2"/>
      <c r="HU94" s="2"/>
      <c r="HW94" s="2"/>
      <c r="HY94" s="2"/>
      <c r="IA94" s="2"/>
      <c r="IC94" s="2"/>
      <c r="IE94" s="2">
        <v>90055.2</v>
      </c>
      <c r="IF94" s="3">
        <v>0.8</v>
      </c>
      <c r="IG94" s="2"/>
      <c r="II94" s="2"/>
      <c r="IK94" s="2"/>
      <c r="IM94" s="2"/>
      <c r="IO94" s="2"/>
      <c r="IQ94" s="2"/>
      <c r="IS94" s="2"/>
      <c r="IU94" s="2"/>
      <c r="IW94" s="2"/>
      <c r="IY94" s="2"/>
      <c r="JA94" s="2"/>
      <c r="JC94" s="2"/>
      <c r="JE94" s="2"/>
      <c r="JG94" s="2"/>
      <c r="JI94" s="2"/>
      <c r="JK94" s="2"/>
      <c r="JM94" s="2"/>
      <c r="JO94" s="2"/>
      <c r="JQ94" s="2">
        <v>4832</v>
      </c>
      <c r="JR94" s="3">
        <v>0</v>
      </c>
      <c r="JS94" s="2"/>
      <c r="JU94" s="2">
        <v>600</v>
      </c>
      <c r="JV94" s="3">
        <v>0</v>
      </c>
      <c r="JW94" s="2"/>
      <c r="JY94" s="2">
        <v>10011.33</v>
      </c>
      <c r="JZ94" s="3">
        <v>0</v>
      </c>
      <c r="KA94" s="2"/>
      <c r="KC94" s="2"/>
      <c r="KE94" s="2">
        <v>7799</v>
      </c>
      <c r="KF94" s="3">
        <v>0</v>
      </c>
      <c r="KG94" s="2"/>
      <c r="KI94" s="2"/>
      <c r="KK94" s="2">
        <v>40287.71</v>
      </c>
      <c r="KL94" s="3">
        <v>0</v>
      </c>
      <c r="KM94" s="2"/>
      <c r="KO94" s="2"/>
      <c r="KQ94" s="2"/>
      <c r="KS94" s="2"/>
      <c r="KU94" s="2"/>
      <c r="KW94" s="2">
        <v>3000</v>
      </c>
      <c r="KX94" s="3">
        <v>0</v>
      </c>
      <c r="KY94" s="2"/>
      <c r="LA94" s="2"/>
      <c r="LC94" s="2">
        <v>6220</v>
      </c>
      <c r="LD94" s="3">
        <v>0</v>
      </c>
      <c r="LE94" s="2"/>
      <c r="LG94" s="2"/>
      <c r="LI94" s="2"/>
      <c r="LK94" s="2"/>
      <c r="LM94" s="2"/>
      <c r="LO94" s="2"/>
      <c r="LQ94" s="2"/>
      <c r="LS94" s="2"/>
      <c r="LU94" s="2"/>
      <c r="LW94" s="2"/>
      <c r="LY94" s="2"/>
      <c r="MA94" s="2"/>
      <c r="MC94" s="2"/>
      <c r="ME94" s="2"/>
      <c r="MG94" s="2"/>
      <c r="MI94" s="2">
        <v>22569</v>
      </c>
      <c r="MJ94" s="3">
        <v>0</v>
      </c>
      <c r="MK94" s="2"/>
      <c r="MM94" s="2"/>
      <c r="MO94" s="2"/>
      <c r="MQ94" s="2"/>
      <c r="MS94" s="2"/>
      <c r="MU94" s="2">
        <v>7775</v>
      </c>
      <c r="MV94" s="3">
        <v>0</v>
      </c>
      <c r="MW94" s="2"/>
      <c r="MY94" s="2">
        <v>9</v>
      </c>
      <c r="MZ94" s="3">
        <v>0</v>
      </c>
      <c r="NA94" s="2"/>
      <c r="NC94" s="2">
        <v>5379852.2690704418</v>
      </c>
      <c r="ND94" s="3">
        <v>60.618181817999996</v>
      </c>
      <c r="NE94" s="2"/>
      <c r="NG94" s="2"/>
      <c r="NI94" s="2"/>
      <c r="NK94" s="2"/>
      <c r="NM94" s="2"/>
      <c r="NO94" s="2"/>
      <c r="NQ94" s="2"/>
      <c r="NS94" s="2"/>
      <c r="NU94" s="2"/>
      <c r="NW94" s="2"/>
      <c r="NY94" s="2"/>
      <c r="OA94" s="2"/>
      <c r="OC94" s="2"/>
      <c r="OE94" s="2"/>
      <c r="OG94" s="2"/>
      <c r="OI94" s="2"/>
      <c r="OK94" s="2"/>
      <c r="OM94" s="2"/>
      <c r="OO94" s="2"/>
      <c r="OQ94" s="2"/>
      <c r="OS94" s="2"/>
      <c r="OU94" s="2"/>
      <c r="OW94" s="2"/>
      <c r="OY94" s="2"/>
      <c r="PA94" s="2"/>
      <c r="PC94" s="2"/>
      <c r="PE94" s="2"/>
      <c r="PG94" s="2"/>
      <c r="PI94" s="2"/>
      <c r="PK94" s="2"/>
      <c r="PM94" s="2"/>
      <c r="PO94" s="2"/>
      <c r="PQ94" s="2"/>
      <c r="PS94" s="2"/>
    </row>
    <row r="95" spans="1:435" x14ac:dyDescent="0.25">
      <c r="A95" t="s">
        <v>278</v>
      </c>
      <c r="B95" s="1">
        <v>309</v>
      </c>
      <c r="C95" s="2"/>
      <c r="E95" s="2">
        <v>104158</v>
      </c>
      <c r="F95" s="3">
        <v>1</v>
      </c>
      <c r="G95" s="2"/>
      <c r="I95" s="2"/>
      <c r="K95" s="2">
        <v>224928</v>
      </c>
      <c r="L95" s="3">
        <v>6</v>
      </c>
      <c r="M95" s="2"/>
      <c r="O95" s="2"/>
      <c r="Q95" s="2"/>
      <c r="S95" s="2">
        <v>74976</v>
      </c>
      <c r="T95" s="3">
        <v>2</v>
      </c>
      <c r="U95" s="2"/>
      <c r="W95" s="2">
        <v>299904</v>
      </c>
      <c r="X95" s="3">
        <v>8</v>
      </c>
      <c r="Y95" s="2"/>
      <c r="AA95" s="2">
        <v>156529</v>
      </c>
      <c r="AB95" s="3">
        <v>1</v>
      </c>
      <c r="AC95" s="2"/>
      <c r="AE95" s="2"/>
      <c r="AG95" s="2"/>
      <c r="AI95" s="2"/>
      <c r="AK95" s="2"/>
      <c r="AM95" s="2"/>
      <c r="AO95" s="2"/>
      <c r="AQ95" s="2"/>
      <c r="AS95" s="2"/>
      <c r="AU95" s="2"/>
      <c r="AW95" s="2"/>
      <c r="AY95" s="2"/>
      <c r="BA95" s="2">
        <v>90879</v>
      </c>
      <c r="BB95" s="3">
        <v>1</v>
      </c>
      <c r="BC95" s="2"/>
      <c r="BE95" s="2"/>
      <c r="BG95" s="2">
        <v>117087</v>
      </c>
      <c r="BH95" s="3">
        <v>1</v>
      </c>
      <c r="BI95" s="2"/>
      <c r="BK95" s="2"/>
      <c r="BM95" s="2"/>
      <c r="BO95" s="2"/>
      <c r="BQ95" s="2"/>
      <c r="BS95" s="2"/>
      <c r="BU95" s="2"/>
      <c r="BW95" s="2"/>
      <c r="BY95" s="2"/>
      <c r="CA95" s="2"/>
      <c r="CC95" s="2">
        <v>78183</v>
      </c>
      <c r="CD95" s="3">
        <v>1</v>
      </c>
      <c r="CE95" s="2">
        <v>15407.913329999999</v>
      </c>
      <c r="CF95" s="3">
        <v>0</v>
      </c>
      <c r="CG95" s="2">
        <v>50595</v>
      </c>
      <c r="CH95" s="3">
        <v>1</v>
      </c>
      <c r="CI95" s="2">
        <v>60194</v>
      </c>
      <c r="CJ95" s="3">
        <v>1</v>
      </c>
      <c r="CK95" s="2"/>
      <c r="CM95" s="2"/>
      <c r="CO95" s="2"/>
      <c r="CQ95" s="2"/>
      <c r="CS95" s="2"/>
      <c r="CU95" s="2">
        <v>112569</v>
      </c>
      <c r="CV95" s="3">
        <v>1</v>
      </c>
      <c r="CW95" s="2"/>
      <c r="CY95" s="2"/>
      <c r="DA95" s="2"/>
      <c r="DC95" s="2"/>
      <c r="DE95" s="2"/>
      <c r="DG95" s="2"/>
      <c r="DI95" s="2"/>
      <c r="DK95" s="2"/>
      <c r="DM95" s="2"/>
      <c r="DO95" s="2"/>
      <c r="DQ95" s="2">
        <v>195277</v>
      </c>
      <c r="DR95" s="3">
        <v>1</v>
      </c>
      <c r="DS95" s="2">
        <v>112569</v>
      </c>
      <c r="DT95" s="3">
        <v>1</v>
      </c>
      <c r="DU95" s="2"/>
      <c r="DW95" s="2"/>
      <c r="DY95" s="2"/>
      <c r="EA95" s="2"/>
      <c r="EC95" s="2"/>
      <c r="EE95" s="2"/>
      <c r="EG95" s="2"/>
      <c r="EI95" s="2">
        <v>112569</v>
      </c>
      <c r="EJ95" s="3">
        <v>1</v>
      </c>
      <c r="EK95" s="2"/>
      <c r="EM95" s="2"/>
      <c r="EO95" s="2">
        <v>225138</v>
      </c>
      <c r="EP95" s="3">
        <v>2</v>
      </c>
      <c r="EQ95" s="2"/>
      <c r="ES95" s="2"/>
      <c r="EU95" s="2">
        <v>225138</v>
      </c>
      <c r="EV95" s="3">
        <v>2</v>
      </c>
      <c r="EW95" s="2">
        <v>225138</v>
      </c>
      <c r="EX95" s="3">
        <v>2</v>
      </c>
      <c r="EY95" s="2">
        <v>225138</v>
      </c>
      <c r="EZ95" s="3">
        <v>2</v>
      </c>
      <c r="FA95" s="2">
        <v>225138</v>
      </c>
      <c r="FB95" s="3">
        <v>2</v>
      </c>
      <c r="FC95" s="2">
        <v>225138</v>
      </c>
      <c r="FD95" s="3">
        <v>2</v>
      </c>
      <c r="FE95" s="2"/>
      <c r="FG95" s="2">
        <v>112569</v>
      </c>
      <c r="FH95" s="3">
        <v>1</v>
      </c>
      <c r="FI95" s="2"/>
      <c r="FK95" s="2"/>
      <c r="FM95" s="2"/>
      <c r="FO95" s="2">
        <v>337707</v>
      </c>
      <c r="FP95" s="3">
        <v>3</v>
      </c>
      <c r="FQ95" s="2"/>
      <c r="FS95" s="2">
        <v>112569</v>
      </c>
      <c r="FT95" s="3">
        <v>1</v>
      </c>
      <c r="FU95" s="2"/>
      <c r="FW95" s="2">
        <v>76024</v>
      </c>
      <c r="FX95" s="3">
        <v>8</v>
      </c>
      <c r="FY95" s="2"/>
      <c r="GA95" s="2">
        <v>225138</v>
      </c>
      <c r="GB95" s="3">
        <v>2</v>
      </c>
      <c r="GC95" s="2">
        <v>450276</v>
      </c>
      <c r="GD95" s="3">
        <v>4</v>
      </c>
      <c r="GE95" s="2"/>
      <c r="GG95" s="2"/>
      <c r="GI95" s="2"/>
      <c r="GK95" s="2"/>
      <c r="GM95" s="2">
        <v>337707</v>
      </c>
      <c r="GN95" s="3">
        <v>3</v>
      </c>
      <c r="GO95" s="2"/>
      <c r="GQ95" s="2"/>
      <c r="GS95" s="2">
        <v>112569</v>
      </c>
      <c r="GT95" s="3">
        <v>1</v>
      </c>
      <c r="GU95" s="2"/>
      <c r="GW95" s="2"/>
      <c r="GY95" s="2">
        <v>337707</v>
      </c>
      <c r="GZ95" s="3">
        <v>3</v>
      </c>
      <c r="HA95" s="2"/>
      <c r="HC95" s="2">
        <v>337707</v>
      </c>
      <c r="HD95" s="3">
        <v>3</v>
      </c>
      <c r="HE95" s="2">
        <v>112569</v>
      </c>
      <c r="HF95" s="3">
        <v>1</v>
      </c>
      <c r="HG95" s="2"/>
      <c r="HI95" s="2"/>
      <c r="HK95" s="2"/>
      <c r="HM95" s="2"/>
      <c r="HO95" s="2"/>
      <c r="HQ95" s="2"/>
      <c r="HS95" s="2"/>
      <c r="HU95" s="2"/>
      <c r="HW95" s="2"/>
      <c r="HY95" s="2"/>
      <c r="IA95" s="2"/>
      <c r="IC95" s="2"/>
      <c r="IE95" s="2">
        <v>56284.5</v>
      </c>
      <c r="IF95" s="3">
        <v>0.5</v>
      </c>
      <c r="IG95" s="2"/>
      <c r="II95" s="2"/>
      <c r="IK95" s="2"/>
      <c r="IM95" s="2"/>
      <c r="IO95" s="2"/>
      <c r="IQ95" s="2">
        <v>112569</v>
      </c>
      <c r="IR95" s="3">
        <v>1</v>
      </c>
      <c r="IS95" s="2"/>
      <c r="IU95" s="2"/>
      <c r="IW95" s="2"/>
      <c r="IY95" s="2"/>
      <c r="JA95" s="2">
        <v>101052</v>
      </c>
      <c r="JB95" s="3">
        <v>1</v>
      </c>
      <c r="JC95" s="2">
        <v>40800</v>
      </c>
      <c r="JD95" s="3">
        <v>0</v>
      </c>
      <c r="JE95" s="2"/>
      <c r="JG95" s="2">
        <v>40800</v>
      </c>
      <c r="JH95" s="3">
        <v>0</v>
      </c>
      <c r="JI95" s="2"/>
      <c r="JK95" s="2">
        <v>638</v>
      </c>
      <c r="JL95" s="3">
        <v>0</v>
      </c>
      <c r="JM95" s="2"/>
      <c r="JO95" s="2"/>
      <c r="JQ95" s="2">
        <v>15649.53</v>
      </c>
      <c r="JR95" s="3">
        <v>0</v>
      </c>
      <c r="JS95" s="2"/>
      <c r="JU95" s="2"/>
      <c r="JW95" s="2">
        <v>750</v>
      </c>
      <c r="JX95" s="3">
        <v>0</v>
      </c>
      <c r="JY95" s="2">
        <v>17334.47</v>
      </c>
      <c r="JZ95" s="3">
        <v>0</v>
      </c>
      <c r="KA95" s="2"/>
      <c r="KC95" s="2">
        <v>10000</v>
      </c>
      <c r="KD95" s="3">
        <v>0</v>
      </c>
      <c r="KE95" s="2">
        <v>3630</v>
      </c>
      <c r="KF95" s="3">
        <v>0</v>
      </c>
      <c r="KG95" s="2"/>
      <c r="KI95" s="2">
        <v>15000</v>
      </c>
      <c r="KJ95" s="3">
        <v>0</v>
      </c>
      <c r="KK95" s="2">
        <v>128741.58</v>
      </c>
      <c r="KL95" s="3">
        <v>0</v>
      </c>
      <c r="KM95" s="2"/>
      <c r="KO95" s="2"/>
      <c r="KQ95" s="2"/>
      <c r="KS95" s="2"/>
      <c r="KU95" s="2">
        <v>5450</v>
      </c>
      <c r="KV95" s="3">
        <v>0</v>
      </c>
      <c r="KW95" s="2">
        <v>600</v>
      </c>
      <c r="KX95" s="3">
        <v>0</v>
      </c>
      <c r="KY95" s="2"/>
      <c r="LA95" s="2"/>
      <c r="LC95" s="2">
        <v>7280</v>
      </c>
      <c r="LD95" s="3">
        <v>0</v>
      </c>
      <c r="LE95" s="2">
        <v>15000</v>
      </c>
      <c r="LF95" s="3">
        <v>0</v>
      </c>
      <c r="LG95" s="2"/>
      <c r="LI95" s="2"/>
      <c r="LK95" s="2"/>
      <c r="LM95" s="2"/>
      <c r="LO95" s="2"/>
      <c r="LQ95" s="2"/>
      <c r="LS95" s="2"/>
      <c r="LU95" s="2"/>
      <c r="LW95" s="2"/>
      <c r="LY95" s="2"/>
      <c r="MA95" s="2"/>
      <c r="MC95" s="2"/>
      <c r="ME95" s="2"/>
      <c r="MG95" s="2"/>
      <c r="MI95" s="2"/>
      <c r="MK95" s="2">
        <v>4000</v>
      </c>
      <c r="ML95" s="3">
        <v>0</v>
      </c>
      <c r="MM95" s="2"/>
      <c r="MO95" s="2"/>
      <c r="MQ95" s="2"/>
      <c r="MS95" s="2">
        <v>2624.3</v>
      </c>
      <c r="MT95" s="3">
        <v>0</v>
      </c>
      <c r="MU95" s="2"/>
      <c r="MW95" s="2"/>
      <c r="MY95" s="2"/>
      <c r="NA95" s="2"/>
      <c r="NC95" s="2">
        <v>6287398.2933299998</v>
      </c>
      <c r="ND95" s="3">
        <v>71.5</v>
      </c>
      <c r="NE95" s="2"/>
      <c r="NG95" s="2"/>
      <c r="NI95" s="2"/>
      <c r="NK95" s="2"/>
      <c r="NM95" s="2"/>
      <c r="NO95" s="2"/>
      <c r="NQ95" s="2"/>
      <c r="NS95" s="2"/>
      <c r="NU95" s="2"/>
      <c r="NW95" s="2"/>
      <c r="NY95" s="2"/>
      <c r="OA95" s="2"/>
      <c r="OC95" s="2"/>
      <c r="OE95" s="2"/>
      <c r="OG95" s="2"/>
      <c r="OI95" s="2"/>
      <c r="OK95" s="2"/>
      <c r="OM95" s="2"/>
      <c r="OO95" s="2"/>
      <c r="OQ95" s="2"/>
      <c r="OS95" s="2"/>
      <c r="OU95" s="2"/>
      <c r="OW95" s="2"/>
      <c r="OY95" s="2"/>
      <c r="PA95" s="2"/>
      <c r="PC95" s="2"/>
      <c r="PE95" s="2"/>
      <c r="PG95" s="2"/>
      <c r="PI95" s="2"/>
      <c r="PK95" s="2"/>
      <c r="PM95" s="2"/>
      <c r="PO95" s="2"/>
      <c r="PQ95" s="2"/>
      <c r="PS95" s="2"/>
    </row>
    <row r="96" spans="1:435" x14ac:dyDescent="0.25">
      <c r="A96" t="s">
        <v>279</v>
      </c>
      <c r="B96" s="1">
        <v>313</v>
      </c>
      <c r="C96" s="2"/>
      <c r="E96" s="2"/>
      <c r="G96" s="2">
        <v>67876</v>
      </c>
      <c r="H96" s="3">
        <v>1</v>
      </c>
      <c r="I96" s="2"/>
      <c r="K96" s="2">
        <v>149952</v>
      </c>
      <c r="L96" s="3">
        <v>4</v>
      </c>
      <c r="M96" s="2"/>
      <c r="O96" s="2"/>
      <c r="Q96" s="2"/>
      <c r="S96" s="2">
        <v>74976</v>
      </c>
      <c r="T96" s="3">
        <v>2</v>
      </c>
      <c r="U96" s="2"/>
      <c r="W96" s="2">
        <v>74976</v>
      </c>
      <c r="X96" s="3">
        <v>2</v>
      </c>
      <c r="Y96" s="2"/>
      <c r="AA96" s="2"/>
      <c r="AC96" s="2"/>
      <c r="AE96" s="2"/>
      <c r="AG96" s="2"/>
      <c r="AI96" s="2"/>
      <c r="AK96" s="2">
        <v>156529</v>
      </c>
      <c r="AL96" s="3">
        <v>1</v>
      </c>
      <c r="AM96" s="2"/>
      <c r="AO96" s="2"/>
      <c r="AQ96" s="2"/>
      <c r="AS96" s="2"/>
      <c r="AU96" s="2"/>
      <c r="AW96" s="2"/>
      <c r="AY96" s="2"/>
      <c r="BA96" s="2"/>
      <c r="BC96" s="2"/>
      <c r="BE96" s="2"/>
      <c r="BG96" s="2"/>
      <c r="BI96" s="2"/>
      <c r="BK96" s="2"/>
      <c r="BM96" s="2"/>
      <c r="BO96" s="2">
        <v>117087</v>
      </c>
      <c r="BP96" s="3">
        <v>1</v>
      </c>
      <c r="BQ96" s="2"/>
      <c r="BS96" s="2"/>
      <c r="BU96" s="2"/>
      <c r="BW96" s="2"/>
      <c r="BY96" s="2"/>
      <c r="CA96" s="2"/>
      <c r="CC96" s="2">
        <v>78183</v>
      </c>
      <c r="CD96" s="3">
        <v>1</v>
      </c>
      <c r="CE96" s="2">
        <v>1468.22</v>
      </c>
      <c r="CF96" s="3">
        <v>0</v>
      </c>
      <c r="CG96" s="2">
        <v>50595</v>
      </c>
      <c r="CH96" s="3">
        <v>1</v>
      </c>
      <c r="CI96" s="2">
        <v>120388</v>
      </c>
      <c r="CJ96" s="3">
        <v>2</v>
      </c>
      <c r="CK96" s="2"/>
      <c r="CM96" s="2"/>
      <c r="CO96" s="2"/>
      <c r="CQ96" s="2"/>
      <c r="CS96" s="2"/>
      <c r="CU96" s="2"/>
      <c r="CW96" s="2"/>
      <c r="CY96" s="2"/>
      <c r="DA96" s="2"/>
      <c r="DC96" s="2"/>
      <c r="DE96" s="2"/>
      <c r="DG96" s="2"/>
      <c r="DI96" s="2"/>
      <c r="DK96" s="2"/>
      <c r="DM96" s="2"/>
      <c r="DO96" s="2"/>
      <c r="DQ96" s="2">
        <v>195277</v>
      </c>
      <c r="DR96" s="3">
        <v>1</v>
      </c>
      <c r="DS96" s="2">
        <v>112569</v>
      </c>
      <c r="DT96" s="3">
        <v>1</v>
      </c>
      <c r="DU96" s="2"/>
      <c r="DW96" s="2"/>
      <c r="DY96" s="2"/>
      <c r="EA96" s="2"/>
      <c r="EC96" s="2"/>
      <c r="EE96" s="2"/>
      <c r="EG96" s="2"/>
      <c r="EI96" s="2">
        <v>112569</v>
      </c>
      <c r="EJ96" s="3">
        <v>1</v>
      </c>
      <c r="EK96" s="2"/>
      <c r="EM96" s="2"/>
      <c r="EO96" s="2">
        <v>112569</v>
      </c>
      <c r="EP96" s="3">
        <v>1</v>
      </c>
      <c r="EQ96" s="2"/>
      <c r="ES96" s="2"/>
      <c r="EU96" s="2">
        <v>225138</v>
      </c>
      <c r="EV96" s="3">
        <v>2</v>
      </c>
      <c r="EW96" s="2">
        <v>225138</v>
      </c>
      <c r="EX96" s="3">
        <v>2</v>
      </c>
      <c r="EY96" s="2">
        <v>225138</v>
      </c>
      <c r="EZ96" s="3">
        <v>2</v>
      </c>
      <c r="FA96" s="2">
        <v>225138</v>
      </c>
      <c r="FB96" s="3">
        <v>2</v>
      </c>
      <c r="FC96" s="2">
        <v>337707</v>
      </c>
      <c r="FD96" s="3">
        <v>3</v>
      </c>
      <c r="FE96" s="2"/>
      <c r="FG96" s="2">
        <v>112569</v>
      </c>
      <c r="FH96" s="3">
        <v>1</v>
      </c>
      <c r="FI96" s="2"/>
      <c r="FK96" s="2"/>
      <c r="FM96" s="2"/>
      <c r="FO96" s="2"/>
      <c r="FQ96" s="2"/>
      <c r="FS96" s="2">
        <v>112569</v>
      </c>
      <c r="FT96" s="3">
        <v>1</v>
      </c>
      <c r="FU96" s="2"/>
      <c r="FW96" s="2">
        <v>112569</v>
      </c>
      <c r="FX96" s="3">
        <v>1</v>
      </c>
      <c r="FY96" s="2"/>
      <c r="GA96" s="2">
        <v>112569</v>
      </c>
      <c r="GB96" s="3">
        <v>1</v>
      </c>
      <c r="GC96" s="2">
        <v>225138</v>
      </c>
      <c r="GD96" s="3">
        <v>2</v>
      </c>
      <c r="GE96" s="2"/>
      <c r="GG96" s="2"/>
      <c r="GI96" s="2"/>
      <c r="GK96" s="2"/>
      <c r="GM96" s="2">
        <v>225138</v>
      </c>
      <c r="GN96" s="3">
        <v>2</v>
      </c>
      <c r="GO96" s="2"/>
      <c r="GQ96" s="2"/>
      <c r="GS96" s="2">
        <v>112569</v>
      </c>
      <c r="GT96" s="3">
        <v>1</v>
      </c>
      <c r="GU96" s="2"/>
      <c r="GW96" s="2"/>
      <c r="GY96" s="2">
        <v>225138</v>
      </c>
      <c r="GZ96" s="3">
        <v>2</v>
      </c>
      <c r="HA96" s="2"/>
      <c r="HC96" s="2">
        <v>225138</v>
      </c>
      <c r="HD96" s="3">
        <v>2</v>
      </c>
      <c r="HE96" s="2"/>
      <c r="HG96" s="2"/>
      <c r="HI96" s="2"/>
      <c r="HK96" s="2"/>
      <c r="HM96" s="2"/>
      <c r="HO96" s="2"/>
      <c r="HQ96" s="2"/>
      <c r="HS96" s="2"/>
      <c r="HU96" s="2"/>
      <c r="HW96" s="2"/>
      <c r="HY96" s="2"/>
      <c r="IA96" s="2"/>
      <c r="IC96" s="2"/>
      <c r="IE96" s="2">
        <v>225138</v>
      </c>
      <c r="IF96" s="3">
        <v>2</v>
      </c>
      <c r="IG96" s="2"/>
      <c r="II96" s="2"/>
      <c r="IK96" s="2"/>
      <c r="IM96" s="2"/>
      <c r="IO96" s="2">
        <v>112569</v>
      </c>
      <c r="IP96" s="3">
        <v>1</v>
      </c>
      <c r="IQ96" s="2">
        <v>112569</v>
      </c>
      <c r="IR96" s="3">
        <v>1</v>
      </c>
      <c r="IS96" s="2"/>
      <c r="IU96" s="2"/>
      <c r="IW96" s="2"/>
      <c r="IY96" s="2"/>
      <c r="JA96" s="2"/>
      <c r="JC96" s="2"/>
      <c r="JE96" s="2"/>
      <c r="JG96" s="2"/>
      <c r="JI96" s="2"/>
      <c r="JK96" s="2">
        <v>638</v>
      </c>
      <c r="JL96" s="3">
        <v>0</v>
      </c>
      <c r="JM96" s="2"/>
      <c r="JO96" s="2"/>
      <c r="JQ96" s="2">
        <v>6329.54</v>
      </c>
      <c r="JR96" s="3">
        <v>0</v>
      </c>
      <c r="JS96" s="2"/>
      <c r="JU96" s="2"/>
      <c r="JW96" s="2"/>
      <c r="JY96" s="2">
        <v>7502.28</v>
      </c>
      <c r="JZ96" s="3">
        <v>0</v>
      </c>
      <c r="KA96" s="2"/>
      <c r="KC96" s="2">
        <v>16587</v>
      </c>
      <c r="KD96" s="3">
        <v>0</v>
      </c>
      <c r="KE96" s="2">
        <v>7500</v>
      </c>
      <c r="KF96" s="3">
        <v>0</v>
      </c>
      <c r="KG96" s="2"/>
      <c r="KI96" s="2">
        <v>1500</v>
      </c>
      <c r="KJ96" s="3">
        <v>0</v>
      </c>
      <c r="KK96" s="2">
        <v>39110.400000000001</v>
      </c>
      <c r="KL96" s="3">
        <v>0</v>
      </c>
      <c r="KM96" s="2">
        <v>76024</v>
      </c>
      <c r="KN96" s="3">
        <v>0</v>
      </c>
      <c r="KO96" s="2"/>
      <c r="KQ96" s="2">
        <v>2000</v>
      </c>
      <c r="KR96" s="3">
        <v>0</v>
      </c>
      <c r="KS96" s="2">
        <v>7500</v>
      </c>
      <c r="KT96" s="3">
        <v>0</v>
      </c>
      <c r="KU96" s="2">
        <v>6000</v>
      </c>
      <c r="KV96" s="3">
        <v>0</v>
      </c>
      <c r="KW96" s="2"/>
      <c r="KY96" s="2">
        <v>6596</v>
      </c>
      <c r="KZ96" s="3">
        <v>0</v>
      </c>
      <c r="LA96" s="2">
        <v>4000</v>
      </c>
      <c r="LB96" s="3">
        <v>0</v>
      </c>
      <c r="LC96" s="2">
        <v>7320</v>
      </c>
      <c r="LD96" s="3">
        <v>0</v>
      </c>
      <c r="LE96" s="2"/>
      <c r="LG96" s="2"/>
      <c r="LI96" s="2"/>
      <c r="LK96" s="2"/>
      <c r="LM96" s="2"/>
      <c r="LO96" s="2"/>
      <c r="LQ96" s="2"/>
      <c r="LS96" s="2">
        <v>8000</v>
      </c>
      <c r="LT96" s="3">
        <v>0</v>
      </c>
      <c r="LU96" s="2"/>
      <c r="LW96" s="2"/>
      <c r="LY96" s="2"/>
      <c r="MA96" s="2"/>
      <c r="MC96" s="2"/>
      <c r="ME96" s="2"/>
      <c r="MG96" s="2"/>
      <c r="MI96" s="2">
        <v>14300</v>
      </c>
      <c r="MJ96" s="3">
        <v>0</v>
      </c>
      <c r="MK96" s="2">
        <v>14220</v>
      </c>
      <c r="ML96" s="3">
        <v>0</v>
      </c>
      <c r="MM96" s="2"/>
      <c r="MO96" s="2"/>
      <c r="MQ96" s="2"/>
      <c r="MS96" s="2"/>
      <c r="MU96" s="2">
        <v>9150</v>
      </c>
      <c r="MV96" s="3">
        <v>0</v>
      </c>
      <c r="MW96" s="2"/>
      <c r="MY96" s="2"/>
      <c r="NA96" s="2"/>
      <c r="NC96" s="2">
        <v>4811223.4399999995</v>
      </c>
      <c r="ND96" s="3">
        <v>47</v>
      </c>
      <c r="NE96" s="2"/>
      <c r="NG96" s="2"/>
      <c r="NI96" s="2"/>
      <c r="NK96" s="2"/>
      <c r="NM96" s="2"/>
      <c r="NO96" s="2"/>
      <c r="NQ96" s="2"/>
      <c r="NS96" s="2"/>
      <c r="NU96" s="2"/>
      <c r="NW96" s="2"/>
      <c r="NY96" s="2"/>
      <c r="OA96" s="2"/>
      <c r="OC96" s="2"/>
      <c r="OE96" s="2"/>
      <c r="OG96" s="2"/>
      <c r="OI96" s="2"/>
      <c r="OK96" s="2"/>
      <c r="OM96" s="2"/>
      <c r="OO96" s="2"/>
      <c r="OQ96" s="2"/>
      <c r="OS96" s="2"/>
      <c r="OU96" s="2"/>
      <c r="OW96" s="2"/>
      <c r="OY96" s="2"/>
      <c r="PA96" s="2"/>
      <c r="PC96" s="2"/>
      <c r="PE96" s="2"/>
      <c r="PG96" s="2"/>
      <c r="PI96" s="2"/>
      <c r="PK96" s="2"/>
      <c r="PM96" s="2"/>
      <c r="PO96" s="2"/>
      <c r="PQ96" s="2"/>
      <c r="PS96" s="2"/>
    </row>
    <row r="97" spans="1:435" x14ac:dyDescent="0.25">
      <c r="A97" t="s">
        <v>280</v>
      </c>
      <c r="B97" s="1">
        <v>315</v>
      </c>
      <c r="C97" s="2"/>
      <c r="E97" s="2"/>
      <c r="G97" s="2"/>
      <c r="I97" s="2"/>
      <c r="K97" s="2">
        <v>112464</v>
      </c>
      <c r="L97" s="3">
        <v>3</v>
      </c>
      <c r="M97" s="2"/>
      <c r="O97" s="2"/>
      <c r="Q97" s="2"/>
      <c r="S97" s="2">
        <v>74976</v>
      </c>
      <c r="T97" s="3">
        <v>2</v>
      </c>
      <c r="U97" s="2"/>
      <c r="W97" s="2">
        <v>149952</v>
      </c>
      <c r="X97" s="3">
        <v>4</v>
      </c>
      <c r="Y97" s="2"/>
      <c r="AA97" s="2"/>
      <c r="AC97" s="2"/>
      <c r="AE97" s="2"/>
      <c r="AG97" s="2">
        <v>156529</v>
      </c>
      <c r="AH97" s="3">
        <v>1</v>
      </c>
      <c r="AI97" s="2"/>
      <c r="AK97" s="2"/>
      <c r="AM97" s="2"/>
      <c r="AO97" s="2"/>
      <c r="AQ97" s="2"/>
      <c r="AS97" s="2"/>
      <c r="AU97" s="2"/>
      <c r="AW97" s="2">
        <v>55015</v>
      </c>
      <c r="AX97" s="3">
        <v>1</v>
      </c>
      <c r="AY97" s="2"/>
      <c r="BA97" s="2">
        <v>90879</v>
      </c>
      <c r="BB97" s="3">
        <v>1</v>
      </c>
      <c r="BC97" s="2"/>
      <c r="BE97" s="2"/>
      <c r="BG97" s="2"/>
      <c r="BI97" s="2"/>
      <c r="BK97" s="2"/>
      <c r="BM97" s="2"/>
      <c r="BO97" s="2"/>
      <c r="BQ97" s="2"/>
      <c r="BS97" s="2"/>
      <c r="BU97" s="2"/>
      <c r="BW97" s="2">
        <v>117087</v>
      </c>
      <c r="BX97" s="3">
        <v>1</v>
      </c>
      <c r="BY97" s="2"/>
      <c r="CA97" s="2"/>
      <c r="CC97" s="2">
        <v>78183</v>
      </c>
      <c r="CD97" s="3">
        <v>1</v>
      </c>
      <c r="CE97" s="2">
        <v>12912.45</v>
      </c>
      <c r="CF97" s="3">
        <v>0</v>
      </c>
      <c r="CG97" s="2"/>
      <c r="CI97" s="2">
        <v>120388</v>
      </c>
      <c r="CJ97" s="3">
        <v>2</v>
      </c>
      <c r="CK97" s="2"/>
      <c r="CM97" s="2"/>
      <c r="CO97" s="2"/>
      <c r="CQ97" s="2"/>
      <c r="CS97" s="2"/>
      <c r="CU97" s="2"/>
      <c r="CW97" s="2"/>
      <c r="CY97" s="2"/>
      <c r="DA97" s="2">
        <v>112569</v>
      </c>
      <c r="DB97" s="3">
        <v>1</v>
      </c>
      <c r="DC97" s="2"/>
      <c r="DE97" s="2"/>
      <c r="DG97" s="2"/>
      <c r="DI97" s="2"/>
      <c r="DK97" s="2"/>
      <c r="DM97" s="2"/>
      <c r="DO97" s="2"/>
      <c r="DQ97" s="2">
        <v>195277</v>
      </c>
      <c r="DR97" s="3">
        <v>1</v>
      </c>
      <c r="DS97" s="2">
        <v>112569</v>
      </c>
      <c r="DT97" s="3">
        <v>1</v>
      </c>
      <c r="DU97" s="2"/>
      <c r="DW97" s="2"/>
      <c r="DY97" s="2">
        <v>56854</v>
      </c>
      <c r="DZ97" s="3">
        <v>1</v>
      </c>
      <c r="EA97" s="2"/>
      <c r="EC97" s="2"/>
      <c r="EE97" s="2"/>
      <c r="EG97" s="2"/>
      <c r="EI97" s="2"/>
      <c r="EK97" s="2">
        <v>112569</v>
      </c>
      <c r="EL97" s="3">
        <v>1</v>
      </c>
      <c r="EM97" s="2"/>
      <c r="EO97" s="2">
        <v>112569</v>
      </c>
      <c r="EP97" s="3">
        <v>1</v>
      </c>
      <c r="EQ97" s="2"/>
      <c r="ES97" s="2"/>
      <c r="EU97" s="2">
        <v>225138</v>
      </c>
      <c r="EV97" s="3">
        <v>2</v>
      </c>
      <c r="EW97" s="2">
        <v>225138</v>
      </c>
      <c r="EX97" s="3">
        <v>2</v>
      </c>
      <c r="EY97" s="2">
        <v>225138</v>
      </c>
      <c r="EZ97" s="3">
        <v>2</v>
      </c>
      <c r="FA97" s="2">
        <v>225138</v>
      </c>
      <c r="FB97" s="3">
        <v>2</v>
      </c>
      <c r="FC97" s="2">
        <v>225138</v>
      </c>
      <c r="FD97" s="3">
        <v>2</v>
      </c>
      <c r="FE97" s="2"/>
      <c r="FG97" s="2">
        <v>56284.5</v>
      </c>
      <c r="FH97" s="3">
        <v>0.5</v>
      </c>
      <c r="FI97" s="2"/>
      <c r="FK97" s="2"/>
      <c r="FM97" s="2"/>
      <c r="FO97" s="2">
        <v>112569</v>
      </c>
      <c r="FP97" s="3">
        <v>1</v>
      </c>
      <c r="FQ97" s="2"/>
      <c r="FS97" s="2">
        <v>112569</v>
      </c>
      <c r="FT97" s="3">
        <v>1</v>
      </c>
      <c r="FU97" s="2"/>
      <c r="FW97" s="2">
        <v>112569</v>
      </c>
      <c r="FX97" s="3">
        <v>1</v>
      </c>
      <c r="FY97" s="2"/>
      <c r="GA97" s="2">
        <v>112569</v>
      </c>
      <c r="GB97" s="3">
        <v>1</v>
      </c>
      <c r="GC97" s="2">
        <v>337707</v>
      </c>
      <c r="GD97" s="3">
        <v>3</v>
      </c>
      <c r="GE97" s="2"/>
      <c r="GG97" s="2"/>
      <c r="GI97" s="2"/>
      <c r="GK97" s="2"/>
      <c r="GM97" s="2">
        <v>225138</v>
      </c>
      <c r="GN97" s="3">
        <v>2</v>
      </c>
      <c r="GO97" s="2"/>
      <c r="GQ97" s="2"/>
      <c r="GS97" s="2">
        <v>112569</v>
      </c>
      <c r="GT97" s="3">
        <v>1</v>
      </c>
      <c r="GU97" s="2"/>
      <c r="GW97" s="2"/>
      <c r="GY97" s="2">
        <v>112569</v>
      </c>
      <c r="GZ97" s="3">
        <v>1</v>
      </c>
      <c r="HA97" s="2">
        <v>112569</v>
      </c>
      <c r="HB97" s="3">
        <v>1</v>
      </c>
      <c r="HC97" s="2">
        <v>112569</v>
      </c>
      <c r="HD97" s="3">
        <v>1</v>
      </c>
      <c r="HE97" s="2"/>
      <c r="HG97" s="2">
        <v>112569</v>
      </c>
      <c r="HH97" s="3">
        <v>1</v>
      </c>
      <c r="HI97" s="2"/>
      <c r="HK97" s="2"/>
      <c r="HM97" s="2"/>
      <c r="HO97" s="2"/>
      <c r="HQ97" s="2"/>
      <c r="HS97" s="2"/>
      <c r="HU97" s="2"/>
      <c r="HW97" s="2"/>
      <c r="HY97" s="2"/>
      <c r="IA97" s="2"/>
      <c r="IC97" s="2"/>
      <c r="IE97" s="2"/>
      <c r="IG97" s="2"/>
      <c r="II97" s="2"/>
      <c r="IK97" s="2"/>
      <c r="IM97" s="2"/>
      <c r="IO97" s="2"/>
      <c r="IQ97" s="2"/>
      <c r="IS97" s="2"/>
      <c r="IU97" s="2"/>
      <c r="IW97" s="2"/>
      <c r="IY97" s="2"/>
      <c r="JA97" s="2"/>
      <c r="JC97" s="2"/>
      <c r="JE97" s="2"/>
      <c r="JG97" s="2"/>
      <c r="JI97" s="2"/>
      <c r="JK97" s="2"/>
      <c r="JM97" s="2"/>
      <c r="JO97" s="2">
        <v>13859</v>
      </c>
      <c r="JP97" s="3">
        <v>0</v>
      </c>
      <c r="JQ97" s="2">
        <v>20147.02</v>
      </c>
      <c r="JR97" s="3">
        <v>0</v>
      </c>
      <c r="JS97" s="2"/>
      <c r="JU97" s="2"/>
      <c r="JW97" s="2"/>
      <c r="JY97" s="2">
        <v>7499.57</v>
      </c>
      <c r="JZ97" s="3">
        <v>0</v>
      </c>
      <c r="KA97" s="2"/>
      <c r="KC97" s="2">
        <v>20000</v>
      </c>
      <c r="KD97" s="3">
        <v>0</v>
      </c>
      <c r="KE97" s="2"/>
      <c r="KG97" s="2"/>
      <c r="KI97" s="2">
        <v>1000</v>
      </c>
      <c r="KJ97" s="3">
        <v>0</v>
      </c>
      <c r="KK97" s="2">
        <v>124987.78</v>
      </c>
      <c r="KL97" s="3">
        <v>0</v>
      </c>
      <c r="KM97" s="2">
        <v>379713</v>
      </c>
      <c r="KN97" s="3">
        <v>0</v>
      </c>
      <c r="KO97" s="2"/>
      <c r="KQ97" s="2"/>
      <c r="KS97" s="2"/>
      <c r="KU97" s="2"/>
      <c r="KW97" s="2"/>
      <c r="KY97" s="2">
        <v>13009</v>
      </c>
      <c r="KZ97" s="3">
        <v>0</v>
      </c>
      <c r="LA97" s="2"/>
      <c r="LC97" s="2">
        <v>4720</v>
      </c>
      <c r="LD97" s="3">
        <v>0</v>
      </c>
      <c r="LE97" s="2"/>
      <c r="LG97" s="2"/>
      <c r="LI97" s="2"/>
      <c r="LK97" s="2"/>
      <c r="LM97" s="2"/>
      <c r="LO97" s="2"/>
      <c r="LQ97" s="2"/>
      <c r="LS97" s="2"/>
      <c r="LU97" s="2"/>
      <c r="LW97" s="2"/>
      <c r="LY97" s="2"/>
      <c r="MA97" s="2"/>
      <c r="MC97" s="2"/>
      <c r="ME97" s="2"/>
      <c r="MG97" s="2"/>
      <c r="MI97" s="2"/>
      <c r="MK97" s="2"/>
      <c r="MM97" s="2"/>
      <c r="MO97" s="2"/>
      <c r="MQ97" s="2"/>
      <c r="MS97" s="2">
        <v>1701.43</v>
      </c>
      <c r="MT97" s="3">
        <v>0</v>
      </c>
      <c r="MU97" s="2"/>
      <c r="MW97" s="2"/>
      <c r="MY97" s="2"/>
      <c r="NA97" s="2"/>
      <c r="NC97" s="2">
        <v>5015369.75</v>
      </c>
      <c r="ND97" s="3">
        <v>46.5</v>
      </c>
      <c r="NE97" s="2"/>
      <c r="NG97" s="2"/>
      <c r="NI97" s="2"/>
      <c r="NK97" s="2"/>
      <c r="NM97" s="2"/>
      <c r="NO97" s="2"/>
      <c r="NQ97" s="2"/>
      <c r="NS97" s="2"/>
      <c r="NU97" s="2"/>
      <c r="NW97" s="2"/>
      <c r="NY97" s="2"/>
      <c r="OA97" s="2"/>
      <c r="OC97" s="2"/>
      <c r="OE97" s="2"/>
      <c r="OG97" s="2"/>
      <c r="OI97" s="2"/>
      <c r="OK97" s="2"/>
      <c r="OM97" s="2"/>
      <c r="OO97" s="2"/>
      <c r="OQ97" s="2"/>
      <c r="OS97" s="2"/>
      <c r="OU97" s="2"/>
      <c r="OW97" s="2"/>
      <c r="OY97" s="2"/>
      <c r="PA97" s="2"/>
      <c r="PC97" s="2"/>
      <c r="PE97" s="2"/>
      <c r="PG97" s="2"/>
      <c r="PI97" s="2"/>
      <c r="PK97" s="2"/>
      <c r="PM97" s="2"/>
      <c r="PO97" s="2"/>
      <c r="PQ97" s="2"/>
      <c r="PS97" s="2"/>
    </row>
    <row r="98" spans="1:435" x14ac:dyDescent="0.25">
      <c r="A98" t="s">
        <v>281</v>
      </c>
      <c r="B98" s="1">
        <v>322</v>
      </c>
      <c r="C98" s="2"/>
      <c r="E98" s="2"/>
      <c r="G98" s="2">
        <v>67876</v>
      </c>
      <c r="H98" s="3">
        <v>1</v>
      </c>
      <c r="I98" s="2"/>
      <c r="K98" s="2">
        <v>149952</v>
      </c>
      <c r="L98" s="3">
        <v>4</v>
      </c>
      <c r="M98" s="2"/>
      <c r="O98" s="2"/>
      <c r="Q98" s="2"/>
      <c r="S98" s="2">
        <v>74976</v>
      </c>
      <c r="T98" s="3">
        <v>2</v>
      </c>
      <c r="U98" s="2"/>
      <c r="W98" s="2">
        <v>149952</v>
      </c>
      <c r="X98" s="3">
        <v>4</v>
      </c>
      <c r="Y98" s="2"/>
      <c r="AA98" s="2"/>
      <c r="AC98" s="2"/>
      <c r="AE98" s="2"/>
      <c r="AG98" s="2"/>
      <c r="AI98" s="2"/>
      <c r="AK98" s="2"/>
      <c r="AM98" s="2"/>
      <c r="AO98" s="2"/>
      <c r="AQ98" s="2"/>
      <c r="AS98" s="2"/>
      <c r="AU98" s="2"/>
      <c r="AW98" s="2"/>
      <c r="AY98" s="2"/>
      <c r="BA98" s="2">
        <v>90879</v>
      </c>
      <c r="BB98" s="3">
        <v>1</v>
      </c>
      <c r="BC98" s="2"/>
      <c r="BE98" s="2"/>
      <c r="BG98" s="2"/>
      <c r="BI98" s="2"/>
      <c r="BK98" s="2"/>
      <c r="BM98" s="2">
        <v>67580</v>
      </c>
      <c r="BN98" s="3">
        <v>1</v>
      </c>
      <c r="BO98" s="2"/>
      <c r="BQ98" s="2"/>
      <c r="BS98" s="2"/>
      <c r="BU98" s="2"/>
      <c r="BW98" s="2">
        <v>58543.5</v>
      </c>
      <c r="BX98" s="3">
        <v>0.5</v>
      </c>
      <c r="BY98" s="2"/>
      <c r="CA98" s="2"/>
      <c r="CC98" s="2">
        <v>78183</v>
      </c>
      <c r="CD98" s="3">
        <v>1</v>
      </c>
      <c r="CE98" s="2">
        <v>8133.68</v>
      </c>
      <c r="CF98" s="3">
        <v>0</v>
      </c>
      <c r="CG98" s="2"/>
      <c r="CI98" s="2">
        <v>120388</v>
      </c>
      <c r="CJ98" s="3">
        <v>2</v>
      </c>
      <c r="CK98" s="2"/>
      <c r="CM98" s="2"/>
      <c r="CO98" s="2"/>
      <c r="CQ98" s="2"/>
      <c r="CS98" s="2"/>
      <c r="CU98" s="2"/>
      <c r="CW98" s="2"/>
      <c r="CY98" s="2"/>
      <c r="DA98" s="2"/>
      <c r="DC98" s="2">
        <v>112569</v>
      </c>
      <c r="DD98" s="3">
        <v>1</v>
      </c>
      <c r="DE98" s="2"/>
      <c r="DG98" s="2"/>
      <c r="DI98" s="2"/>
      <c r="DK98" s="2"/>
      <c r="DM98" s="2"/>
      <c r="DO98" s="2">
        <v>116130</v>
      </c>
      <c r="DP98" s="3">
        <v>1</v>
      </c>
      <c r="DQ98" s="2">
        <v>195277</v>
      </c>
      <c r="DR98" s="3">
        <v>1</v>
      </c>
      <c r="DS98" s="2">
        <v>112569</v>
      </c>
      <c r="DT98" s="3">
        <v>1</v>
      </c>
      <c r="DU98" s="2"/>
      <c r="DW98" s="2"/>
      <c r="DY98" s="2"/>
      <c r="EA98" s="2"/>
      <c r="EC98" s="2"/>
      <c r="EE98" s="2"/>
      <c r="EG98" s="2"/>
      <c r="EI98" s="2"/>
      <c r="EK98" s="2"/>
      <c r="EM98" s="2">
        <v>112569</v>
      </c>
      <c r="EN98" s="3">
        <v>1</v>
      </c>
      <c r="EO98" s="2">
        <v>112569</v>
      </c>
      <c r="EP98" s="3">
        <v>1</v>
      </c>
      <c r="EQ98" s="2"/>
      <c r="ES98" s="2"/>
      <c r="EU98" s="2">
        <v>225138</v>
      </c>
      <c r="EV98" s="3">
        <v>2</v>
      </c>
      <c r="EW98" s="2">
        <v>225138</v>
      </c>
      <c r="EX98" s="3">
        <v>2</v>
      </c>
      <c r="EY98" s="2">
        <v>225138</v>
      </c>
      <c r="EZ98" s="3">
        <v>2</v>
      </c>
      <c r="FA98" s="2">
        <v>225138</v>
      </c>
      <c r="FB98" s="3">
        <v>2</v>
      </c>
      <c r="FC98" s="2">
        <v>112569</v>
      </c>
      <c r="FD98" s="3">
        <v>1</v>
      </c>
      <c r="FE98" s="2"/>
      <c r="FG98" s="2">
        <v>112569</v>
      </c>
      <c r="FH98" s="3">
        <v>1</v>
      </c>
      <c r="FI98" s="2"/>
      <c r="FK98" s="2"/>
      <c r="FM98" s="2"/>
      <c r="FO98" s="2"/>
      <c r="FQ98" s="2"/>
      <c r="FS98" s="2"/>
      <c r="FU98" s="2">
        <v>225138</v>
      </c>
      <c r="FV98" s="3">
        <v>2</v>
      </c>
      <c r="FW98" s="2">
        <v>112569</v>
      </c>
      <c r="FX98" s="3">
        <v>1</v>
      </c>
      <c r="FY98" s="2"/>
      <c r="GA98" s="2">
        <v>112569</v>
      </c>
      <c r="GB98" s="3">
        <v>1</v>
      </c>
      <c r="GC98" s="2">
        <v>337707</v>
      </c>
      <c r="GD98" s="3">
        <v>3</v>
      </c>
      <c r="GE98" s="2"/>
      <c r="GG98" s="2"/>
      <c r="GI98" s="2"/>
      <c r="GK98" s="2"/>
      <c r="GM98" s="2">
        <v>225138</v>
      </c>
      <c r="GN98" s="3">
        <v>2</v>
      </c>
      <c r="GO98" s="2">
        <v>112569</v>
      </c>
      <c r="GP98" s="3">
        <v>1</v>
      </c>
      <c r="GQ98" s="2"/>
      <c r="GS98" s="2"/>
      <c r="GU98" s="2"/>
      <c r="GW98" s="2">
        <v>112569</v>
      </c>
      <c r="GX98" s="3">
        <v>1</v>
      </c>
      <c r="GY98" s="2">
        <v>225138</v>
      </c>
      <c r="GZ98" s="3">
        <v>2</v>
      </c>
      <c r="HA98" s="2"/>
      <c r="HC98" s="2">
        <v>225138</v>
      </c>
      <c r="HD98" s="3">
        <v>2</v>
      </c>
      <c r="HE98" s="2"/>
      <c r="HG98" s="2"/>
      <c r="HI98" s="2"/>
      <c r="HK98" s="2"/>
      <c r="HM98" s="2"/>
      <c r="HO98" s="2">
        <v>112569</v>
      </c>
      <c r="HP98" s="3">
        <v>1</v>
      </c>
      <c r="HQ98" s="2"/>
      <c r="HS98" s="2"/>
      <c r="HU98" s="2"/>
      <c r="HW98" s="2">
        <v>112569</v>
      </c>
      <c r="HX98" s="3">
        <v>1</v>
      </c>
      <c r="HY98" s="2"/>
      <c r="IA98" s="2"/>
      <c r="IC98" s="2"/>
      <c r="IE98" s="2"/>
      <c r="IG98" s="2"/>
      <c r="II98" s="2"/>
      <c r="IK98" s="2"/>
      <c r="IM98" s="2"/>
      <c r="IO98" s="2">
        <v>225138</v>
      </c>
      <c r="IP98" s="3">
        <v>2</v>
      </c>
      <c r="IQ98" s="2"/>
      <c r="IS98" s="2"/>
      <c r="IU98" s="2"/>
      <c r="IW98" s="2"/>
      <c r="IY98" s="2">
        <v>70306</v>
      </c>
      <c r="IZ98" s="3">
        <v>2</v>
      </c>
      <c r="JA98" s="2"/>
      <c r="JC98" s="2">
        <v>27200</v>
      </c>
      <c r="JD98" s="3">
        <v>0</v>
      </c>
      <c r="JE98" s="2">
        <v>10200</v>
      </c>
      <c r="JF98" s="3">
        <v>0</v>
      </c>
      <c r="JG98" s="2">
        <v>27200</v>
      </c>
      <c r="JH98" s="3">
        <v>0</v>
      </c>
      <c r="JI98" s="2"/>
      <c r="JK98" s="2"/>
      <c r="JM98" s="2"/>
      <c r="JO98" s="2"/>
      <c r="JQ98" s="2">
        <v>24423.71</v>
      </c>
      <c r="JR98" s="3">
        <v>0</v>
      </c>
      <c r="JS98" s="2"/>
      <c r="JU98" s="2"/>
      <c r="JW98" s="2">
        <v>10000</v>
      </c>
      <c r="JX98" s="3">
        <v>0</v>
      </c>
      <c r="JY98" s="2">
        <v>11948.88</v>
      </c>
      <c r="JZ98" s="3">
        <v>0</v>
      </c>
      <c r="KA98" s="2"/>
      <c r="KC98" s="2">
        <v>25366</v>
      </c>
      <c r="KD98" s="3">
        <v>0</v>
      </c>
      <c r="KE98" s="2">
        <v>6327</v>
      </c>
      <c r="KF98" s="3">
        <v>0</v>
      </c>
      <c r="KG98" s="2"/>
      <c r="KI98" s="2"/>
      <c r="KK98" s="2">
        <v>160553.46</v>
      </c>
      <c r="KL98" s="3">
        <v>0</v>
      </c>
      <c r="KM98" s="2"/>
      <c r="KO98" s="2"/>
      <c r="KQ98" s="2"/>
      <c r="KS98" s="2"/>
      <c r="KU98" s="2"/>
      <c r="KW98" s="2"/>
      <c r="KY98" s="2">
        <v>7137</v>
      </c>
      <c r="KZ98" s="3">
        <v>0</v>
      </c>
      <c r="LA98" s="2"/>
      <c r="LC98" s="2">
        <v>4680</v>
      </c>
      <c r="LD98" s="3">
        <v>0</v>
      </c>
      <c r="LE98" s="2"/>
      <c r="LG98" s="2"/>
      <c r="LI98" s="2"/>
      <c r="LK98" s="2"/>
      <c r="LM98" s="2"/>
      <c r="LO98" s="2"/>
      <c r="LQ98" s="2"/>
      <c r="LS98" s="2"/>
      <c r="LU98" s="2"/>
      <c r="LW98" s="2"/>
      <c r="LY98" s="2"/>
      <c r="MA98" s="2"/>
      <c r="MC98" s="2"/>
      <c r="ME98" s="2"/>
      <c r="MG98" s="2"/>
      <c r="MI98" s="2"/>
      <c r="MK98" s="2">
        <v>2500</v>
      </c>
      <c r="ML98" s="3">
        <v>0</v>
      </c>
      <c r="MM98" s="2"/>
      <c r="MO98" s="2"/>
      <c r="MQ98" s="2"/>
      <c r="MS98" s="2">
        <v>1687.04</v>
      </c>
      <c r="MT98" s="3">
        <v>0</v>
      </c>
      <c r="MU98" s="2"/>
      <c r="MW98" s="2"/>
      <c r="MY98" s="2"/>
      <c r="NA98" s="2"/>
      <c r="NC98" s="2">
        <v>5282176.2700000005</v>
      </c>
      <c r="ND98" s="3">
        <v>53.5</v>
      </c>
      <c r="NE98" s="2"/>
      <c r="NG98" s="2"/>
      <c r="NI98" s="2"/>
      <c r="NK98" s="2"/>
      <c r="NM98" s="2"/>
      <c r="NO98" s="2"/>
      <c r="NQ98" s="2"/>
      <c r="NS98" s="2"/>
      <c r="NU98" s="2"/>
      <c r="NW98" s="2"/>
      <c r="NY98" s="2"/>
      <c r="OA98" s="2"/>
      <c r="OC98" s="2"/>
      <c r="OE98" s="2"/>
      <c r="OG98" s="2"/>
      <c r="OI98" s="2"/>
      <c r="OK98" s="2"/>
      <c r="OM98" s="2"/>
      <c r="OO98" s="2"/>
      <c r="OQ98" s="2"/>
      <c r="OS98" s="2"/>
      <c r="OU98" s="2"/>
      <c r="OW98" s="2"/>
      <c r="OY98" s="2"/>
      <c r="PA98" s="2"/>
      <c r="PC98" s="2"/>
      <c r="PE98" s="2"/>
      <c r="PG98" s="2"/>
      <c r="PI98" s="2"/>
      <c r="PK98" s="2"/>
      <c r="PM98" s="2"/>
      <c r="PO98" s="2"/>
      <c r="PQ98" s="2"/>
      <c r="PS98" s="2"/>
    </row>
    <row r="99" spans="1:435" x14ac:dyDescent="0.25">
      <c r="A99" t="s">
        <v>282</v>
      </c>
      <c r="B99" s="1">
        <v>427</v>
      </c>
      <c r="C99" s="2"/>
      <c r="E99" s="2"/>
      <c r="G99" s="2"/>
      <c r="I99" s="2"/>
      <c r="K99" s="2"/>
      <c r="M99" s="2"/>
      <c r="O99" s="2"/>
      <c r="Q99" s="2"/>
      <c r="S99" s="2"/>
      <c r="U99" s="2">
        <v>52931</v>
      </c>
      <c r="V99" s="3">
        <v>1</v>
      </c>
      <c r="W99" s="2">
        <v>224928</v>
      </c>
      <c r="X99" s="3">
        <v>6</v>
      </c>
      <c r="Y99" s="2">
        <v>66291</v>
      </c>
      <c r="Z99" s="3">
        <v>1</v>
      </c>
      <c r="AA99" s="2"/>
      <c r="AC99" s="2"/>
      <c r="AE99" s="2"/>
      <c r="AG99" s="2"/>
      <c r="AI99" s="2"/>
      <c r="AK99" s="2">
        <v>156529</v>
      </c>
      <c r="AL99" s="3">
        <v>1</v>
      </c>
      <c r="AM99" s="2"/>
      <c r="AO99" s="2"/>
      <c r="AQ99" s="2"/>
      <c r="AS99" s="2"/>
      <c r="AU99" s="2">
        <v>69509</v>
      </c>
      <c r="AV99" s="3">
        <v>1</v>
      </c>
      <c r="AW99" s="2">
        <v>110030</v>
      </c>
      <c r="AX99" s="3">
        <v>2</v>
      </c>
      <c r="AY99" s="2"/>
      <c r="BA99" s="2"/>
      <c r="BC99" s="2"/>
      <c r="BE99" s="2"/>
      <c r="BG99" s="2"/>
      <c r="BI99" s="2"/>
      <c r="BK99" s="2"/>
      <c r="BM99" s="2">
        <v>67580</v>
      </c>
      <c r="BN99" s="3">
        <v>1</v>
      </c>
      <c r="BO99" s="2"/>
      <c r="BQ99" s="2"/>
      <c r="BS99" s="2"/>
      <c r="BU99" s="2"/>
      <c r="BW99" s="2"/>
      <c r="BY99" s="2"/>
      <c r="CA99" s="2"/>
      <c r="CC99" s="2">
        <v>78183</v>
      </c>
      <c r="CD99" s="3">
        <v>1</v>
      </c>
      <c r="CE99" s="2">
        <v>8964.8833300000006</v>
      </c>
      <c r="CF99" s="3">
        <v>0</v>
      </c>
      <c r="CG99" s="2">
        <v>50595</v>
      </c>
      <c r="CH99" s="3">
        <v>1</v>
      </c>
      <c r="CI99" s="2">
        <v>120388</v>
      </c>
      <c r="CJ99" s="3">
        <v>2</v>
      </c>
      <c r="CK99" s="2">
        <v>117742</v>
      </c>
      <c r="CL99" s="3">
        <v>1</v>
      </c>
      <c r="CM99" s="2"/>
      <c r="CO99" s="2"/>
      <c r="CQ99" s="2"/>
      <c r="CS99" s="2"/>
      <c r="CU99" s="2"/>
      <c r="CW99" s="2"/>
      <c r="CY99" s="2"/>
      <c r="DA99" s="2"/>
      <c r="DC99" s="2"/>
      <c r="DE99" s="2"/>
      <c r="DG99" s="2"/>
      <c r="DI99" s="2"/>
      <c r="DK99" s="2"/>
      <c r="DM99" s="2"/>
      <c r="DO99" s="2">
        <v>116130</v>
      </c>
      <c r="DP99" s="3">
        <v>1</v>
      </c>
      <c r="DQ99" s="2">
        <v>195277</v>
      </c>
      <c r="DR99" s="3">
        <v>1</v>
      </c>
      <c r="DS99" s="2">
        <v>112569</v>
      </c>
      <c r="DT99" s="3">
        <v>1</v>
      </c>
      <c r="DU99" s="2"/>
      <c r="DW99" s="2"/>
      <c r="DY99" s="2"/>
      <c r="EA99" s="2"/>
      <c r="EC99" s="2">
        <v>112569</v>
      </c>
      <c r="ED99" s="3">
        <v>1</v>
      </c>
      <c r="EE99" s="2"/>
      <c r="EG99" s="2"/>
      <c r="EI99" s="2"/>
      <c r="EK99" s="2"/>
      <c r="EM99" s="2">
        <v>112569</v>
      </c>
      <c r="EN99" s="3">
        <v>1</v>
      </c>
      <c r="EO99" s="2">
        <v>168853.5</v>
      </c>
      <c r="EP99" s="3">
        <v>1.5</v>
      </c>
      <c r="EQ99" s="2"/>
      <c r="ES99" s="2"/>
      <c r="EU99" s="2"/>
      <c r="EW99" s="2"/>
      <c r="EY99" s="2"/>
      <c r="FA99" s="2"/>
      <c r="FC99" s="2"/>
      <c r="FE99" s="2"/>
      <c r="FG99" s="2"/>
      <c r="FI99" s="2"/>
      <c r="FK99" s="2"/>
      <c r="FM99" s="2"/>
      <c r="FO99" s="2">
        <v>225138</v>
      </c>
      <c r="FP99" s="3">
        <v>2</v>
      </c>
      <c r="FQ99" s="2"/>
      <c r="FS99" s="2"/>
      <c r="FU99" s="2"/>
      <c r="FW99" s="2">
        <v>56284.5</v>
      </c>
      <c r="FX99" s="3">
        <v>0.5</v>
      </c>
      <c r="FY99" s="2">
        <v>337707</v>
      </c>
      <c r="FZ99" s="3">
        <v>3</v>
      </c>
      <c r="GA99" s="2">
        <v>225138</v>
      </c>
      <c r="GB99" s="3">
        <v>2</v>
      </c>
      <c r="GC99" s="2">
        <v>787983</v>
      </c>
      <c r="GD99" s="3">
        <v>7</v>
      </c>
      <c r="GE99" s="2"/>
      <c r="GG99" s="2">
        <v>225138</v>
      </c>
      <c r="GH99" s="3">
        <v>2</v>
      </c>
      <c r="GI99" s="2"/>
      <c r="GK99" s="2"/>
      <c r="GM99" s="2"/>
      <c r="GO99" s="2">
        <v>337707</v>
      </c>
      <c r="GP99" s="3">
        <v>3</v>
      </c>
      <c r="GQ99" s="2"/>
      <c r="GS99" s="2">
        <v>112569</v>
      </c>
      <c r="GT99" s="3">
        <v>1</v>
      </c>
      <c r="GU99" s="2"/>
      <c r="GW99" s="2">
        <v>112569</v>
      </c>
      <c r="GX99" s="3">
        <v>1</v>
      </c>
      <c r="GY99" s="2"/>
      <c r="HA99" s="2"/>
      <c r="HC99" s="2"/>
      <c r="HE99" s="2"/>
      <c r="HG99" s="2"/>
      <c r="HI99" s="2"/>
      <c r="HK99" s="2"/>
      <c r="HM99" s="2"/>
      <c r="HO99" s="2">
        <v>337707</v>
      </c>
      <c r="HP99" s="3">
        <v>3</v>
      </c>
      <c r="HQ99" s="2"/>
      <c r="HS99" s="2"/>
      <c r="HU99" s="2">
        <v>337707</v>
      </c>
      <c r="HV99" s="3">
        <v>3</v>
      </c>
      <c r="HW99" s="2"/>
      <c r="HY99" s="2"/>
      <c r="IA99" s="2"/>
      <c r="IC99" s="2"/>
      <c r="IE99" s="2">
        <v>56284.5</v>
      </c>
      <c r="IF99" s="3">
        <v>0.5</v>
      </c>
      <c r="IG99" s="2"/>
      <c r="II99" s="2"/>
      <c r="IK99" s="2"/>
      <c r="IM99" s="2"/>
      <c r="IO99" s="2">
        <v>112569</v>
      </c>
      <c r="IP99" s="3">
        <v>1</v>
      </c>
      <c r="IQ99" s="2">
        <v>112569</v>
      </c>
      <c r="IR99" s="3">
        <v>1</v>
      </c>
      <c r="IS99" s="2">
        <v>112569</v>
      </c>
      <c r="IT99" s="3">
        <v>1</v>
      </c>
      <c r="IU99" s="2"/>
      <c r="IW99" s="2">
        <v>112569</v>
      </c>
      <c r="IX99" s="3">
        <v>1</v>
      </c>
      <c r="IY99" s="2"/>
      <c r="JA99" s="2"/>
      <c r="JC99" s="2"/>
      <c r="JE99" s="2"/>
      <c r="JG99" s="2"/>
      <c r="JI99" s="2"/>
      <c r="JK99" s="2"/>
      <c r="JM99" s="2"/>
      <c r="JO99" s="2"/>
      <c r="JQ99" s="2">
        <v>12135.66</v>
      </c>
      <c r="JR99" s="3">
        <v>0</v>
      </c>
      <c r="JS99" s="2"/>
      <c r="JU99" s="2"/>
      <c r="JW99" s="2">
        <v>26750</v>
      </c>
      <c r="JX99" s="3">
        <v>0</v>
      </c>
      <c r="JY99" s="2">
        <v>5250.94</v>
      </c>
      <c r="JZ99" s="3">
        <v>0</v>
      </c>
      <c r="KA99" s="2"/>
      <c r="KC99" s="2">
        <v>10000</v>
      </c>
      <c r="KD99" s="3">
        <v>0</v>
      </c>
      <c r="KE99" s="2">
        <v>1500</v>
      </c>
      <c r="KF99" s="3">
        <v>0</v>
      </c>
      <c r="KG99" s="2"/>
      <c r="KI99" s="2">
        <v>4022</v>
      </c>
      <c r="KJ99" s="3">
        <v>0</v>
      </c>
      <c r="KK99" s="2">
        <v>128011.26</v>
      </c>
      <c r="KL99" s="3">
        <v>0</v>
      </c>
      <c r="KM99" s="2"/>
      <c r="KO99" s="2"/>
      <c r="KQ99" s="2"/>
      <c r="KS99" s="2"/>
      <c r="KU99" s="2">
        <v>10000</v>
      </c>
      <c r="KV99" s="3">
        <v>0</v>
      </c>
      <c r="KW99" s="2"/>
      <c r="KY99" s="2"/>
      <c r="LA99" s="2"/>
      <c r="LC99" s="2">
        <v>5520</v>
      </c>
      <c r="LD99" s="3">
        <v>0</v>
      </c>
      <c r="LE99" s="2"/>
      <c r="LG99" s="2"/>
      <c r="LI99" s="2"/>
      <c r="LK99" s="2"/>
      <c r="LM99" s="2">
        <v>10000</v>
      </c>
      <c r="LN99" s="3">
        <v>0</v>
      </c>
      <c r="LO99" s="2"/>
      <c r="LQ99" s="2"/>
      <c r="LS99" s="2"/>
      <c r="LU99" s="2"/>
      <c r="LW99" s="2"/>
      <c r="LY99" s="2"/>
      <c r="MA99" s="2"/>
      <c r="MC99" s="2"/>
      <c r="ME99" s="2"/>
      <c r="MG99" s="2"/>
      <c r="MI99" s="2"/>
      <c r="MK99" s="2"/>
      <c r="MM99" s="2"/>
      <c r="MO99" s="2"/>
      <c r="MQ99" s="2"/>
      <c r="MS99" s="2">
        <v>1989.89</v>
      </c>
      <c r="MT99" s="3">
        <v>0</v>
      </c>
      <c r="MU99" s="2"/>
      <c r="MW99" s="2"/>
      <c r="MY99" s="2"/>
      <c r="NA99" s="2"/>
      <c r="NC99" s="2">
        <v>5759026.1333299996</v>
      </c>
      <c r="ND99" s="3">
        <v>56.5</v>
      </c>
      <c r="NE99" s="2"/>
      <c r="NG99" s="2"/>
      <c r="NI99" s="2"/>
      <c r="NK99" s="2"/>
      <c r="NM99" s="2"/>
      <c r="NO99" s="2"/>
      <c r="NQ99" s="2"/>
      <c r="NS99" s="2"/>
      <c r="NU99" s="2"/>
      <c r="NW99" s="2"/>
      <c r="NY99" s="2"/>
      <c r="OA99" s="2"/>
      <c r="OC99" s="2"/>
      <c r="OE99" s="2"/>
      <c r="OG99" s="2"/>
      <c r="OI99" s="2"/>
      <c r="OK99" s="2"/>
      <c r="OM99" s="2"/>
      <c r="OO99" s="2"/>
      <c r="OQ99" s="2"/>
      <c r="OS99" s="2"/>
      <c r="OU99" s="2"/>
      <c r="OW99" s="2"/>
      <c r="OY99" s="2"/>
      <c r="PA99" s="2"/>
      <c r="PC99" s="2"/>
      <c r="PE99" s="2"/>
      <c r="PG99" s="2"/>
      <c r="PI99" s="2"/>
      <c r="PK99" s="2"/>
      <c r="PM99" s="2"/>
      <c r="PO99" s="2"/>
      <c r="PQ99" s="2"/>
      <c r="PS99" s="2"/>
    </row>
    <row r="100" spans="1:435" x14ac:dyDescent="0.25">
      <c r="A100" t="s">
        <v>283</v>
      </c>
      <c r="B100" s="1">
        <v>319</v>
      </c>
      <c r="C100" s="2"/>
      <c r="E100" s="2"/>
      <c r="G100" s="2"/>
      <c r="I100" s="2">
        <v>123904</v>
      </c>
      <c r="J100" s="3">
        <v>2</v>
      </c>
      <c r="K100" s="2">
        <v>187440</v>
      </c>
      <c r="L100" s="3">
        <v>5</v>
      </c>
      <c r="M100" s="2"/>
      <c r="O100" s="2">
        <v>37488</v>
      </c>
      <c r="P100" s="3">
        <v>1</v>
      </c>
      <c r="Q100" s="2">
        <v>43787</v>
      </c>
      <c r="R100" s="3">
        <v>1</v>
      </c>
      <c r="S100" s="2">
        <v>112464</v>
      </c>
      <c r="T100" s="3">
        <v>3</v>
      </c>
      <c r="U100" s="2"/>
      <c r="W100" s="2">
        <v>149952</v>
      </c>
      <c r="X100" s="3">
        <v>4</v>
      </c>
      <c r="Y100" s="2"/>
      <c r="AA100" s="2"/>
      <c r="AC100" s="2"/>
      <c r="AE100" s="2"/>
      <c r="AG100" s="2"/>
      <c r="AI100" s="2"/>
      <c r="AK100" s="2"/>
      <c r="AM100" s="2"/>
      <c r="AO100" s="2"/>
      <c r="AQ100" s="2">
        <v>156529</v>
      </c>
      <c r="AR100" s="3">
        <v>1</v>
      </c>
      <c r="AS100" s="2"/>
      <c r="AU100" s="2"/>
      <c r="AW100" s="2">
        <v>55015</v>
      </c>
      <c r="AX100" s="3">
        <v>1</v>
      </c>
      <c r="AY100" s="2"/>
      <c r="BA100" s="2"/>
      <c r="BC100" s="2">
        <v>50639</v>
      </c>
      <c r="BD100" s="3">
        <v>1</v>
      </c>
      <c r="BE100" s="2"/>
      <c r="BG100" s="2"/>
      <c r="BI100" s="2"/>
      <c r="BK100" s="2"/>
      <c r="BM100" s="2"/>
      <c r="BO100" s="2"/>
      <c r="BQ100" s="2"/>
      <c r="BS100" s="2"/>
      <c r="BU100" s="2"/>
      <c r="BW100" s="2">
        <v>117087</v>
      </c>
      <c r="BX100" s="3">
        <v>1</v>
      </c>
      <c r="BY100" s="2"/>
      <c r="CA100" s="2"/>
      <c r="CC100" s="2">
        <v>78183</v>
      </c>
      <c r="CD100" s="3">
        <v>1</v>
      </c>
      <c r="CE100" s="2">
        <v>13126.776669999999</v>
      </c>
      <c r="CF100" s="3">
        <v>0</v>
      </c>
      <c r="CG100" s="2">
        <v>101190</v>
      </c>
      <c r="CH100" s="3">
        <v>2</v>
      </c>
      <c r="CI100" s="2">
        <v>60194</v>
      </c>
      <c r="CJ100" s="3">
        <v>1</v>
      </c>
      <c r="CK100" s="2">
        <v>117742</v>
      </c>
      <c r="CL100" s="3">
        <v>1</v>
      </c>
      <c r="CM100" s="2"/>
      <c r="CO100" s="2"/>
      <c r="CQ100" s="2"/>
      <c r="CS100" s="2">
        <v>144306</v>
      </c>
      <c r="CT100" s="3">
        <v>1</v>
      </c>
      <c r="CU100" s="2"/>
      <c r="CW100" s="2"/>
      <c r="CY100" s="2"/>
      <c r="DA100" s="2">
        <v>112569</v>
      </c>
      <c r="DB100" s="3">
        <v>1</v>
      </c>
      <c r="DC100" s="2"/>
      <c r="DE100" s="2">
        <v>112569</v>
      </c>
      <c r="DF100" s="3">
        <v>1</v>
      </c>
      <c r="DG100" s="2">
        <v>10233.54546478</v>
      </c>
      <c r="DH100" s="3">
        <v>9.0909090999999997E-2</v>
      </c>
      <c r="DI100" s="2"/>
      <c r="DK100" s="2"/>
      <c r="DM100" s="2"/>
      <c r="DO100" s="2"/>
      <c r="DQ100" s="2">
        <v>195277</v>
      </c>
      <c r="DR100" s="3">
        <v>1</v>
      </c>
      <c r="DS100" s="2">
        <v>112569</v>
      </c>
      <c r="DT100" s="3">
        <v>1</v>
      </c>
      <c r="DU100" s="2"/>
      <c r="DW100" s="2"/>
      <c r="DY100" s="2">
        <v>56854</v>
      </c>
      <c r="DZ100" s="3">
        <v>1</v>
      </c>
      <c r="EA100" s="2">
        <v>104158</v>
      </c>
      <c r="EB100" s="3">
        <v>1</v>
      </c>
      <c r="EC100" s="2"/>
      <c r="EE100" s="2"/>
      <c r="EG100" s="2"/>
      <c r="EI100" s="2"/>
      <c r="EK100" s="2"/>
      <c r="EM100" s="2">
        <v>112569</v>
      </c>
      <c r="EN100" s="3">
        <v>1</v>
      </c>
      <c r="EO100" s="2">
        <v>225138</v>
      </c>
      <c r="EP100" s="3">
        <v>2</v>
      </c>
      <c r="EQ100" s="2">
        <v>112569</v>
      </c>
      <c r="ER100" s="3">
        <v>1</v>
      </c>
      <c r="ES100" s="2"/>
      <c r="EU100" s="2">
        <v>450276</v>
      </c>
      <c r="EV100" s="3">
        <v>4</v>
      </c>
      <c r="EW100" s="2">
        <v>337707</v>
      </c>
      <c r="EX100" s="3">
        <v>3</v>
      </c>
      <c r="EY100" s="2">
        <v>337707</v>
      </c>
      <c r="EZ100" s="3">
        <v>3</v>
      </c>
      <c r="FA100" s="2">
        <v>337707</v>
      </c>
      <c r="FB100" s="3">
        <v>3</v>
      </c>
      <c r="FC100" s="2">
        <v>225138</v>
      </c>
      <c r="FD100" s="3">
        <v>2</v>
      </c>
      <c r="FE100" s="2"/>
      <c r="FG100" s="2">
        <v>112569</v>
      </c>
      <c r="FH100" s="3">
        <v>1</v>
      </c>
      <c r="FI100" s="2"/>
      <c r="FK100" s="2"/>
      <c r="FM100" s="2"/>
      <c r="FO100" s="2"/>
      <c r="FQ100" s="2"/>
      <c r="FS100" s="2"/>
      <c r="FU100" s="2">
        <v>225138</v>
      </c>
      <c r="FV100" s="3">
        <v>2</v>
      </c>
      <c r="FW100" s="2"/>
      <c r="FY100" s="2"/>
      <c r="GA100" s="2">
        <v>225138</v>
      </c>
      <c r="GB100" s="3">
        <v>2</v>
      </c>
      <c r="GC100" s="2">
        <v>450276</v>
      </c>
      <c r="GD100" s="3">
        <v>4</v>
      </c>
      <c r="GE100" s="2"/>
      <c r="GG100" s="2"/>
      <c r="GI100" s="2"/>
      <c r="GK100" s="2"/>
      <c r="GM100" s="2">
        <v>337707</v>
      </c>
      <c r="GN100" s="3">
        <v>3</v>
      </c>
      <c r="GO100" s="2"/>
      <c r="GQ100" s="2"/>
      <c r="GS100" s="2">
        <v>112569</v>
      </c>
      <c r="GT100" s="3">
        <v>1</v>
      </c>
      <c r="GU100" s="2"/>
      <c r="GW100" s="2"/>
      <c r="GY100" s="2">
        <v>225138</v>
      </c>
      <c r="GZ100" s="3">
        <v>2</v>
      </c>
      <c r="HA100" s="2"/>
      <c r="HC100" s="2">
        <v>337707</v>
      </c>
      <c r="HD100" s="3">
        <v>3</v>
      </c>
      <c r="HE100" s="2">
        <v>112569</v>
      </c>
      <c r="HF100" s="3">
        <v>1</v>
      </c>
      <c r="HG100" s="2"/>
      <c r="HI100" s="2"/>
      <c r="HK100" s="2"/>
      <c r="HM100" s="2"/>
      <c r="HO100" s="2"/>
      <c r="HQ100" s="2"/>
      <c r="HS100" s="2"/>
      <c r="HU100" s="2"/>
      <c r="HW100" s="2">
        <v>112569</v>
      </c>
      <c r="HX100" s="3">
        <v>1</v>
      </c>
      <c r="HY100" s="2"/>
      <c r="IA100" s="2"/>
      <c r="IC100" s="2"/>
      <c r="IE100" s="2"/>
      <c r="IG100" s="2"/>
      <c r="II100" s="2"/>
      <c r="IK100" s="2"/>
      <c r="IM100" s="2"/>
      <c r="IO100" s="2"/>
      <c r="IQ100" s="2"/>
      <c r="IS100" s="2"/>
      <c r="IU100" s="2"/>
      <c r="IW100" s="2"/>
      <c r="IY100" s="2"/>
      <c r="JA100" s="2"/>
      <c r="JC100" s="2">
        <v>47600</v>
      </c>
      <c r="JD100" s="3">
        <v>0</v>
      </c>
      <c r="JE100" s="2">
        <v>10200</v>
      </c>
      <c r="JF100" s="3">
        <v>0</v>
      </c>
      <c r="JG100" s="2">
        <v>47600</v>
      </c>
      <c r="JH100" s="3">
        <v>0</v>
      </c>
      <c r="JI100" s="2"/>
      <c r="JK100" s="2"/>
      <c r="JM100" s="2"/>
      <c r="JO100" s="2"/>
      <c r="JQ100" s="2">
        <v>77076.625</v>
      </c>
      <c r="JR100" s="3">
        <v>0</v>
      </c>
      <c r="JS100" s="2"/>
      <c r="JU100" s="2">
        <v>600</v>
      </c>
      <c r="JV100" s="3">
        <v>0</v>
      </c>
      <c r="JW100" s="2">
        <v>16000</v>
      </c>
      <c r="JX100" s="3">
        <v>0</v>
      </c>
      <c r="JY100" s="2">
        <v>5244.57</v>
      </c>
      <c r="JZ100" s="3">
        <v>0</v>
      </c>
      <c r="KA100" s="2"/>
      <c r="KC100" s="2">
        <v>7926</v>
      </c>
      <c r="KD100" s="3">
        <v>0</v>
      </c>
      <c r="KE100" s="2">
        <v>10759</v>
      </c>
      <c r="KF100" s="3">
        <v>0</v>
      </c>
      <c r="KG100" s="2"/>
      <c r="KI100" s="2"/>
      <c r="KK100" s="2">
        <v>270080.59000000003</v>
      </c>
      <c r="KL100" s="3">
        <v>0</v>
      </c>
      <c r="KM100" s="2"/>
      <c r="KO100" s="2"/>
      <c r="KQ100" s="2"/>
      <c r="KS100" s="2"/>
      <c r="KU100" s="2">
        <v>1000</v>
      </c>
      <c r="KV100" s="3">
        <v>0</v>
      </c>
      <c r="KW100" s="2"/>
      <c r="KY100" s="2">
        <v>14172</v>
      </c>
      <c r="KZ100" s="3">
        <v>0</v>
      </c>
      <c r="LA100" s="2"/>
      <c r="LC100" s="2">
        <v>7800</v>
      </c>
      <c r="LD100" s="3">
        <v>0</v>
      </c>
      <c r="LE100" s="2"/>
      <c r="LG100" s="2"/>
      <c r="LI100" s="2"/>
      <c r="LK100" s="2">
        <v>1000</v>
      </c>
      <c r="LL100" s="3">
        <v>0</v>
      </c>
      <c r="LM100" s="2"/>
      <c r="LO100" s="2"/>
      <c r="LQ100" s="2"/>
      <c r="LS100" s="2">
        <v>200</v>
      </c>
      <c r="LT100" s="3">
        <v>0</v>
      </c>
      <c r="LU100" s="2"/>
      <c r="LW100" s="2"/>
      <c r="LY100" s="2"/>
      <c r="MA100" s="2"/>
      <c r="MC100" s="2"/>
      <c r="ME100" s="2"/>
      <c r="MG100" s="2"/>
      <c r="MI100" s="2"/>
      <c r="MK100" s="2">
        <v>8411</v>
      </c>
      <c r="ML100" s="3">
        <v>0</v>
      </c>
      <c r="MM100" s="2"/>
      <c r="MO100" s="2"/>
      <c r="MQ100" s="2"/>
      <c r="MS100" s="2">
        <v>2811.74</v>
      </c>
      <c r="MT100" s="3">
        <v>0</v>
      </c>
      <c r="MU100" s="2"/>
      <c r="MW100" s="2"/>
      <c r="MY100" s="2"/>
      <c r="NA100" s="2"/>
      <c r="NC100" s="2">
        <v>7171948.8471347801</v>
      </c>
      <c r="ND100" s="3">
        <v>71.090909091</v>
      </c>
      <c r="NE100" s="2"/>
      <c r="NG100" s="2"/>
      <c r="NI100" s="2"/>
      <c r="NK100" s="2"/>
      <c r="NM100" s="2"/>
      <c r="NO100" s="2"/>
      <c r="NQ100" s="2"/>
      <c r="NS100" s="2"/>
      <c r="NU100" s="2"/>
      <c r="NW100" s="2"/>
      <c r="NY100" s="2"/>
      <c r="OA100" s="2"/>
      <c r="OC100" s="2"/>
      <c r="OE100" s="2"/>
      <c r="OG100" s="2"/>
      <c r="OI100" s="2"/>
      <c r="OK100" s="2"/>
      <c r="OM100" s="2"/>
      <c r="OO100" s="2"/>
      <c r="OQ100" s="2"/>
      <c r="OS100" s="2"/>
      <c r="OU100" s="2"/>
      <c r="OW100" s="2"/>
      <c r="OY100" s="2"/>
      <c r="PA100" s="2"/>
      <c r="PC100" s="2"/>
      <c r="PE100" s="2"/>
      <c r="PG100" s="2"/>
      <c r="PI100" s="2"/>
      <c r="PK100" s="2"/>
      <c r="PM100" s="2"/>
      <c r="PO100" s="2"/>
      <c r="PQ100" s="2"/>
      <c r="PS100" s="2"/>
    </row>
    <row r="101" spans="1:435" x14ac:dyDescent="0.25">
      <c r="A101" t="s">
        <v>284</v>
      </c>
      <c r="B101" s="1">
        <v>321</v>
      </c>
      <c r="C101" s="2"/>
      <c r="E101" s="2"/>
      <c r="G101" s="2"/>
      <c r="I101" s="2"/>
      <c r="K101" s="2">
        <v>37488</v>
      </c>
      <c r="L101" s="3">
        <v>1</v>
      </c>
      <c r="M101" s="2">
        <v>112464</v>
      </c>
      <c r="N101" s="3">
        <v>3</v>
      </c>
      <c r="O101" s="2">
        <v>37488</v>
      </c>
      <c r="P101" s="3">
        <v>1</v>
      </c>
      <c r="Q101" s="2"/>
      <c r="S101" s="2">
        <v>112464</v>
      </c>
      <c r="T101" s="3">
        <v>3</v>
      </c>
      <c r="U101" s="2"/>
      <c r="W101" s="2"/>
      <c r="Y101" s="2"/>
      <c r="AA101" s="2"/>
      <c r="AC101" s="2"/>
      <c r="AE101" s="2"/>
      <c r="AG101" s="2">
        <v>156529</v>
      </c>
      <c r="AH101" s="3">
        <v>1</v>
      </c>
      <c r="AI101" s="2"/>
      <c r="AK101" s="2"/>
      <c r="AM101" s="2"/>
      <c r="AO101" s="2"/>
      <c r="AQ101" s="2"/>
      <c r="AS101" s="2"/>
      <c r="AU101" s="2">
        <v>69509</v>
      </c>
      <c r="AV101" s="3">
        <v>1</v>
      </c>
      <c r="AW101" s="2"/>
      <c r="AY101" s="2"/>
      <c r="BA101" s="2">
        <v>90879</v>
      </c>
      <c r="BB101" s="3">
        <v>1</v>
      </c>
      <c r="BC101" s="2">
        <v>25319.5</v>
      </c>
      <c r="BD101" s="3">
        <v>0.5</v>
      </c>
      <c r="BE101" s="2"/>
      <c r="BG101" s="2"/>
      <c r="BI101" s="2">
        <v>58896</v>
      </c>
      <c r="BJ101" s="3">
        <v>1</v>
      </c>
      <c r="BK101" s="2"/>
      <c r="BM101" s="2"/>
      <c r="BO101" s="2"/>
      <c r="BQ101" s="2"/>
      <c r="BS101" s="2"/>
      <c r="BU101" s="2"/>
      <c r="BW101" s="2"/>
      <c r="BY101" s="2"/>
      <c r="CA101" s="2"/>
      <c r="CC101" s="2">
        <v>78183</v>
      </c>
      <c r="CD101" s="3">
        <v>1</v>
      </c>
      <c r="CE101" s="2">
        <v>18576.536670000001</v>
      </c>
      <c r="CF101" s="3">
        <v>0</v>
      </c>
      <c r="CG101" s="2">
        <v>50595</v>
      </c>
      <c r="CH101" s="3">
        <v>1</v>
      </c>
      <c r="CI101" s="2">
        <v>120388</v>
      </c>
      <c r="CJ101" s="3">
        <v>2</v>
      </c>
      <c r="CK101" s="2"/>
      <c r="CM101" s="2"/>
      <c r="CO101" s="2"/>
      <c r="CQ101" s="2"/>
      <c r="CS101" s="2"/>
      <c r="CU101" s="2"/>
      <c r="CW101" s="2"/>
      <c r="CY101" s="2"/>
      <c r="DA101" s="2">
        <v>112569</v>
      </c>
      <c r="DB101" s="3">
        <v>1</v>
      </c>
      <c r="DC101" s="2"/>
      <c r="DE101" s="2"/>
      <c r="DG101" s="2"/>
      <c r="DI101" s="2"/>
      <c r="DK101" s="2"/>
      <c r="DM101" s="2"/>
      <c r="DO101" s="2"/>
      <c r="DQ101" s="2">
        <v>195277</v>
      </c>
      <c r="DR101" s="3">
        <v>1</v>
      </c>
      <c r="DS101" s="2">
        <v>112569</v>
      </c>
      <c r="DT101" s="3">
        <v>1</v>
      </c>
      <c r="DU101" s="2"/>
      <c r="DW101" s="2"/>
      <c r="DY101" s="2"/>
      <c r="EA101" s="2"/>
      <c r="EC101" s="2">
        <v>112569</v>
      </c>
      <c r="ED101" s="3">
        <v>1</v>
      </c>
      <c r="EE101" s="2"/>
      <c r="EG101" s="2"/>
      <c r="EI101" s="2">
        <v>112569</v>
      </c>
      <c r="EJ101" s="3">
        <v>1</v>
      </c>
      <c r="EK101" s="2"/>
      <c r="EM101" s="2"/>
      <c r="EO101" s="2">
        <v>112569</v>
      </c>
      <c r="EP101" s="3">
        <v>1</v>
      </c>
      <c r="EQ101" s="2">
        <v>112569</v>
      </c>
      <c r="ER101" s="3">
        <v>1</v>
      </c>
      <c r="ES101" s="2"/>
      <c r="EU101" s="2">
        <v>450276</v>
      </c>
      <c r="EV101" s="3">
        <v>4</v>
      </c>
      <c r="EW101" s="2">
        <v>337707</v>
      </c>
      <c r="EX101" s="3">
        <v>3</v>
      </c>
      <c r="EY101" s="2">
        <v>450276</v>
      </c>
      <c r="EZ101" s="3">
        <v>4</v>
      </c>
      <c r="FA101" s="2">
        <v>450276</v>
      </c>
      <c r="FB101" s="3">
        <v>4</v>
      </c>
      <c r="FC101" s="2">
        <v>337707</v>
      </c>
      <c r="FD101" s="3">
        <v>3</v>
      </c>
      <c r="FE101" s="2"/>
      <c r="FG101" s="2">
        <v>112569</v>
      </c>
      <c r="FH101" s="3">
        <v>1</v>
      </c>
      <c r="FI101" s="2"/>
      <c r="FK101" s="2"/>
      <c r="FM101" s="2"/>
      <c r="FO101" s="2"/>
      <c r="FQ101" s="2"/>
      <c r="FS101" s="2"/>
      <c r="FU101" s="2"/>
      <c r="FW101" s="2">
        <v>562845</v>
      </c>
      <c r="FX101" s="3">
        <v>5</v>
      </c>
      <c r="FY101" s="2"/>
      <c r="GA101" s="2">
        <v>112569</v>
      </c>
      <c r="GB101" s="3">
        <v>1</v>
      </c>
      <c r="GC101" s="2">
        <v>337707</v>
      </c>
      <c r="GD101" s="3">
        <v>3</v>
      </c>
      <c r="GE101" s="2"/>
      <c r="GG101" s="2"/>
      <c r="GI101" s="2"/>
      <c r="GK101" s="2"/>
      <c r="GM101" s="2">
        <v>337707</v>
      </c>
      <c r="GN101" s="3">
        <v>3</v>
      </c>
      <c r="GO101" s="2"/>
      <c r="GQ101" s="2"/>
      <c r="GS101" s="2">
        <v>112569</v>
      </c>
      <c r="GT101" s="3">
        <v>1</v>
      </c>
      <c r="GU101" s="2"/>
      <c r="GW101" s="2"/>
      <c r="GY101" s="2"/>
      <c r="HA101" s="2"/>
      <c r="HC101" s="2">
        <v>112569</v>
      </c>
      <c r="HD101" s="3">
        <v>1</v>
      </c>
      <c r="HE101" s="2"/>
      <c r="HG101" s="2">
        <v>112569</v>
      </c>
      <c r="HH101" s="3">
        <v>1</v>
      </c>
      <c r="HI101" s="2"/>
      <c r="HK101" s="2"/>
      <c r="HM101" s="2"/>
      <c r="HO101" s="2">
        <v>112569</v>
      </c>
      <c r="HP101" s="3">
        <v>1</v>
      </c>
      <c r="HQ101" s="2"/>
      <c r="HS101" s="2"/>
      <c r="HU101" s="2"/>
      <c r="HW101" s="2"/>
      <c r="HY101" s="2"/>
      <c r="IA101" s="2"/>
      <c r="IC101" s="2"/>
      <c r="IE101" s="2"/>
      <c r="IG101" s="2"/>
      <c r="II101" s="2"/>
      <c r="IK101" s="2"/>
      <c r="IM101" s="2"/>
      <c r="IO101" s="2"/>
      <c r="IQ101" s="2"/>
      <c r="IS101" s="2"/>
      <c r="IU101" s="2"/>
      <c r="IW101" s="2"/>
      <c r="IY101" s="2"/>
      <c r="JA101" s="2"/>
      <c r="JC101" s="2"/>
      <c r="JE101" s="2"/>
      <c r="JG101" s="2"/>
      <c r="JI101" s="2"/>
      <c r="JK101" s="2"/>
      <c r="JM101" s="2"/>
      <c r="JO101" s="2"/>
      <c r="JQ101" s="2">
        <v>8894</v>
      </c>
      <c r="JR101" s="3">
        <v>0</v>
      </c>
      <c r="JS101" s="2"/>
      <c r="JU101" s="2"/>
      <c r="JW101" s="2"/>
      <c r="JY101" s="2">
        <v>16000.34</v>
      </c>
      <c r="JZ101" s="3">
        <v>0</v>
      </c>
      <c r="KA101" s="2"/>
      <c r="KC101" s="2">
        <v>44730</v>
      </c>
      <c r="KD101" s="3">
        <v>0</v>
      </c>
      <c r="KE101" s="2">
        <v>8000</v>
      </c>
      <c r="KF101" s="3">
        <v>0</v>
      </c>
      <c r="KG101" s="2"/>
      <c r="KI101" s="2">
        <v>9000</v>
      </c>
      <c r="KJ101" s="3">
        <v>0</v>
      </c>
      <c r="KK101" s="2">
        <v>65586.710000000006</v>
      </c>
      <c r="KL101" s="3">
        <v>0</v>
      </c>
      <c r="KM101" s="2"/>
      <c r="KO101" s="2"/>
      <c r="KQ101" s="2"/>
      <c r="KS101" s="2"/>
      <c r="KU101" s="2"/>
      <c r="KW101" s="2"/>
      <c r="KY101" s="2">
        <v>7500</v>
      </c>
      <c r="KZ101" s="3">
        <v>0</v>
      </c>
      <c r="LA101" s="2"/>
      <c r="LC101" s="2">
        <v>9060</v>
      </c>
      <c r="LD101" s="3">
        <v>0</v>
      </c>
      <c r="LE101" s="2"/>
      <c r="LG101" s="2"/>
      <c r="LI101" s="2"/>
      <c r="LK101" s="2"/>
      <c r="LM101" s="2"/>
      <c r="LO101" s="2"/>
      <c r="LQ101" s="2"/>
      <c r="LS101" s="2"/>
      <c r="LU101" s="2"/>
      <c r="LW101" s="2"/>
      <c r="LY101" s="2"/>
      <c r="MA101" s="2"/>
      <c r="MC101" s="2"/>
      <c r="ME101" s="2"/>
      <c r="MG101" s="2"/>
      <c r="MI101" s="2"/>
      <c r="MK101" s="2"/>
      <c r="MM101" s="2"/>
      <c r="MO101" s="2"/>
      <c r="MQ101" s="2"/>
      <c r="MS101" s="2"/>
      <c r="MU101" s="2">
        <v>11325</v>
      </c>
      <c r="MV101" s="3">
        <v>0</v>
      </c>
      <c r="MW101" s="2"/>
      <c r="MY101" s="2"/>
      <c r="NA101" s="2"/>
      <c r="NC101" s="2">
        <v>5959481.0866700001</v>
      </c>
      <c r="ND101" s="3">
        <v>58.5</v>
      </c>
      <c r="NE101" s="2"/>
      <c r="NG101" s="2"/>
      <c r="NI101" s="2"/>
      <c r="NK101" s="2"/>
      <c r="NM101" s="2"/>
      <c r="NO101" s="2"/>
      <c r="NQ101" s="2"/>
      <c r="NS101" s="2"/>
      <c r="NU101" s="2"/>
      <c r="NW101" s="2"/>
      <c r="NY101" s="2"/>
      <c r="OA101" s="2"/>
      <c r="OC101" s="2"/>
      <c r="OE101" s="2"/>
      <c r="OG101" s="2"/>
      <c r="OI101" s="2"/>
      <c r="OK101" s="2"/>
      <c r="OM101" s="2"/>
      <c r="OO101" s="2"/>
      <c r="OQ101" s="2"/>
      <c r="OS101" s="2"/>
      <c r="OU101" s="2"/>
      <c r="OW101" s="2"/>
      <c r="OY101" s="2"/>
      <c r="PA101" s="2"/>
      <c r="PC101" s="2"/>
      <c r="PE101" s="2"/>
      <c r="PG101" s="2"/>
      <c r="PI101" s="2"/>
      <c r="PK101" s="2"/>
      <c r="PM101" s="2"/>
      <c r="PO101" s="2"/>
      <c r="PQ101" s="2"/>
      <c r="PS101" s="2"/>
    </row>
    <row r="102" spans="1:435" x14ac:dyDescent="0.25">
      <c r="A102" t="s">
        <v>285</v>
      </c>
      <c r="B102" s="1">
        <v>428</v>
      </c>
      <c r="C102" s="2"/>
      <c r="E102" s="2"/>
      <c r="G102" s="2"/>
      <c r="I102" s="2"/>
      <c r="K102" s="2"/>
      <c r="M102" s="2"/>
      <c r="O102" s="2"/>
      <c r="Q102" s="2"/>
      <c r="S102" s="2"/>
      <c r="U102" s="2"/>
      <c r="W102" s="2">
        <v>112464</v>
      </c>
      <c r="X102" s="3">
        <v>3</v>
      </c>
      <c r="Y102" s="2">
        <v>66291</v>
      </c>
      <c r="Z102" s="3">
        <v>1</v>
      </c>
      <c r="AA102" s="2">
        <v>156529</v>
      </c>
      <c r="AB102" s="3">
        <v>1</v>
      </c>
      <c r="AC102" s="2">
        <v>156529</v>
      </c>
      <c r="AD102" s="3">
        <v>1</v>
      </c>
      <c r="AE102" s="2"/>
      <c r="AG102" s="2"/>
      <c r="AI102" s="2"/>
      <c r="AK102" s="2"/>
      <c r="AM102" s="2"/>
      <c r="AO102" s="2"/>
      <c r="AQ102" s="2"/>
      <c r="AS102" s="2"/>
      <c r="AU102" s="2">
        <v>69509</v>
      </c>
      <c r="AV102" s="3">
        <v>1</v>
      </c>
      <c r="AW102" s="2">
        <v>55015</v>
      </c>
      <c r="AX102" s="3">
        <v>1</v>
      </c>
      <c r="AY102" s="2"/>
      <c r="BA102" s="2"/>
      <c r="BC102" s="2"/>
      <c r="BE102" s="2"/>
      <c r="BG102" s="2"/>
      <c r="BI102" s="2"/>
      <c r="BK102" s="2"/>
      <c r="BM102" s="2">
        <v>67580</v>
      </c>
      <c r="BN102" s="3">
        <v>1</v>
      </c>
      <c r="BO102" s="2"/>
      <c r="BQ102" s="2"/>
      <c r="BS102" s="2"/>
      <c r="BU102" s="2">
        <v>117087</v>
      </c>
      <c r="BV102" s="3">
        <v>1</v>
      </c>
      <c r="BW102" s="2"/>
      <c r="BY102" s="2"/>
      <c r="CA102" s="2"/>
      <c r="CC102" s="2">
        <v>78183</v>
      </c>
      <c r="CD102" s="3">
        <v>1</v>
      </c>
      <c r="CE102" s="2">
        <v>11709.05</v>
      </c>
      <c r="CF102" s="3">
        <v>0</v>
      </c>
      <c r="CG102" s="2">
        <v>126487.5</v>
      </c>
      <c r="CH102" s="3">
        <v>2.5</v>
      </c>
      <c r="CI102" s="2">
        <v>60194</v>
      </c>
      <c r="CJ102" s="3">
        <v>1</v>
      </c>
      <c r="CK102" s="2">
        <v>117742</v>
      </c>
      <c r="CL102" s="3">
        <v>1</v>
      </c>
      <c r="CM102" s="2"/>
      <c r="CO102" s="2"/>
      <c r="CQ102" s="2"/>
      <c r="CS102" s="2">
        <v>144306</v>
      </c>
      <c r="CT102" s="3">
        <v>1</v>
      </c>
      <c r="CU102" s="2"/>
      <c r="CW102" s="2"/>
      <c r="CY102" s="2"/>
      <c r="DA102" s="2">
        <v>112569</v>
      </c>
      <c r="DB102" s="3">
        <v>1</v>
      </c>
      <c r="DC102" s="2">
        <v>112569</v>
      </c>
      <c r="DD102" s="3">
        <v>1</v>
      </c>
      <c r="DE102" s="2"/>
      <c r="DG102" s="2">
        <v>40934.181859115997</v>
      </c>
      <c r="DH102" s="3">
        <v>0.36363636399999999</v>
      </c>
      <c r="DI102" s="2"/>
      <c r="DK102" s="2"/>
      <c r="DM102" s="2"/>
      <c r="DO102" s="2"/>
      <c r="DQ102" s="2">
        <v>195277</v>
      </c>
      <c r="DR102" s="3">
        <v>1</v>
      </c>
      <c r="DS102" s="2">
        <v>112569</v>
      </c>
      <c r="DT102" s="3">
        <v>1</v>
      </c>
      <c r="DU102" s="2"/>
      <c r="DW102" s="2"/>
      <c r="DY102" s="2"/>
      <c r="EA102" s="2"/>
      <c r="EC102" s="2">
        <v>225138</v>
      </c>
      <c r="ED102" s="3">
        <v>2</v>
      </c>
      <c r="EE102" s="2"/>
      <c r="EG102" s="2"/>
      <c r="EI102" s="2">
        <v>112569</v>
      </c>
      <c r="EJ102" s="3">
        <v>1</v>
      </c>
      <c r="EK102" s="2"/>
      <c r="EM102" s="2"/>
      <c r="EO102" s="2">
        <v>168853.5</v>
      </c>
      <c r="EP102" s="3">
        <v>1.5</v>
      </c>
      <c r="EQ102" s="2"/>
      <c r="ES102" s="2"/>
      <c r="EU102" s="2"/>
      <c r="EW102" s="2"/>
      <c r="EY102" s="2"/>
      <c r="FA102" s="2"/>
      <c r="FC102" s="2"/>
      <c r="FE102" s="2"/>
      <c r="FG102" s="2">
        <v>112569</v>
      </c>
      <c r="FH102" s="3">
        <v>1</v>
      </c>
      <c r="FI102" s="2"/>
      <c r="FK102" s="2"/>
      <c r="FM102" s="2"/>
      <c r="FO102" s="2">
        <v>112569</v>
      </c>
      <c r="FP102" s="3">
        <v>1</v>
      </c>
      <c r="FQ102" s="2"/>
      <c r="FS102" s="2"/>
      <c r="FU102" s="2"/>
      <c r="FW102" s="2"/>
      <c r="FY102" s="2">
        <v>562845</v>
      </c>
      <c r="FZ102" s="3">
        <v>5</v>
      </c>
      <c r="GA102" s="2">
        <v>225138</v>
      </c>
      <c r="GB102" s="3">
        <v>2</v>
      </c>
      <c r="GC102" s="2">
        <v>675414</v>
      </c>
      <c r="GD102" s="3">
        <v>6</v>
      </c>
      <c r="GE102" s="2"/>
      <c r="GG102" s="2">
        <v>112569</v>
      </c>
      <c r="GH102" s="3">
        <v>1</v>
      </c>
      <c r="GI102" s="2"/>
      <c r="GK102" s="2"/>
      <c r="GM102" s="2"/>
      <c r="GO102" s="2">
        <v>450276</v>
      </c>
      <c r="GP102" s="3">
        <v>4</v>
      </c>
      <c r="GQ102" s="2"/>
      <c r="GS102" s="2">
        <v>112569</v>
      </c>
      <c r="GT102" s="3">
        <v>1</v>
      </c>
      <c r="GU102" s="2"/>
      <c r="GW102" s="2"/>
      <c r="GY102" s="2"/>
      <c r="HA102" s="2"/>
      <c r="HC102" s="2"/>
      <c r="HE102" s="2">
        <v>112569</v>
      </c>
      <c r="HF102" s="3">
        <v>1</v>
      </c>
      <c r="HG102" s="2"/>
      <c r="HI102" s="2">
        <v>112569</v>
      </c>
      <c r="HJ102" s="3">
        <v>1</v>
      </c>
      <c r="HK102" s="2"/>
      <c r="HM102" s="2"/>
      <c r="HO102" s="2">
        <v>337707</v>
      </c>
      <c r="HP102" s="3">
        <v>3</v>
      </c>
      <c r="HQ102" s="2"/>
      <c r="HS102" s="2"/>
      <c r="HU102" s="2">
        <v>225138</v>
      </c>
      <c r="HV102" s="3">
        <v>2</v>
      </c>
      <c r="HW102" s="2"/>
      <c r="HY102" s="2"/>
      <c r="IA102" s="2"/>
      <c r="IC102" s="2"/>
      <c r="IE102" s="2">
        <v>225138</v>
      </c>
      <c r="IF102" s="3">
        <v>2</v>
      </c>
      <c r="IG102" s="2"/>
      <c r="II102" s="2"/>
      <c r="IK102" s="2"/>
      <c r="IM102" s="2"/>
      <c r="IO102" s="2">
        <v>112569</v>
      </c>
      <c r="IP102" s="3">
        <v>1</v>
      </c>
      <c r="IQ102" s="2">
        <v>112569</v>
      </c>
      <c r="IR102" s="3">
        <v>1</v>
      </c>
      <c r="IS102" s="2">
        <v>112569</v>
      </c>
      <c r="IT102" s="3">
        <v>1</v>
      </c>
      <c r="IU102" s="2">
        <v>112569</v>
      </c>
      <c r="IV102" s="3">
        <v>1</v>
      </c>
      <c r="IW102" s="2">
        <v>112569</v>
      </c>
      <c r="IX102" s="3">
        <v>1</v>
      </c>
      <c r="IY102" s="2"/>
      <c r="JA102" s="2"/>
      <c r="JC102" s="2"/>
      <c r="JE102" s="2"/>
      <c r="JG102" s="2"/>
      <c r="JI102" s="2"/>
      <c r="JK102" s="2"/>
      <c r="JM102" s="2"/>
      <c r="JO102" s="2"/>
      <c r="JQ102" s="2">
        <v>43134.34</v>
      </c>
      <c r="JR102" s="3">
        <v>0</v>
      </c>
      <c r="JS102" s="2"/>
      <c r="JU102" s="2"/>
      <c r="JW102" s="2">
        <v>84100</v>
      </c>
      <c r="JX102" s="3">
        <v>0</v>
      </c>
      <c r="JY102" s="2">
        <v>9999.7000000000007</v>
      </c>
      <c r="JZ102" s="3">
        <v>0</v>
      </c>
      <c r="KA102" s="2"/>
      <c r="KC102" s="2">
        <v>29957</v>
      </c>
      <c r="KD102" s="3">
        <v>0</v>
      </c>
      <c r="KE102" s="2"/>
      <c r="KG102" s="2"/>
      <c r="KI102" s="2"/>
      <c r="KK102" s="2">
        <v>128750.27</v>
      </c>
      <c r="KL102" s="3">
        <v>0</v>
      </c>
      <c r="KM102" s="2">
        <v>58065</v>
      </c>
      <c r="KN102" s="3">
        <v>0</v>
      </c>
      <c r="KO102" s="2"/>
      <c r="KQ102" s="2">
        <v>1500</v>
      </c>
      <c r="KR102" s="3">
        <v>0</v>
      </c>
      <c r="KS102" s="2"/>
      <c r="KU102" s="2"/>
      <c r="KW102" s="2"/>
      <c r="KY102" s="2">
        <v>14115.5</v>
      </c>
      <c r="KZ102" s="3">
        <v>0</v>
      </c>
      <c r="LA102" s="2">
        <v>3000</v>
      </c>
      <c r="LB102" s="3">
        <v>0</v>
      </c>
      <c r="LC102" s="2">
        <v>10140</v>
      </c>
      <c r="LD102" s="3">
        <v>0</v>
      </c>
      <c r="LE102" s="2"/>
      <c r="LG102" s="2"/>
      <c r="LI102" s="2">
        <v>5000</v>
      </c>
      <c r="LJ102" s="3">
        <v>0</v>
      </c>
      <c r="LK102" s="2"/>
      <c r="LM102" s="2"/>
      <c r="LO102" s="2"/>
      <c r="LQ102" s="2"/>
      <c r="LS102" s="2">
        <v>8000</v>
      </c>
      <c r="LT102" s="3">
        <v>0</v>
      </c>
      <c r="LU102" s="2"/>
      <c r="LW102" s="2"/>
      <c r="LY102" s="2">
        <v>18000</v>
      </c>
      <c r="LZ102" s="3">
        <v>0</v>
      </c>
      <c r="MA102" s="2"/>
      <c r="MC102" s="2"/>
      <c r="ME102" s="2"/>
      <c r="MG102" s="2"/>
      <c r="MI102" s="2"/>
      <c r="MK102" s="2">
        <v>1500</v>
      </c>
      <c r="ML102" s="3">
        <v>0</v>
      </c>
      <c r="MM102" s="2">
        <v>1000</v>
      </c>
      <c r="MN102" s="3">
        <v>0</v>
      </c>
      <c r="MO102" s="2"/>
      <c r="MQ102" s="2"/>
      <c r="MS102" s="2">
        <v>1465.25</v>
      </c>
      <c r="MT102" s="3">
        <v>0</v>
      </c>
      <c r="MU102" s="2"/>
      <c r="MW102" s="2"/>
      <c r="MY102" s="2"/>
      <c r="NA102" s="2"/>
      <c r="NC102" s="2">
        <v>6777746.2918591164</v>
      </c>
      <c r="ND102" s="3">
        <v>60.363636364000001</v>
      </c>
      <c r="NE102" s="2"/>
      <c r="NG102" s="2"/>
      <c r="NI102" s="2"/>
      <c r="NK102" s="2"/>
      <c r="NM102" s="2"/>
      <c r="NO102" s="2"/>
      <c r="NQ102" s="2"/>
      <c r="NS102" s="2"/>
      <c r="NU102" s="2"/>
      <c r="NW102" s="2"/>
      <c r="NY102" s="2"/>
      <c r="OA102" s="2"/>
      <c r="OC102" s="2"/>
      <c r="OE102" s="2"/>
      <c r="OG102" s="2"/>
      <c r="OI102" s="2"/>
      <c r="OK102" s="2"/>
      <c r="OM102" s="2"/>
      <c r="OO102" s="2"/>
      <c r="OQ102" s="2"/>
      <c r="OS102" s="2"/>
      <c r="OU102" s="2"/>
      <c r="OW102" s="2"/>
      <c r="OY102" s="2"/>
      <c r="PA102" s="2"/>
      <c r="PC102" s="2"/>
      <c r="PE102" s="2"/>
      <c r="PG102" s="2"/>
      <c r="PI102" s="2"/>
      <c r="PK102" s="2"/>
      <c r="PM102" s="2"/>
      <c r="PO102" s="2"/>
      <c r="PQ102" s="2"/>
      <c r="PS102" s="2"/>
    </row>
    <row r="103" spans="1:435" x14ac:dyDescent="0.25">
      <c r="A103" t="s">
        <v>286</v>
      </c>
      <c r="B103" s="1">
        <v>324</v>
      </c>
      <c r="C103" s="2"/>
      <c r="E103" s="2"/>
      <c r="G103" s="2"/>
      <c r="I103" s="2"/>
      <c r="K103" s="2">
        <v>149952</v>
      </c>
      <c r="L103" s="3">
        <v>4</v>
      </c>
      <c r="M103" s="2"/>
      <c r="O103" s="2"/>
      <c r="Q103" s="2"/>
      <c r="S103" s="2">
        <v>37488</v>
      </c>
      <c r="T103" s="3">
        <v>1</v>
      </c>
      <c r="U103" s="2"/>
      <c r="W103" s="2">
        <v>299904</v>
      </c>
      <c r="X103" s="3">
        <v>8</v>
      </c>
      <c r="Y103" s="2">
        <v>132582</v>
      </c>
      <c r="Z103" s="3">
        <v>2</v>
      </c>
      <c r="AA103" s="2"/>
      <c r="AC103" s="2">
        <v>156529</v>
      </c>
      <c r="AD103" s="3">
        <v>1</v>
      </c>
      <c r="AE103" s="2"/>
      <c r="AG103" s="2">
        <v>156529</v>
      </c>
      <c r="AH103" s="3">
        <v>1</v>
      </c>
      <c r="AI103" s="2"/>
      <c r="AK103" s="2"/>
      <c r="AM103" s="2"/>
      <c r="AO103" s="2"/>
      <c r="AQ103" s="2"/>
      <c r="AS103" s="2"/>
      <c r="AU103" s="2"/>
      <c r="AW103" s="2">
        <v>55015</v>
      </c>
      <c r="AX103" s="3">
        <v>1</v>
      </c>
      <c r="AY103" s="2"/>
      <c r="BA103" s="2"/>
      <c r="BC103" s="2"/>
      <c r="BE103" s="2"/>
      <c r="BG103" s="2">
        <v>117087</v>
      </c>
      <c r="BH103" s="3">
        <v>1</v>
      </c>
      <c r="BI103" s="2"/>
      <c r="BK103" s="2"/>
      <c r="BM103" s="2"/>
      <c r="BO103" s="2"/>
      <c r="BQ103" s="2"/>
      <c r="BS103" s="2"/>
      <c r="BU103" s="2"/>
      <c r="BW103" s="2"/>
      <c r="BY103" s="2"/>
      <c r="CA103" s="2"/>
      <c r="CC103" s="2">
        <v>78183</v>
      </c>
      <c r="CD103" s="3">
        <v>1</v>
      </c>
      <c r="CE103" s="2">
        <v>25461.633330000001</v>
      </c>
      <c r="CF103" s="3">
        <v>0</v>
      </c>
      <c r="CG103" s="2">
        <v>151785</v>
      </c>
      <c r="CH103" s="3">
        <v>3</v>
      </c>
      <c r="CI103" s="2">
        <v>60194</v>
      </c>
      <c r="CJ103" s="3">
        <v>1</v>
      </c>
      <c r="CK103" s="2"/>
      <c r="CM103" s="2"/>
      <c r="CO103" s="2"/>
      <c r="CQ103" s="2"/>
      <c r="CS103" s="2"/>
      <c r="CU103" s="2">
        <v>112569</v>
      </c>
      <c r="CV103" s="3">
        <v>1</v>
      </c>
      <c r="CW103" s="2"/>
      <c r="CY103" s="2"/>
      <c r="DA103" s="2">
        <v>112569</v>
      </c>
      <c r="DB103" s="3">
        <v>1</v>
      </c>
      <c r="DC103" s="2">
        <v>112569</v>
      </c>
      <c r="DD103" s="3">
        <v>1</v>
      </c>
      <c r="DE103" s="2">
        <v>112569</v>
      </c>
      <c r="DF103" s="3">
        <v>1</v>
      </c>
      <c r="DG103" s="2"/>
      <c r="DI103" s="2"/>
      <c r="DK103" s="2"/>
      <c r="DM103" s="2"/>
      <c r="DO103" s="2">
        <v>116130</v>
      </c>
      <c r="DP103" s="3">
        <v>1</v>
      </c>
      <c r="DQ103" s="2">
        <v>195277</v>
      </c>
      <c r="DR103" s="3">
        <v>1</v>
      </c>
      <c r="DS103" s="2">
        <v>112569</v>
      </c>
      <c r="DT103" s="3">
        <v>1</v>
      </c>
      <c r="DU103" s="2"/>
      <c r="DW103" s="2"/>
      <c r="DY103" s="2"/>
      <c r="EA103" s="2"/>
      <c r="EC103" s="2"/>
      <c r="EE103" s="2"/>
      <c r="EG103" s="2"/>
      <c r="EI103" s="2">
        <v>112569</v>
      </c>
      <c r="EJ103" s="3">
        <v>1</v>
      </c>
      <c r="EK103" s="2"/>
      <c r="EM103" s="2"/>
      <c r="EO103" s="2">
        <v>112569</v>
      </c>
      <c r="EP103" s="3">
        <v>1</v>
      </c>
      <c r="EQ103" s="2">
        <v>225138</v>
      </c>
      <c r="ER103" s="3">
        <v>2</v>
      </c>
      <c r="ES103" s="2"/>
      <c r="EU103" s="2">
        <v>337707</v>
      </c>
      <c r="EV103" s="3">
        <v>3</v>
      </c>
      <c r="EW103" s="2">
        <v>337707</v>
      </c>
      <c r="EX103" s="3">
        <v>3</v>
      </c>
      <c r="EY103" s="2">
        <v>337707</v>
      </c>
      <c r="EZ103" s="3">
        <v>3</v>
      </c>
      <c r="FA103" s="2">
        <v>337707</v>
      </c>
      <c r="FB103" s="3">
        <v>3</v>
      </c>
      <c r="FC103" s="2">
        <v>225138</v>
      </c>
      <c r="FD103" s="3">
        <v>2</v>
      </c>
      <c r="FE103" s="2"/>
      <c r="FG103" s="2">
        <v>112569</v>
      </c>
      <c r="FH103" s="3">
        <v>1</v>
      </c>
      <c r="FI103" s="2"/>
      <c r="FK103" s="2"/>
      <c r="FM103" s="2"/>
      <c r="FO103" s="2">
        <v>337707</v>
      </c>
      <c r="FP103" s="3">
        <v>3</v>
      </c>
      <c r="FQ103" s="2"/>
      <c r="FS103" s="2">
        <v>112569</v>
      </c>
      <c r="FT103" s="3">
        <v>1</v>
      </c>
      <c r="FU103" s="2"/>
      <c r="FW103" s="2">
        <v>900552</v>
      </c>
      <c r="FX103" s="3">
        <v>8</v>
      </c>
      <c r="FY103" s="2"/>
      <c r="GA103" s="2">
        <v>112569</v>
      </c>
      <c r="GB103" s="3">
        <v>1</v>
      </c>
      <c r="GC103" s="2">
        <v>450276</v>
      </c>
      <c r="GD103" s="3">
        <v>4</v>
      </c>
      <c r="GE103" s="2"/>
      <c r="GG103" s="2"/>
      <c r="GI103" s="2"/>
      <c r="GK103" s="2"/>
      <c r="GM103" s="2">
        <v>337707</v>
      </c>
      <c r="GN103" s="3">
        <v>3</v>
      </c>
      <c r="GO103" s="2"/>
      <c r="GQ103" s="2"/>
      <c r="GS103" s="2">
        <v>112569</v>
      </c>
      <c r="GT103" s="3">
        <v>1</v>
      </c>
      <c r="GU103" s="2"/>
      <c r="GW103" s="2">
        <v>112569</v>
      </c>
      <c r="GX103" s="3">
        <v>1</v>
      </c>
      <c r="GY103" s="2">
        <v>225138</v>
      </c>
      <c r="GZ103" s="3">
        <v>2</v>
      </c>
      <c r="HA103" s="2">
        <v>225138</v>
      </c>
      <c r="HB103" s="3">
        <v>2</v>
      </c>
      <c r="HC103" s="2">
        <v>225138</v>
      </c>
      <c r="HD103" s="3">
        <v>2</v>
      </c>
      <c r="HE103" s="2"/>
      <c r="HG103" s="2"/>
      <c r="HI103" s="2"/>
      <c r="HK103" s="2"/>
      <c r="HM103" s="2"/>
      <c r="HO103" s="2"/>
      <c r="HQ103" s="2"/>
      <c r="HS103" s="2"/>
      <c r="HU103" s="2"/>
      <c r="HW103" s="2"/>
      <c r="HY103" s="2"/>
      <c r="IA103" s="2"/>
      <c r="IC103" s="2"/>
      <c r="IE103" s="2">
        <v>112569</v>
      </c>
      <c r="IF103" s="3">
        <v>1</v>
      </c>
      <c r="IG103" s="2"/>
      <c r="II103" s="2"/>
      <c r="IK103" s="2"/>
      <c r="IM103" s="2"/>
      <c r="IO103" s="2"/>
      <c r="IQ103" s="2"/>
      <c r="IS103" s="2"/>
      <c r="IU103" s="2"/>
      <c r="IW103" s="2"/>
      <c r="IY103" s="2">
        <v>210918</v>
      </c>
      <c r="IZ103" s="3">
        <v>6</v>
      </c>
      <c r="JA103" s="2">
        <v>101052</v>
      </c>
      <c r="JB103" s="3">
        <v>1</v>
      </c>
      <c r="JC103" s="2">
        <v>74800</v>
      </c>
      <c r="JD103" s="3">
        <v>0</v>
      </c>
      <c r="JE103" s="2">
        <v>10200</v>
      </c>
      <c r="JF103" s="3">
        <v>0</v>
      </c>
      <c r="JG103" s="2">
        <v>74800</v>
      </c>
      <c r="JH103" s="3">
        <v>0</v>
      </c>
      <c r="JI103" s="2"/>
      <c r="JK103" s="2"/>
      <c r="JM103" s="2"/>
      <c r="JO103" s="2"/>
      <c r="JQ103" s="2">
        <v>75633.78</v>
      </c>
      <c r="JR103" s="3">
        <v>0</v>
      </c>
      <c r="JS103" s="2"/>
      <c r="JU103" s="2">
        <v>1200</v>
      </c>
      <c r="JV103" s="3">
        <v>0</v>
      </c>
      <c r="JW103" s="2">
        <v>3000</v>
      </c>
      <c r="JX103" s="3">
        <v>0</v>
      </c>
      <c r="JY103" s="2">
        <v>10000</v>
      </c>
      <c r="JZ103" s="3">
        <v>0</v>
      </c>
      <c r="KA103" s="2"/>
      <c r="KC103" s="2">
        <v>27000</v>
      </c>
      <c r="KD103" s="3">
        <v>0</v>
      </c>
      <c r="KE103" s="2">
        <v>15400</v>
      </c>
      <c r="KF103" s="3">
        <v>0</v>
      </c>
      <c r="KG103" s="2"/>
      <c r="KI103" s="2">
        <v>4185</v>
      </c>
      <c r="KJ103" s="3">
        <v>0</v>
      </c>
      <c r="KK103" s="2">
        <v>113972.82</v>
      </c>
      <c r="KL103" s="3">
        <v>0</v>
      </c>
      <c r="KM103" s="2">
        <v>378024</v>
      </c>
      <c r="KN103" s="3">
        <v>0</v>
      </c>
      <c r="KO103" s="2"/>
      <c r="KQ103" s="2">
        <v>3000</v>
      </c>
      <c r="KR103" s="3">
        <v>0</v>
      </c>
      <c r="KS103" s="2"/>
      <c r="KU103" s="2"/>
      <c r="KW103" s="2">
        <v>1000</v>
      </c>
      <c r="KX103" s="3">
        <v>0</v>
      </c>
      <c r="KY103" s="2">
        <v>10000</v>
      </c>
      <c r="KZ103" s="3">
        <v>0</v>
      </c>
      <c r="LA103" s="2"/>
      <c r="LC103" s="2">
        <v>8460</v>
      </c>
      <c r="LD103" s="3">
        <v>0</v>
      </c>
      <c r="LE103" s="2"/>
      <c r="LG103" s="2"/>
      <c r="LI103" s="2"/>
      <c r="LK103" s="2"/>
      <c r="LM103" s="2"/>
      <c r="LO103" s="2"/>
      <c r="LQ103" s="2"/>
      <c r="LS103" s="2">
        <v>10000</v>
      </c>
      <c r="LT103" s="3">
        <v>0</v>
      </c>
      <c r="LU103" s="2"/>
      <c r="LW103" s="2"/>
      <c r="LY103" s="2"/>
      <c r="MA103" s="2"/>
      <c r="MC103" s="2"/>
      <c r="ME103" s="2"/>
      <c r="MG103" s="2"/>
      <c r="MI103" s="2"/>
      <c r="MK103" s="2">
        <v>50075</v>
      </c>
      <c r="ML103" s="3">
        <v>0</v>
      </c>
      <c r="MM103" s="2">
        <v>1000</v>
      </c>
      <c r="MN103" s="3">
        <v>0</v>
      </c>
      <c r="MO103" s="2"/>
      <c r="MQ103" s="2"/>
      <c r="MS103" s="2">
        <v>3049.69</v>
      </c>
      <c r="MT103" s="3">
        <v>0</v>
      </c>
      <c r="MU103" s="2"/>
      <c r="MW103" s="2"/>
      <c r="MY103" s="2"/>
      <c r="NA103" s="2"/>
      <c r="NC103" s="2">
        <v>8885043.9233299997</v>
      </c>
      <c r="ND103" s="3">
        <v>86</v>
      </c>
      <c r="NE103" s="2"/>
      <c r="NG103" s="2"/>
      <c r="NI103" s="2"/>
      <c r="NK103" s="2"/>
      <c r="NM103" s="2"/>
      <c r="NO103" s="2"/>
      <c r="NQ103" s="2"/>
      <c r="NS103" s="2"/>
      <c r="NU103" s="2"/>
      <c r="NW103" s="2"/>
      <c r="NY103" s="2"/>
      <c r="OA103" s="2"/>
      <c r="OC103" s="2"/>
      <c r="OE103" s="2"/>
      <c r="OG103" s="2"/>
      <c r="OI103" s="2"/>
      <c r="OK103" s="2"/>
      <c r="OM103" s="2"/>
      <c r="OO103" s="2"/>
      <c r="OQ103" s="2"/>
      <c r="OS103" s="2"/>
      <c r="OU103" s="2"/>
      <c r="OW103" s="2"/>
      <c r="OY103" s="2"/>
      <c r="PA103" s="2"/>
      <c r="PC103" s="2"/>
      <c r="PE103" s="2"/>
      <c r="PG103" s="2"/>
      <c r="PI103" s="2"/>
      <c r="PK103" s="2"/>
      <c r="PM103" s="2"/>
      <c r="PO103" s="2"/>
      <c r="PQ103" s="2"/>
      <c r="PS103" s="2"/>
    </row>
    <row r="104" spans="1:435" x14ac:dyDescent="0.25">
      <c r="A104" t="s">
        <v>287</v>
      </c>
      <c r="B104" s="1">
        <v>1142</v>
      </c>
      <c r="C104" s="2"/>
      <c r="E104" s="2"/>
      <c r="G104" s="2">
        <v>67876</v>
      </c>
      <c r="H104" s="3">
        <v>1</v>
      </c>
      <c r="I104" s="2"/>
      <c r="K104" s="2">
        <v>224928</v>
      </c>
      <c r="L104" s="3">
        <v>6</v>
      </c>
      <c r="M104" s="2"/>
      <c r="O104" s="2"/>
      <c r="Q104" s="2"/>
      <c r="S104" s="2"/>
      <c r="U104" s="2"/>
      <c r="W104" s="2">
        <v>187440</v>
      </c>
      <c r="X104" s="3">
        <v>5</v>
      </c>
      <c r="Y104" s="2"/>
      <c r="AA104" s="2"/>
      <c r="AC104" s="2"/>
      <c r="AE104" s="2"/>
      <c r="AG104" s="2"/>
      <c r="AI104" s="2"/>
      <c r="AK104" s="2">
        <v>78264.5</v>
      </c>
      <c r="AL104" s="3">
        <v>0.5</v>
      </c>
      <c r="AM104" s="2"/>
      <c r="AO104" s="2"/>
      <c r="AQ104" s="2"/>
      <c r="AS104" s="2"/>
      <c r="AU104" s="2"/>
      <c r="AW104" s="2"/>
      <c r="AY104" s="2"/>
      <c r="BA104" s="2"/>
      <c r="BC104" s="2"/>
      <c r="BE104" s="2"/>
      <c r="BG104" s="2"/>
      <c r="BI104" s="2"/>
      <c r="BK104" s="2"/>
      <c r="BM104" s="2"/>
      <c r="BO104" s="2"/>
      <c r="BQ104" s="2"/>
      <c r="BS104" s="2"/>
      <c r="BU104" s="2"/>
      <c r="BW104" s="2"/>
      <c r="BY104" s="2"/>
      <c r="CA104" s="2"/>
      <c r="CC104" s="2">
        <v>78183</v>
      </c>
      <c r="CD104" s="3">
        <v>1</v>
      </c>
      <c r="CE104" s="2">
        <v>5000</v>
      </c>
      <c r="CF104" s="3">
        <v>0</v>
      </c>
      <c r="CG104" s="2">
        <v>50595</v>
      </c>
      <c r="CH104" s="3">
        <v>1</v>
      </c>
      <c r="CI104" s="2">
        <v>60194</v>
      </c>
      <c r="CJ104" s="3">
        <v>1</v>
      </c>
      <c r="CK104" s="2"/>
      <c r="CM104" s="2"/>
      <c r="CO104" s="2"/>
      <c r="CQ104" s="2"/>
      <c r="CS104" s="2"/>
      <c r="CU104" s="2"/>
      <c r="CW104" s="2"/>
      <c r="CY104" s="2"/>
      <c r="DA104" s="2">
        <v>112569</v>
      </c>
      <c r="DB104" s="3">
        <v>1</v>
      </c>
      <c r="DC104" s="2"/>
      <c r="DE104" s="2"/>
      <c r="DG104" s="2">
        <v>20467.090929557999</v>
      </c>
      <c r="DH104" s="3">
        <v>0.18181818199999999</v>
      </c>
      <c r="DI104" s="2"/>
      <c r="DK104" s="2"/>
      <c r="DM104" s="2"/>
      <c r="DO104" s="2">
        <v>58065</v>
      </c>
      <c r="DP104" s="3">
        <v>0.5</v>
      </c>
      <c r="DQ104" s="2">
        <v>97638.5</v>
      </c>
      <c r="DR104" s="3">
        <v>0.5</v>
      </c>
      <c r="DS104" s="2">
        <v>112569</v>
      </c>
      <c r="DT104" s="3">
        <v>1</v>
      </c>
      <c r="DU104" s="2"/>
      <c r="DW104" s="2"/>
      <c r="DY104" s="2"/>
      <c r="EA104" s="2"/>
      <c r="EC104" s="2"/>
      <c r="EE104" s="2"/>
      <c r="EG104" s="2"/>
      <c r="EI104" s="2"/>
      <c r="EK104" s="2">
        <v>112569</v>
      </c>
      <c r="EL104" s="3">
        <v>1</v>
      </c>
      <c r="EM104" s="2"/>
      <c r="EO104" s="2">
        <v>112569</v>
      </c>
      <c r="EP104" s="3">
        <v>1</v>
      </c>
      <c r="EQ104" s="2"/>
      <c r="ES104" s="2"/>
      <c r="EU104" s="2"/>
      <c r="EW104" s="2"/>
      <c r="EY104" s="2"/>
      <c r="FA104" s="2"/>
      <c r="FC104" s="2"/>
      <c r="FE104" s="2"/>
      <c r="FG104" s="2">
        <v>56284.5</v>
      </c>
      <c r="FH104" s="3">
        <v>0.5</v>
      </c>
      <c r="FI104" s="2"/>
      <c r="FK104" s="2"/>
      <c r="FM104" s="2"/>
      <c r="FO104" s="2"/>
      <c r="FQ104" s="2"/>
      <c r="FS104" s="2">
        <v>112569</v>
      </c>
      <c r="FT104" s="3">
        <v>1</v>
      </c>
      <c r="FU104" s="2">
        <v>225138</v>
      </c>
      <c r="FV104" s="3">
        <v>2</v>
      </c>
      <c r="FW104" s="2"/>
      <c r="FY104" s="2"/>
      <c r="GA104" s="2">
        <v>112569</v>
      </c>
      <c r="GB104" s="3">
        <v>1</v>
      </c>
      <c r="GC104" s="2">
        <v>225138</v>
      </c>
      <c r="GD104" s="3">
        <v>2</v>
      </c>
      <c r="GE104" s="2"/>
      <c r="GG104" s="2"/>
      <c r="GI104" s="2"/>
      <c r="GK104" s="2"/>
      <c r="GM104" s="2"/>
      <c r="GO104" s="2"/>
      <c r="GQ104" s="2"/>
      <c r="GS104" s="2">
        <v>112569</v>
      </c>
      <c r="GT104" s="3">
        <v>1</v>
      </c>
      <c r="GU104" s="2"/>
      <c r="GW104" s="2"/>
      <c r="GY104" s="2">
        <v>337707</v>
      </c>
      <c r="GZ104" s="3">
        <v>3</v>
      </c>
      <c r="HA104" s="2"/>
      <c r="HC104" s="2">
        <v>225138</v>
      </c>
      <c r="HD104" s="3">
        <v>2</v>
      </c>
      <c r="HE104" s="2"/>
      <c r="HG104" s="2"/>
      <c r="HI104" s="2"/>
      <c r="HK104" s="2"/>
      <c r="HM104" s="2"/>
      <c r="HO104" s="2"/>
      <c r="HQ104" s="2"/>
      <c r="HS104" s="2"/>
      <c r="HU104" s="2"/>
      <c r="HW104" s="2"/>
      <c r="HY104" s="2"/>
      <c r="IA104" s="2"/>
      <c r="IC104" s="2"/>
      <c r="IE104" s="2"/>
      <c r="IG104" s="2"/>
      <c r="II104" s="2"/>
      <c r="IK104" s="2"/>
      <c r="IM104" s="2"/>
      <c r="IO104" s="2"/>
      <c r="IQ104" s="2"/>
      <c r="IS104" s="2"/>
      <c r="IU104" s="2"/>
      <c r="IW104" s="2"/>
      <c r="IY104" s="2"/>
      <c r="JA104" s="2"/>
      <c r="JC104" s="2">
        <v>13600</v>
      </c>
      <c r="JD104" s="3">
        <v>0</v>
      </c>
      <c r="JE104" s="2">
        <v>10200</v>
      </c>
      <c r="JF104" s="3">
        <v>0</v>
      </c>
      <c r="JG104" s="2">
        <v>13600</v>
      </c>
      <c r="JH104" s="3">
        <v>0</v>
      </c>
      <c r="JI104" s="2"/>
      <c r="JK104" s="2">
        <v>638</v>
      </c>
      <c r="JL104" s="3">
        <v>0</v>
      </c>
      <c r="JM104" s="2"/>
      <c r="JO104" s="2"/>
      <c r="JQ104" s="2">
        <v>11000</v>
      </c>
      <c r="JR104" s="3">
        <v>0</v>
      </c>
      <c r="JS104" s="2">
        <v>750</v>
      </c>
      <c r="JT104" s="3">
        <v>0</v>
      </c>
      <c r="JU104" s="2"/>
      <c r="JW104" s="2">
        <v>5000</v>
      </c>
      <c r="JX104" s="3">
        <v>0</v>
      </c>
      <c r="JY104" s="2">
        <v>5500.4</v>
      </c>
      <c r="JZ104" s="3">
        <v>0</v>
      </c>
      <c r="KA104" s="2"/>
      <c r="KC104" s="2">
        <v>16014</v>
      </c>
      <c r="KD104" s="3">
        <v>0</v>
      </c>
      <c r="KE104" s="2">
        <v>750</v>
      </c>
      <c r="KF104" s="3">
        <v>0</v>
      </c>
      <c r="KG104" s="2"/>
      <c r="KI104" s="2">
        <v>1000</v>
      </c>
      <c r="KJ104" s="3">
        <v>0</v>
      </c>
      <c r="KK104" s="2">
        <v>34161</v>
      </c>
      <c r="KL104" s="3">
        <v>0</v>
      </c>
      <c r="KM104" s="2"/>
      <c r="KO104" s="2"/>
      <c r="KQ104" s="2">
        <v>1400</v>
      </c>
      <c r="KR104" s="3">
        <v>0</v>
      </c>
      <c r="KS104" s="2">
        <v>3500</v>
      </c>
      <c r="KT104" s="3">
        <v>0</v>
      </c>
      <c r="KU104" s="2">
        <v>13046</v>
      </c>
      <c r="KV104" s="3">
        <v>0</v>
      </c>
      <c r="KW104" s="2">
        <v>1000</v>
      </c>
      <c r="KX104" s="3">
        <v>0</v>
      </c>
      <c r="KY104" s="2">
        <v>7500</v>
      </c>
      <c r="KZ104" s="3">
        <v>0</v>
      </c>
      <c r="LA104" s="2">
        <v>5000</v>
      </c>
      <c r="LB104" s="3">
        <v>0</v>
      </c>
      <c r="LC104" s="2">
        <v>2140</v>
      </c>
      <c r="LD104" s="3">
        <v>0</v>
      </c>
      <c r="LE104" s="2"/>
      <c r="LG104" s="2">
        <v>750</v>
      </c>
      <c r="LH104" s="3">
        <v>0</v>
      </c>
      <c r="LI104" s="2">
        <v>2600</v>
      </c>
      <c r="LJ104" s="3">
        <v>0</v>
      </c>
      <c r="LK104" s="2">
        <v>250</v>
      </c>
      <c r="LL104" s="3">
        <v>0</v>
      </c>
      <c r="LM104" s="2"/>
      <c r="LO104" s="2"/>
      <c r="LQ104" s="2"/>
      <c r="LS104" s="2">
        <v>2500</v>
      </c>
      <c r="LT104" s="3">
        <v>0</v>
      </c>
      <c r="LU104" s="2"/>
      <c r="LW104" s="2"/>
      <c r="LY104" s="2"/>
      <c r="MA104" s="2"/>
      <c r="MC104" s="2"/>
      <c r="ME104" s="2"/>
      <c r="MG104" s="2">
        <v>1000</v>
      </c>
      <c r="MH104" s="3">
        <v>0</v>
      </c>
      <c r="MI104" s="2">
        <v>2500</v>
      </c>
      <c r="MJ104" s="3">
        <v>0</v>
      </c>
      <c r="MK104" s="2">
        <v>7000</v>
      </c>
      <c r="ML104" s="3">
        <v>0</v>
      </c>
      <c r="MM104" s="2"/>
      <c r="MO104" s="2"/>
      <c r="MQ104" s="2"/>
      <c r="MS104" s="2">
        <v>64.459999999999994</v>
      </c>
      <c r="MT104" s="3">
        <v>0</v>
      </c>
      <c r="MU104" s="2"/>
      <c r="MW104" s="2"/>
      <c r="MY104" s="2"/>
      <c r="NA104" s="2"/>
      <c r="NC104" s="2">
        <v>2948503.4509295579</v>
      </c>
      <c r="ND104" s="3">
        <v>33.181818182000001</v>
      </c>
      <c r="NE104" s="2"/>
      <c r="NG104" s="2"/>
      <c r="NI104" s="2"/>
      <c r="NK104" s="2"/>
      <c r="NM104" s="2"/>
      <c r="NO104" s="2"/>
      <c r="NQ104" s="2"/>
      <c r="NS104" s="2"/>
      <c r="NU104" s="2"/>
      <c r="NW104" s="2"/>
      <c r="NY104" s="2"/>
      <c r="OA104" s="2"/>
      <c r="OC104" s="2"/>
      <c r="OE104" s="2"/>
      <c r="OG104" s="2"/>
      <c r="OI104" s="2"/>
      <c r="OK104" s="2"/>
      <c r="OM104" s="2"/>
      <c r="OO104" s="2"/>
      <c r="OQ104" s="2"/>
      <c r="OS104" s="2"/>
      <c r="OU104" s="2"/>
      <c r="OW104" s="2"/>
      <c r="OY104" s="2"/>
      <c r="PA104" s="2"/>
      <c r="PC104" s="2"/>
      <c r="PE104" s="2"/>
      <c r="PG104" s="2"/>
      <c r="PI104" s="2"/>
      <c r="PK104" s="2"/>
      <c r="PM104" s="2"/>
      <c r="PO104" s="2"/>
      <c r="PQ104" s="2"/>
      <c r="PS104" s="2"/>
    </row>
    <row r="105" spans="1:435" x14ac:dyDescent="0.25">
      <c r="A105" t="s">
        <v>288</v>
      </c>
      <c r="B105" s="1">
        <v>325</v>
      </c>
      <c r="C105" s="2"/>
      <c r="E105" s="2"/>
      <c r="G105" s="2"/>
      <c r="I105" s="2"/>
      <c r="K105" s="2">
        <v>187440</v>
      </c>
      <c r="L105" s="3">
        <v>5</v>
      </c>
      <c r="M105" s="2"/>
      <c r="O105" s="2">
        <v>74976</v>
      </c>
      <c r="P105" s="3">
        <v>2</v>
      </c>
      <c r="Q105" s="2"/>
      <c r="S105" s="2"/>
      <c r="U105" s="2"/>
      <c r="W105" s="2">
        <v>187440</v>
      </c>
      <c r="X105" s="3">
        <v>5</v>
      </c>
      <c r="Y105" s="2">
        <v>66291</v>
      </c>
      <c r="Z105" s="3">
        <v>1</v>
      </c>
      <c r="AA105" s="2"/>
      <c r="AC105" s="2">
        <v>156529</v>
      </c>
      <c r="AD105" s="3">
        <v>1</v>
      </c>
      <c r="AE105" s="2"/>
      <c r="AG105" s="2"/>
      <c r="AI105" s="2"/>
      <c r="AK105" s="2"/>
      <c r="AM105" s="2"/>
      <c r="AO105" s="2"/>
      <c r="AQ105" s="2"/>
      <c r="AS105" s="2"/>
      <c r="AU105" s="2"/>
      <c r="AW105" s="2"/>
      <c r="AY105" s="2"/>
      <c r="BA105" s="2"/>
      <c r="BC105" s="2"/>
      <c r="BE105" s="2"/>
      <c r="BG105" s="2"/>
      <c r="BI105" s="2"/>
      <c r="BK105" s="2"/>
      <c r="BM105" s="2">
        <v>67580</v>
      </c>
      <c r="BN105" s="3">
        <v>1</v>
      </c>
      <c r="BO105" s="2"/>
      <c r="BQ105" s="2"/>
      <c r="BS105" s="2"/>
      <c r="BU105" s="2"/>
      <c r="BW105" s="2"/>
      <c r="BY105" s="2"/>
      <c r="CA105" s="2"/>
      <c r="CC105" s="2">
        <v>78183</v>
      </c>
      <c r="CD105" s="3">
        <v>1</v>
      </c>
      <c r="CE105" s="2">
        <v>6594.9233329999997</v>
      </c>
      <c r="CF105" s="3">
        <v>0</v>
      </c>
      <c r="CG105" s="2">
        <v>50595</v>
      </c>
      <c r="CH105" s="3">
        <v>1</v>
      </c>
      <c r="CI105" s="2">
        <v>120388</v>
      </c>
      <c r="CJ105" s="3">
        <v>2</v>
      </c>
      <c r="CK105" s="2"/>
      <c r="CM105" s="2"/>
      <c r="CO105" s="2"/>
      <c r="CQ105" s="2"/>
      <c r="CS105" s="2"/>
      <c r="CU105" s="2"/>
      <c r="CW105" s="2"/>
      <c r="CY105" s="2"/>
      <c r="DA105" s="2">
        <v>112569</v>
      </c>
      <c r="DB105" s="3">
        <v>1</v>
      </c>
      <c r="DC105" s="2">
        <v>112569</v>
      </c>
      <c r="DD105" s="3">
        <v>1</v>
      </c>
      <c r="DE105" s="2"/>
      <c r="DG105" s="2">
        <v>25583.863605662998</v>
      </c>
      <c r="DH105" s="3">
        <v>0.22727272700000001</v>
      </c>
      <c r="DI105" s="2"/>
      <c r="DK105" s="2"/>
      <c r="DM105" s="2"/>
      <c r="DO105" s="2">
        <v>116130</v>
      </c>
      <c r="DP105" s="3">
        <v>1</v>
      </c>
      <c r="DQ105" s="2">
        <v>195277</v>
      </c>
      <c r="DR105" s="3">
        <v>1</v>
      </c>
      <c r="DS105" s="2">
        <v>112569</v>
      </c>
      <c r="DT105" s="3">
        <v>1</v>
      </c>
      <c r="DU105" s="2"/>
      <c r="DW105" s="2"/>
      <c r="DY105" s="2"/>
      <c r="EA105" s="2"/>
      <c r="EC105" s="2"/>
      <c r="EE105" s="2"/>
      <c r="EG105" s="2"/>
      <c r="EI105" s="2">
        <v>112569</v>
      </c>
      <c r="EJ105" s="3">
        <v>1</v>
      </c>
      <c r="EK105" s="2"/>
      <c r="EM105" s="2"/>
      <c r="EO105" s="2">
        <v>112569</v>
      </c>
      <c r="EP105" s="3">
        <v>1</v>
      </c>
      <c r="EQ105" s="2">
        <v>112569</v>
      </c>
      <c r="ER105" s="3">
        <v>1</v>
      </c>
      <c r="ES105" s="2"/>
      <c r="EU105" s="2">
        <v>225138</v>
      </c>
      <c r="EV105" s="3">
        <v>2</v>
      </c>
      <c r="EW105" s="2">
        <v>225138</v>
      </c>
      <c r="EX105" s="3">
        <v>2</v>
      </c>
      <c r="EY105" s="2">
        <v>225138</v>
      </c>
      <c r="EZ105" s="3">
        <v>2</v>
      </c>
      <c r="FA105" s="2">
        <v>225138</v>
      </c>
      <c r="FB105" s="3">
        <v>2</v>
      </c>
      <c r="FC105" s="2">
        <v>225138</v>
      </c>
      <c r="FD105" s="3">
        <v>2</v>
      </c>
      <c r="FE105" s="2"/>
      <c r="FG105" s="2">
        <v>112569</v>
      </c>
      <c r="FH105" s="3">
        <v>1</v>
      </c>
      <c r="FI105" s="2"/>
      <c r="FK105" s="2"/>
      <c r="FM105" s="2"/>
      <c r="FO105" s="2"/>
      <c r="FQ105" s="2"/>
      <c r="FS105" s="2"/>
      <c r="FU105" s="2">
        <v>225138</v>
      </c>
      <c r="FV105" s="3">
        <v>2</v>
      </c>
      <c r="FW105" s="2"/>
      <c r="FY105" s="2"/>
      <c r="GA105" s="2">
        <v>112569</v>
      </c>
      <c r="GB105" s="3">
        <v>1</v>
      </c>
      <c r="GC105" s="2">
        <v>337707</v>
      </c>
      <c r="GD105" s="3">
        <v>3</v>
      </c>
      <c r="GE105" s="2"/>
      <c r="GG105" s="2">
        <v>225138</v>
      </c>
      <c r="GH105" s="3">
        <v>2</v>
      </c>
      <c r="GI105" s="2"/>
      <c r="GK105" s="2"/>
      <c r="GM105" s="2">
        <v>337707</v>
      </c>
      <c r="GN105" s="3">
        <v>3</v>
      </c>
      <c r="GO105" s="2"/>
      <c r="GQ105" s="2"/>
      <c r="GS105" s="2">
        <v>112569</v>
      </c>
      <c r="GT105" s="3">
        <v>1</v>
      </c>
      <c r="GU105" s="2"/>
      <c r="GW105" s="2"/>
      <c r="GY105" s="2">
        <v>225138</v>
      </c>
      <c r="GZ105" s="3">
        <v>2</v>
      </c>
      <c r="HA105" s="2">
        <v>225138</v>
      </c>
      <c r="HB105" s="3">
        <v>2</v>
      </c>
      <c r="HC105" s="2">
        <v>112569</v>
      </c>
      <c r="HD105" s="3">
        <v>1</v>
      </c>
      <c r="HE105" s="2"/>
      <c r="HG105" s="2"/>
      <c r="HI105" s="2"/>
      <c r="HK105" s="2"/>
      <c r="HM105" s="2"/>
      <c r="HO105" s="2"/>
      <c r="HQ105" s="2"/>
      <c r="HS105" s="2"/>
      <c r="HU105" s="2"/>
      <c r="HW105" s="2"/>
      <c r="HY105" s="2"/>
      <c r="IA105" s="2"/>
      <c r="IC105" s="2"/>
      <c r="IE105" s="2"/>
      <c r="IG105" s="2"/>
      <c r="II105" s="2"/>
      <c r="IK105" s="2"/>
      <c r="IM105" s="2"/>
      <c r="IO105" s="2"/>
      <c r="IQ105" s="2"/>
      <c r="IS105" s="2"/>
      <c r="IU105" s="2"/>
      <c r="IW105" s="2"/>
      <c r="IY105" s="2">
        <v>140612</v>
      </c>
      <c r="IZ105" s="3">
        <v>4</v>
      </c>
      <c r="JA105" s="2"/>
      <c r="JC105" s="2">
        <v>34000</v>
      </c>
      <c r="JD105" s="3">
        <v>0</v>
      </c>
      <c r="JE105" s="2">
        <v>10200</v>
      </c>
      <c r="JF105" s="3">
        <v>0</v>
      </c>
      <c r="JG105" s="2">
        <v>34000</v>
      </c>
      <c r="JH105" s="3">
        <v>0</v>
      </c>
      <c r="JI105" s="2"/>
      <c r="JK105" s="2"/>
      <c r="JM105" s="2"/>
      <c r="JO105" s="2">
        <v>13859</v>
      </c>
      <c r="JP105" s="3">
        <v>0</v>
      </c>
      <c r="JQ105" s="2">
        <v>47225.94</v>
      </c>
      <c r="JR105" s="3">
        <v>0</v>
      </c>
      <c r="JS105" s="2"/>
      <c r="JU105" s="2"/>
      <c r="JW105" s="2">
        <v>3000</v>
      </c>
      <c r="JX105" s="3">
        <v>0</v>
      </c>
      <c r="JY105" s="2">
        <v>10000.48</v>
      </c>
      <c r="JZ105" s="3">
        <v>0</v>
      </c>
      <c r="KA105" s="2"/>
      <c r="KC105" s="2">
        <v>10000</v>
      </c>
      <c r="KD105" s="3">
        <v>0</v>
      </c>
      <c r="KE105" s="2"/>
      <c r="KG105" s="2"/>
      <c r="KI105" s="2"/>
      <c r="KK105" s="2">
        <v>241621.21</v>
      </c>
      <c r="KL105" s="3">
        <v>0</v>
      </c>
      <c r="KM105" s="2"/>
      <c r="KO105" s="2"/>
      <c r="KQ105" s="2"/>
      <c r="KS105" s="2"/>
      <c r="KU105" s="2"/>
      <c r="KW105" s="2"/>
      <c r="KY105" s="2">
        <v>18378</v>
      </c>
      <c r="KZ105" s="3">
        <v>0</v>
      </c>
      <c r="LA105" s="2"/>
      <c r="LC105" s="2">
        <v>6360</v>
      </c>
      <c r="LD105" s="3">
        <v>0</v>
      </c>
      <c r="LE105" s="2"/>
      <c r="LG105" s="2"/>
      <c r="LI105" s="2"/>
      <c r="LK105" s="2"/>
      <c r="LM105" s="2"/>
      <c r="LO105" s="2"/>
      <c r="LQ105" s="2"/>
      <c r="LS105" s="2">
        <v>10000</v>
      </c>
      <c r="LT105" s="3">
        <v>0</v>
      </c>
      <c r="LU105" s="2"/>
      <c r="LW105" s="2"/>
      <c r="LY105" s="2"/>
      <c r="MA105" s="2"/>
      <c r="MC105" s="2"/>
      <c r="ME105" s="2"/>
      <c r="MG105" s="2"/>
      <c r="MI105" s="2"/>
      <c r="MK105" s="2">
        <v>17491</v>
      </c>
      <c r="ML105" s="3">
        <v>0</v>
      </c>
      <c r="MM105" s="2"/>
      <c r="MO105" s="2"/>
      <c r="MQ105" s="2"/>
      <c r="MS105" s="2">
        <v>2292.64</v>
      </c>
      <c r="MT105" s="3">
        <v>0</v>
      </c>
      <c r="MU105" s="2"/>
      <c r="MW105" s="2"/>
      <c r="MY105" s="2"/>
      <c r="NA105" s="2"/>
      <c r="NC105" s="2">
        <v>5759394.0569386622</v>
      </c>
      <c r="ND105" s="3">
        <v>59.227272726999999</v>
      </c>
      <c r="NE105" s="2"/>
      <c r="NG105" s="2"/>
      <c r="NI105" s="2"/>
      <c r="NK105" s="2"/>
      <c r="NM105" s="2"/>
      <c r="NO105" s="2"/>
      <c r="NQ105" s="2"/>
      <c r="NS105" s="2"/>
      <c r="NU105" s="2"/>
      <c r="NW105" s="2"/>
      <c r="NY105" s="2"/>
      <c r="OA105" s="2"/>
      <c r="OC105" s="2"/>
      <c r="OE105" s="2"/>
      <c r="OG105" s="2"/>
      <c r="OI105" s="2"/>
      <c r="OK105" s="2"/>
      <c r="OM105" s="2"/>
      <c r="OO105" s="2"/>
      <c r="OQ105" s="2"/>
      <c r="OS105" s="2"/>
      <c r="OU105" s="2"/>
      <c r="OW105" s="2"/>
      <c r="OY105" s="2"/>
      <c r="PA105" s="2"/>
      <c r="PC105" s="2"/>
      <c r="PE105" s="2"/>
      <c r="PG105" s="2"/>
      <c r="PI105" s="2"/>
      <c r="PK105" s="2"/>
      <c r="PM105" s="2"/>
      <c r="PO105" s="2"/>
      <c r="PQ105" s="2"/>
      <c r="PS105" s="2"/>
    </row>
    <row r="106" spans="1:435" x14ac:dyDescent="0.25">
      <c r="A106" t="s">
        <v>289</v>
      </c>
      <c r="B106" s="1">
        <v>326</v>
      </c>
      <c r="C106" s="2"/>
      <c r="E106" s="2"/>
      <c r="G106" s="2">
        <v>135752</v>
      </c>
      <c r="H106" s="3">
        <v>2</v>
      </c>
      <c r="I106" s="2"/>
      <c r="K106" s="2">
        <v>187440</v>
      </c>
      <c r="L106" s="3">
        <v>5</v>
      </c>
      <c r="M106" s="2">
        <v>37488</v>
      </c>
      <c r="N106" s="3">
        <v>1</v>
      </c>
      <c r="O106" s="2">
        <v>37488</v>
      </c>
      <c r="P106" s="3">
        <v>1</v>
      </c>
      <c r="Q106" s="2"/>
      <c r="S106" s="2">
        <v>74976</v>
      </c>
      <c r="T106" s="3">
        <v>2</v>
      </c>
      <c r="U106" s="2"/>
      <c r="W106" s="2">
        <v>37488</v>
      </c>
      <c r="X106" s="3">
        <v>1</v>
      </c>
      <c r="Y106" s="2"/>
      <c r="AA106" s="2">
        <v>156529</v>
      </c>
      <c r="AB106" s="3">
        <v>1</v>
      </c>
      <c r="AC106" s="2"/>
      <c r="AE106" s="2"/>
      <c r="AG106" s="2"/>
      <c r="AI106" s="2"/>
      <c r="AK106" s="2"/>
      <c r="AM106" s="2"/>
      <c r="AO106" s="2"/>
      <c r="AQ106" s="2"/>
      <c r="AS106" s="2"/>
      <c r="AU106" s="2"/>
      <c r="AW106" s="2"/>
      <c r="AY106" s="2"/>
      <c r="BA106" s="2"/>
      <c r="BC106" s="2"/>
      <c r="BE106" s="2"/>
      <c r="BG106" s="2"/>
      <c r="BI106" s="2"/>
      <c r="BK106" s="2"/>
      <c r="BM106" s="2"/>
      <c r="BO106" s="2">
        <v>117087</v>
      </c>
      <c r="BP106" s="3">
        <v>1</v>
      </c>
      <c r="BQ106" s="2"/>
      <c r="BS106" s="2"/>
      <c r="BU106" s="2"/>
      <c r="BW106" s="2"/>
      <c r="BY106" s="2"/>
      <c r="CA106" s="2"/>
      <c r="CC106" s="2">
        <v>78183</v>
      </c>
      <c r="CD106" s="3">
        <v>1</v>
      </c>
      <c r="CE106" s="2">
        <v>19171.713329999999</v>
      </c>
      <c r="CF106" s="3">
        <v>0</v>
      </c>
      <c r="CG106" s="2">
        <v>50595</v>
      </c>
      <c r="CH106" s="3">
        <v>1</v>
      </c>
      <c r="CI106" s="2">
        <v>60194</v>
      </c>
      <c r="CJ106" s="3">
        <v>1</v>
      </c>
      <c r="CK106" s="2"/>
      <c r="CM106" s="2"/>
      <c r="CO106" s="2"/>
      <c r="CQ106" s="2"/>
      <c r="CS106" s="2"/>
      <c r="CU106" s="2">
        <v>112569</v>
      </c>
      <c r="CV106" s="3">
        <v>1</v>
      </c>
      <c r="CW106" s="2"/>
      <c r="CY106" s="2"/>
      <c r="DA106" s="2">
        <v>112569</v>
      </c>
      <c r="DB106" s="3">
        <v>1</v>
      </c>
      <c r="DC106" s="2"/>
      <c r="DE106" s="2"/>
      <c r="DG106" s="2"/>
      <c r="DI106" s="2"/>
      <c r="DK106" s="2"/>
      <c r="DM106" s="2"/>
      <c r="DO106" s="2"/>
      <c r="DQ106" s="2">
        <v>195277</v>
      </c>
      <c r="DR106" s="3">
        <v>1</v>
      </c>
      <c r="DS106" s="2">
        <v>56284.5</v>
      </c>
      <c r="DT106" s="3">
        <v>0.5</v>
      </c>
      <c r="DU106" s="2"/>
      <c r="DW106" s="2"/>
      <c r="DY106" s="2"/>
      <c r="EA106" s="2"/>
      <c r="EC106" s="2"/>
      <c r="EE106" s="2"/>
      <c r="EG106" s="2"/>
      <c r="EI106" s="2">
        <v>112569</v>
      </c>
      <c r="EJ106" s="3">
        <v>1</v>
      </c>
      <c r="EK106" s="2"/>
      <c r="EM106" s="2"/>
      <c r="EO106" s="2">
        <v>225138</v>
      </c>
      <c r="EP106" s="3">
        <v>2</v>
      </c>
      <c r="EQ106" s="2"/>
      <c r="ES106" s="2"/>
      <c r="EU106" s="2">
        <v>225138</v>
      </c>
      <c r="EV106" s="3">
        <v>2</v>
      </c>
      <c r="EW106" s="2">
        <v>225138</v>
      </c>
      <c r="EX106" s="3">
        <v>2</v>
      </c>
      <c r="EY106" s="2">
        <v>225138</v>
      </c>
      <c r="EZ106" s="3">
        <v>2</v>
      </c>
      <c r="FA106" s="2">
        <v>225138</v>
      </c>
      <c r="FB106" s="3">
        <v>2</v>
      </c>
      <c r="FC106" s="2">
        <v>225138</v>
      </c>
      <c r="FD106" s="3">
        <v>2</v>
      </c>
      <c r="FE106" s="2"/>
      <c r="FG106" s="2">
        <v>112569</v>
      </c>
      <c r="FH106" s="3">
        <v>1</v>
      </c>
      <c r="FI106" s="2"/>
      <c r="FK106" s="2"/>
      <c r="FM106" s="2"/>
      <c r="FO106" s="2"/>
      <c r="FQ106" s="2"/>
      <c r="FS106" s="2"/>
      <c r="FU106" s="2"/>
      <c r="FW106" s="2">
        <v>844267.5</v>
      </c>
      <c r="FX106" s="3">
        <v>7.5</v>
      </c>
      <c r="FY106" s="2"/>
      <c r="GA106" s="2">
        <v>112569</v>
      </c>
      <c r="GB106" s="3">
        <v>1</v>
      </c>
      <c r="GC106" s="2">
        <v>337707</v>
      </c>
      <c r="GD106" s="3">
        <v>3</v>
      </c>
      <c r="GE106" s="2"/>
      <c r="GG106" s="2"/>
      <c r="GI106" s="2"/>
      <c r="GK106" s="2"/>
      <c r="GM106" s="2">
        <v>225138</v>
      </c>
      <c r="GN106" s="3">
        <v>2</v>
      </c>
      <c r="GO106" s="2"/>
      <c r="GQ106" s="2"/>
      <c r="GS106" s="2">
        <v>56284.5</v>
      </c>
      <c r="GT106" s="3">
        <v>0.5</v>
      </c>
      <c r="GU106" s="2"/>
      <c r="GW106" s="2"/>
      <c r="GY106" s="2"/>
      <c r="HA106" s="2">
        <v>562845</v>
      </c>
      <c r="HB106" s="3">
        <v>5</v>
      </c>
      <c r="HC106" s="2"/>
      <c r="HE106" s="2"/>
      <c r="HG106" s="2"/>
      <c r="HI106" s="2"/>
      <c r="HK106" s="2"/>
      <c r="HM106" s="2"/>
      <c r="HO106" s="2"/>
      <c r="HQ106" s="2"/>
      <c r="HS106" s="2"/>
      <c r="HU106" s="2"/>
      <c r="HW106" s="2"/>
      <c r="HY106" s="2"/>
      <c r="IA106" s="2"/>
      <c r="IC106" s="2"/>
      <c r="IE106" s="2">
        <v>112569</v>
      </c>
      <c r="IF106" s="3">
        <v>1</v>
      </c>
      <c r="IG106" s="2"/>
      <c r="II106" s="2"/>
      <c r="IK106" s="2"/>
      <c r="IM106" s="2"/>
      <c r="IO106" s="2"/>
      <c r="IQ106" s="2"/>
      <c r="IS106" s="2"/>
      <c r="IU106" s="2"/>
      <c r="IW106" s="2"/>
      <c r="IY106" s="2"/>
      <c r="JA106" s="2"/>
      <c r="JC106" s="2">
        <v>54400</v>
      </c>
      <c r="JD106" s="3">
        <v>0</v>
      </c>
      <c r="JE106" s="2">
        <v>10200</v>
      </c>
      <c r="JF106" s="3">
        <v>0</v>
      </c>
      <c r="JG106" s="2">
        <v>54400</v>
      </c>
      <c r="JH106" s="3">
        <v>0</v>
      </c>
      <c r="JI106" s="2"/>
      <c r="JK106" s="2">
        <v>638</v>
      </c>
      <c r="JL106" s="3">
        <v>0</v>
      </c>
      <c r="JM106" s="2"/>
      <c r="JO106" s="2"/>
      <c r="JQ106" s="2">
        <v>28686.3</v>
      </c>
      <c r="JR106" s="3">
        <v>0</v>
      </c>
      <c r="JS106" s="2">
        <v>1846</v>
      </c>
      <c r="JT106" s="3">
        <v>0</v>
      </c>
      <c r="JU106" s="2"/>
      <c r="JW106" s="2"/>
      <c r="JY106" s="2">
        <v>9999.59</v>
      </c>
      <c r="JZ106" s="3">
        <v>0</v>
      </c>
      <c r="KA106" s="2"/>
      <c r="KC106" s="2">
        <v>22610</v>
      </c>
      <c r="KD106" s="3">
        <v>0</v>
      </c>
      <c r="KE106" s="2">
        <v>3000</v>
      </c>
      <c r="KF106" s="3">
        <v>0</v>
      </c>
      <c r="KG106" s="2"/>
      <c r="KI106" s="2"/>
      <c r="KK106" s="2">
        <v>127283.02</v>
      </c>
      <c r="KL106" s="3">
        <v>0</v>
      </c>
      <c r="KM106" s="2"/>
      <c r="KO106" s="2"/>
      <c r="KQ106" s="2"/>
      <c r="KS106" s="2"/>
      <c r="KU106" s="2"/>
      <c r="KW106" s="2">
        <v>300</v>
      </c>
      <c r="KX106" s="3">
        <v>0</v>
      </c>
      <c r="KY106" s="2">
        <v>25575</v>
      </c>
      <c r="KZ106" s="3">
        <v>0</v>
      </c>
      <c r="LA106" s="2"/>
      <c r="LC106" s="2">
        <v>6000</v>
      </c>
      <c r="LD106" s="3">
        <v>0</v>
      </c>
      <c r="LE106" s="2"/>
      <c r="LG106" s="2"/>
      <c r="LI106" s="2">
        <v>400</v>
      </c>
      <c r="LJ106" s="3">
        <v>0</v>
      </c>
      <c r="LK106" s="2"/>
      <c r="LM106" s="2"/>
      <c r="LO106" s="2"/>
      <c r="LQ106" s="2"/>
      <c r="LS106" s="2">
        <v>10000</v>
      </c>
      <c r="LT106" s="3">
        <v>0</v>
      </c>
      <c r="LU106" s="2"/>
      <c r="LW106" s="2"/>
      <c r="LY106" s="2"/>
      <c r="MA106" s="2"/>
      <c r="MC106" s="2"/>
      <c r="ME106" s="2"/>
      <c r="MG106" s="2"/>
      <c r="MI106" s="2">
        <v>5300</v>
      </c>
      <c r="MJ106" s="3">
        <v>0</v>
      </c>
      <c r="MK106" s="2">
        <v>14968</v>
      </c>
      <c r="ML106" s="3">
        <v>0</v>
      </c>
      <c r="MM106" s="2">
        <v>1800</v>
      </c>
      <c r="MN106" s="3">
        <v>0</v>
      </c>
      <c r="MO106" s="2">
        <v>18000</v>
      </c>
      <c r="MP106" s="3">
        <v>0</v>
      </c>
      <c r="MQ106" s="2"/>
      <c r="MS106" s="2">
        <v>2162.86</v>
      </c>
      <c r="MT106" s="3">
        <v>0</v>
      </c>
      <c r="MU106" s="2"/>
      <c r="MW106" s="2"/>
      <c r="MY106" s="2"/>
      <c r="NA106" s="2"/>
      <c r="NC106" s="2">
        <v>5694005.9833300002</v>
      </c>
      <c r="ND106" s="3">
        <v>54.5</v>
      </c>
      <c r="NE106" s="2"/>
      <c r="NG106" s="2"/>
      <c r="NI106" s="2"/>
      <c r="NK106" s="2"/>
      <c r="NM106" s="2"/>
      <c r="NO106" s="2"/>
      <c r="NQ106" s="2"/>
      <c r="NS106" s="2"/>
      <c r="NU106" s="2"/>
      <c r="NW106" s="2"/>
      <c r="NY106" s="2"/>
      <c r="OA106" s="2"/>
      <c r="OC106" s="2"/>
      <c r="OE106" s="2"/>
      <c r="OG106" s="2"/>
      <c r="OI106" s="2"/>
      <c r="OK106" s="2"/>
      <c r="OM106" s="2"/>
      <c r="OO106" s="2"/>
      <c r="OQ106" s="2"/>
      <c r="OS106" s="2"/>
      <c r="OU106" s="2"/>
      <c r="OW106" s="2"/>
      <c r="OY106" s="2"/>
      <c r="PA106" s="2"/>
      <c r="PC106" s="2"/>
      <c r="PE106" s="2"/>
      <c r="PG106" s="2"/>
      <c r="PI106" s="2"/>
      <c r="PK106" s="2"/>
      <c r="PM106" s="2"/>
      <c r="PO106" s="2"/>
      <c r="PQ106" s="2"/>
      <c r="PS106" s="2"/>
    </row>
    <row r="107" spans="1:435" x14ac:dyDescent="0.25">
      <c r="A107" t="s">
        <v>290</v>
      </c>
      <c r="B107" s="1">
        <v>327</v>
      </c>
      <c r="C107" s="2"/>
      <c r="E107" s="2">
        <v>104158</v>
      </c>
      <c r="F107" s="3">
        <v>1</v>
      </c>
      <c r="G107" s="2">
        <v>67876</v>
      </c>
      <c r="H107" s="3">
        <v>1</v>
      </c>
      <c r="I107" s="2"/>
      <c r="K107" s="2">
        <v>262416</v>
      </c>
      <c r="L107" s="3">
        <v>7</v>
      </c>
      <c r="M107" s="2"/>
      <c r="O107" s="2">
        <v>37488</v>
      </c>
      <c r="P107" s="3">
        <v>1</v>
      </c>
      <c r="Q107" s="2"/>
      <c r="S107" s="2">
        <v>37488</v>
      </c>
      <c r="T107" s="3">
        <v>1</v>
      </c>
      <c r="U107" s="2">
        <v>52931</v>
      </c>
      <c r="V107" s="3">
        <v>1</v>
      </c>
      <c r="W107" s="2">
        <v>74976</v>
      </c>
      <c r="X107" s="3">
        <v>2</v>
      </c>
      <c r="Y107" s="2"/>
      <c r="AA107" s="2"/>
      <c r="AC107" s="2">
        <v>156529</v>
      </c>
      <c r="AD107" s="3">
        <v>1</v>
      </c>
      <c r="AE107" s="2"/>
      <c r="AG107" s="2">
        <v>156529</v>
      </c>
      <c r="AH107" s="3">
        <v>1</v>
      </c>
      <c r="AI107" s="2"/>
      <c r="AK107" s="2"/>
      <c r="AM107" s="2"/>
      <c r="AO107" s="2"/>
      <c r="AQ107" s="2"/>
      <c r="AS107" s="2"/>
      <c r="AU107" s="2"/>
      <c r="AW107" s="2"/>
      <c r="AY107" s="2">
        <v>110030</v>
      </c>
      <c r="AZ107" s="3">
        <v>2</v>
      </c>
      <c r="BA107" s="2"/>
      <c r="BC107" s="2"/>
      <c r="BE107" s="2"/>
      <c r="BG107" s="2"/>
      <c r="BI107" s="2"/>
      <c r="BK107" s="2"/>
      <c r="BM107" s="2"/>
      <c r="BO107" s="2"/>
      <c r="BQ107" s="2"/>
      <c r="BS107" s="2"/>
      <c r="BU107" s="2">
        <v>117087</v>
      </c>
      <c r="BV107" s="3">
        <v>1</v>
      </c>
      <c r="BW107" s="2"/>
      <c r="BY107" s="2"/>
      <c r="CA107" s="2"/>
      <c r="CC107" s="2">
        <v>78183</v>
      </c>
      <c r="CD107" s="3">
        <v>1</v>
      </c>
      <c r="CE107" s="2">
        <v>8499.1333329999998</v>
      </c>
      <c r="CF107" s="3">
        <v>0</v>
      </c>
      <c r="CG107" s="2">
        <v>50595</v>
      </c>
      <c r="CH107" s="3">
        <v>1</v>
      </c>
      <c r="CI107" s="2">
        <v>120388</v>
      </c>
      <c r="CJ107" s="3">
        <v>2</v>
      </c>
      <c r="CK107" s="2"/>
      <c r="CM107" s="2"/>
      <c r="CO107" s="2"/>
      <c r="CQ107" s="2"/>
      <c r="CS107" s="2"/>
      <c r="CU107" s="2">
        <v>337707</v>
      </c>
      <c r="CV107" s="3">
        <v>3</v>
      </c>
      <c r="CW107" s="2"/>
      <c r="CY107" s="2"/>
      <c r="DA107" s="2">
        <v>337707</v>
      </c>
      <c r="DB107" s="3">
        <v>3</v>
      </c>
      <c r="DC107" s="2"/>
      <c r="DE107" s="2"/>
      <c r="DG107" s="2"/>
      <c r="DI107" s="2"/>
      <c r="DK107" s="2"/>
      <c r="DM107" s="2"/>
      <c r="DO107" s="2">
        <v>116130</v>
      </c>
      <c r="DP107" s="3">
        <v>1</v>
      </c>
      <c r="DQ107" s="2">
        <v>195277</v>
      </c>
      <c r="DR107" s="3">
        <v>1</v>
      </c>
      <c r="DS107" s="2">
        <v>112569</v>
      </c>
      <c r="DT107" s="3">
        <v>1</v>
      </c>
      <c r="DU107" s="2"/>
      <c r="DW107" s="2"/>
      <c r="DY107" s="2">
        <v>56854</v>
      </c>
      <c r="DZ107" s="3">
        <v>1</v>
      </c>
      <c r="EA107" s="2"/>
      <c r="EC107" s="2"/>
      <c r="EE107" s="2"/>
      <c r="EG107" s="2"/>
      <c r="EI107" s="2">
        <v>112569</v>
      </c>
      <c r="EJ107" s="3">
        <v>1</v>
      </c>
      <c r="EK107" s="2"/>
      <c r="EM107" s="2"/>
      <c r="EO107" s="2">
        <v>168853.5</v>
      </c>
      <c r="EP107" s="3">
        <v>1.5</v>
      </c>
      <c r="EQ107" s="2"/>
      <c r="ES107" s="2"/>
      <c r="EU107" s="2">
        <v>337707</v>
      </c>
      <c r="EV107" s="3">
        <v>3</v>
      </c>
      <c r="EW107" s="2">
        <v>337707</v>
      </c>
      <c r="EX107" s="3">
        <v>3</v>
      </c>
      <c r="EY107" s="2">
        <v>337707</v>
      </c>
      <c r="EZ107" s="3">
        <v>3</v>
      </c>
      <c r="FA107" s="2">
        <v>337707</v>
      </c>
      <c r="FB107" s="3">
        <v>3</v>
      </c>
      <c r="FC107" s="2">
        <v>337707</v>
      </c>
      <c r="FD107" s="3">
        <v>3</v>
      </c>
      <c r="FE107" s="2"/>
      <c r="FG107" s="2">
        <v>112569</v>
      </c>
      <c r="FH107" s="3">
        <v>1</v>
      </c>
      <c r="FI107" s="2">
        <v>225138</v>
      </c>
      <c r="FJ107" s="3">
        <v>2</v>
      </c>
      <c r="FK107" s="2"/>
      <c r="FM107" s="2"/>
      <c r="FO107" s="2"/>
      <c r="FQ107" s="2"/>
      <c r="FS107" s="2"/>
      <c r="FU107" s="2"/>
      <c r="FW107" s="2">
        <v>1463397</v>
      </c>
      <c r="FX107" s="3">
        <v>13</v>
      </c>
      <c r="FY107" s="2"/>
      <c r="GA107" s="2">
        <v>112569</v>
      </c>
      <c r="GB107" s="3">
        <v>1</v>
      </c>
      <c r="GC107" s="2">
        <v>562845</v>
      </c>
      <c r="GD107" s="3">
        <v>5</v>
      </c>
      <c r="GE107" s="2"/>
      <c r="GG107" s="2"/>
      <c r="GI107" s="2"/>
      <c r="GK107" s="2"/>
      <c r="GM107" s="2">
        <v>337707</v>
      </c>
      <c r="GN107" s="3">
        <v>3</v>
      </c>
      <c r="GO107" s="2"/>
      <c r="GQ107" s="2"/>
      <c r="GS107" s="2">
        <v>112569</v>
      </c>
      <c r="GT107" s="3">
        <v>1</v>
      </c>
      <c r="GU107" s="2"/>
      <c r="GW107" s="2">
        <v>112569</v>
      </c>
      <c r="GX107" s="3">
        <v>1</v>
      </c>
      <c r="GY107" s="2">
        <v>337707</v>
      </c>
      <c r="GZ107" s="3">
        <v>3</v>
      </c>
      <c r="HA107" s="2">
        <v>112569</v>
      </c>
      <c r="HB107" s="3">
        <v>1</v>
      </c>
      <c r="HC107" s="2">
        <v>337707</v>
      </c>
      <c r="HD107" s="3">
        <v>3</v>
      </c>
      <c r="HE107" s="2"/>
      <c r="HG107" s="2"/>
      <c r="HI107" s="2"/>
      <c r="HK107" s="2"/>
      <c r="HM107" s="2"/>
      <c r="HO107" s="2"/>
      <c r="HQ107" s="2"/>
      <c r="HS107" s="2"/>
      <c r="HU107" s="2"/>
      <c r="HW107" s="2"/>
      <c r="HY107" s="2"/>
      <c r="IA107" s="2"/>
      <c r="IC107" s="2"/>
      <c r="IE107" s="2">
        <v>112569</v>
      </c>
      <c r="IF107" s="3">
        <v>1</v>
      </c>
      <c r="IG107" s="2"/>
      <c r="II107" s="2"/>
      <c r="IK107" s="2"/>
      <c r="IM107" s="2"/>
      <c r="IO107" s="2"/>
      <c r="IQ107" s="2"/>
      <c r="IS107" s="2"/>
      <c r="IU107" s="2"/>
      <c r="IW107" s="2"/>
      <c r="IY107" s="2">
        <v>35153</v>
      </c>
      <c r="IZ107" s="3">
        <v>1</v>
      </c>
      <c r="JA107" s="2"/>
      <c r="JC107" s="2">
        <v>54400</v>
      </c>
      <c r="JD107" s="3">
        <v>0</v>
      </c>
      <c r="JE107" s="2">
        <v>10200</v>
      </c>
      <c r="JF107" s="3">
        <v>0</v>
      </c>
      <c r="JG107" s="2">
        <v>54400</v>
      </c>
      <c r="JH107" s="3">
        <v>0</v>
      </c>
      <c r="JI107" s="2"/>
      <c r="JK107" s="2">
        <v>638</v>
      </c>
      <c r="JL107" s="3">
        <v>0</v>
      </c>
      <c r="JM107" s="2"/>
      <c r="JO107" s="2"/>
      <c r="JQ107" s="2">
        <v>85259.6</v>
      </c>
      <c r="JR107" s="3">
        <v>0</v>
      </c>
      <c r="JS107" s="2">
        <v>800</v>
      </c>
      <c r="JT107" s="3">
        <v>0</v>
      </c>
      <c r="JU107" s="2">
        <v>9999.5</v>
      </c>
      <c r="JV107" s="3">
        <v>0</v>
      </c>
      <c r="JW107" s="2">
        <v>60000</v>
      </c>
      <c r="JX107" s="3">
        <v>0</v>
      </c>
      <c r="JY107" s="2">
        <v>24999.77</v>
      </c>
      <c r="JZ107" s="3">
        <v>0</v>
      </c>
      <c r="KA107" s="2"/>
      <c r="KC107" s="2">
        <v>76978</v>
      </c>
      <c r="KD107" s="3">
        <v>0</v>
      </c>
      <c r="KE107" s="2">
        <v>20000</v>
      </c>
      <c r="KF107" s="3">
        <v>0</v>
      </c>
      <c r="KG107" s="2"/>
      <c r="KI107" s="2">
        <v>6000</v>
      </c>
      <c r="KJ107" s="3">
        <v>0</v>
      </c>
      <c r="KK107" s="2">
        <v>279778.52</v>
      </c>
      <c r="KL107" s="3">
        <v>0</v>
      </c>
      <c r="KM107" s="2">
        <v>426475</v>
      </c>
      <c r="KN107" s="3">
        <v>0</v>
      </c>
      <c r="KO107" s="2"/>
      <c r="KQ107" s="2">
        <v>6000</v>
      </c>
      <c r="KR107" s="3">
        <v>0</v>
      </c>
      <c r="KS107" s="2">
        <v>10000</v>
      </c>
      <c r="KT107" s="3">
        <v>0</v>
      </c>
      <c r="KU107" s="2">
        <v>13584</v>
      </c>
      <c r="KV107" s="3">
        <v>0</v>
      </c>
      <c r="KW107" s="2">
        <v>500</v>
      </c>
      <c r="KX107" s="3">
        <v>0</v>
      </c>
      <c r="KY107" s="2">
        <v>90105</v>
      </c>
      <c r="KZ107" s="3">
        <v>0</v>
      </c>
      <c r="LA107" s="2">
        <v>10000</v>
      </c>
      <c r="LB107" s="3">
        <v>0</v>
      </c>
      <c r="LC107" s="2">
        <v>9780</v>
      </c>
      <c r="LD107" s="3">
        <v>0</v>
      </c>
      <c r="LE107" s="2"/>
      <c r="LG107" s="2"/>
      <c r="LI107" s="2">
        <v>5000</v>
      </c>
      <c r="LJ107" s="3">
        <v>0</v>
      </c>
      <c r="LK107" s="2"/>
      <c r="LM107" s="2"/>
      <c r="LO107" s="2"/>
      <c r="LQ107" s="2"/>
      <c r="LS107" s="2">
        <v>3000</v>
      </c>
      <c r="LT107" s="3">
        <v>0</v>
      </c>
      <c r="LU107" s="2"/>
      <c r="LW107" s="2">
        <v>12000</v>
      </c>
      <c r="LX107" s="3">
        <v>0</v>
      </c>
      <c r="LY107" s="2">
        <v>26000</v>
      </c>
      <c r="LZ107" s="3">
        <v>0</v>
      </c>
      <c r="MA107" s="2"/>
      <c r="MC107" s="2"/>
      <c r="ME107" s="2"/>
      <c r="MG107" s="2">
        <v>2000</v>
      </c>
      <c r="MH107" s="3">
        <v>0</v>
      </c>
      <c r="MI107" s="2">
        <v>2000</v>
      </c>
      <c r="MJ107" s="3">
        <v>0</v>
      </c>
      <c r="MK107" s="2">
        <v>41013</v>
      </c>
      <c r="ML107" s="3">
        <v>0</v>
      </c>
      <c r="MM107" s="2">
        <v>30000</v>
      </c>
      <c r="MN107" s="3">
        <v>0</v>
      </c>
      <c r="MO107" s="2"/>
      <c r="MQ107" s="2"/>
      <c r="MS107" s="2">
        <v>3525.52</v>
      </c>
      <c r="MT107" s="3">
        <v>0</v>
      </c>
      <c r="MU107" s="2"/>
      <c r="MW107" s="2"/>
      <c r="MY107" s="2"/>
      <c r="NA107" s="2"/>
      <c r="NC107" s="2">
        <v>9910878.5433329996</v>
      </c>
      <c r="ND107" s="3">
        <v>86.5</v>
      </c>
      <c r="NE107" s="2"/>
      <c r="NG107" s="2"/>
      <c r="NI107" s="2"/>
      <c r="NK107" s="2"/>
      <c r="NM107" s="2"/>
      <c r="NO107" s="2"/>
      <c r="NQ107" s="2"/>
      <c r="NS107" s="2"/>
      <c r="NU107" s="2"/>
      <c r="NW107" s="2"/>
      <c r="NY107" s="2"/>
      <c r="OA107" s="2"/>
      <c r="OC107" s="2"/>
      <c r="OE107" s="2"/>
      <c r="OG107" s="2"/>
      <c r="OI107" s="2"/>
      <c r="OK107" s="2"/>
      <c r="OM107" s="2"/>
      <c r="OO107" s="2"/>
      <c r="OQ107" s="2"/>
      <c r="OS107" s="2"/>
      <c r="OU107" s="2"/>
      <c r="OW107" s="2"/>
      <c r="OY107" s="2"/>
      <c r="PA107" s="2"/>
      <c r="PC107" s="2"/>
      <c r="PE107" s="2"/>
      <c r="PG107" s="2"/>
      <c r="PI107" s="2"/>
      <c r="PK107" s="2"/>
      <c r="PM107" s="2"/>
      <c r="PO107" s="2"/>
      <c r="PQ107" s="2"/>
      <c r="PS107" s="2"/>
    </row>
    <row r="108" spans="1:435" x14ac:dyDescent="0.25">
      <c r="A108" t="s">
        <v>291</v>
      </c>
      <c r="B108" s="1">
        <v>328</v>
      </c>
      <c r="C108" s="2"/>
      <c r="E108" s="2">
        <v>104158</v>
      </c>
      <c r="F108" s="3">
        <v>1</v>
      </c>
      <c r="G108" s="2">
        <v>67876</v>
      </c>
      <c r="H108" s="3">
        <v>1</v>
      </c>
      <c r="I108" s="2"/>
      <c r="K108" s="2">
        <v>149952</v>
      </c>
      <c r="L108" s="3">
        <v>4</v>
      </c>
      <c r="M108" s="2"/>
      <c r="O108" s="2"/>
      <c r="Q108" s="2"/>
      <c r="S108" s="2">
        <v>74976</v>
      </c>
      <c r="T108" s="3">
        <v>2</v>
      </c>
      <c r="U108" s="2"/>
      <c r="W108" s="2">
        <v>112464</v>
      </c>
      <c r="X108" s="3">
        <v>3</v>
      </c>
      <c r="Y108" s="2"/>
      <c r="AA108" s="2"/>
      <c r="AC108" s="2"/>
      <c r="AE108" s="2"/>
      <c r="AG108" s="2"/>
      <c r="AI108" s="2"/>
      <c r="AK108" s="2">
        <v>313058</v>
      </c>
      <c r="AL108" s="3">
        <v>2</v>
      </c>
      <c r="AM108" s="2"/>
      <c r="AO108" s="2"/>
      <c r="AQ108" s="2"/>
      <c r="AS108" s="2"/>
      <c r="AU108" s="2">
        <v>69509</v>
      </c>
      <c r="AV108" s="3">
        <v>1</v>
      </c>
      <c r="AW108" s="2">
        <v>220060</v>
      </c>
      <c r="AX108" s="3">
        <v>4</v>
      </c>
      <c r="AY108" s="2"/>
      <c r="BA108" s="2">
        <v>90879</v>
      </c>
      <c r="BB108" s="3">
        <v>1</v>
      </c>
      <c r="BC108" s="2">
        <v>50639</v>
      </c>
      <c r="BD108" s="3">
        <v>1</v>
      </c>
      <c r="BE108" s="2"/>
      <c r="BG108" s="2"/>
      <c r="BI108" s="2">
        <v>58896</v>
      </c>
      <c r="BJ108" s="3">
        <v>1</v>
      </c>
      <c r="BK108" s="2"/>
      <c r="BM108" s="2"/>
      <c r="BO108" s="2"/>
      <c r="BQ108" s="2"/>
      <c r="BS108" s="2"/>
      <c r="BU108" s="2"/>
      <c r="BW108" s="2"/>
      <c r="BY108" s="2"/>
      <c r="CA108" s="2"/>
      <c r="CC108" s="2">
        <v>78183</v>
      </c>
      <c r="CD108" s="3">
        <v>1</v>
      </c>
      <c r="CE108" s="2">
        <v>5000.3599999999997</v>
      </c>
      <c r="CF108" s="3">
        <v>0</v>
      </c>
      <c r="CG108" s="2">
        <v>151785</v>
      </c>
      <c r="CH108" s="3">
        <v>3</v>
      </c>
      <c r="CI108" s="2">
        <v>60194</v>
      </c>
      <c r="CJ108" s="3">
        <v>1</v>
      </c>
      <c r="CK108" s="2"/>
      <c r="CM108" s="2"/>
      <c r="CO108" s="2"/>
      <c r="CQ108" s="2"/>
      <c r="CS108" s="2"/>
      <c r="CU108" s="2">
        <v>225138</v>
      </c>
      <c r="CV108" s="3">
        <v>2</v>
      </c>
      <c r="CW108" s="2"/>
      <c r="CY108" s="2"/>
      <c r="DA108" s="2">
        <v>112569</v>
      </c>
      <c r="DB108" s="3">
        <v>1</v>
      </c>
      <c r="DC108" s="2">
        <v>112569</v>
      </c>
      <c r="DD108" s="3">
        <v>1</v>
      </c>
      <c r="DE108" s="2"/>
      <c r="DG108" s="2"/>
      <c r="DI108" s="2"/>
      <c r="DK108" s="2"/>
      <c r="DM108" s="2"/>
      <c r="DO108" s="2"/>
      <c r="DQ108" s="2">
        <v>195277</v>
      </c>
      <c r="DR108" s="3">
        <v>1</v>
      </c>
      <c r="DS108" s="2">
        <v>112569</v>
      </c>
      <c r="DT108" s="3">
        <v>1</v>
      </c>
      <c r="DU108" s="2"/>
      <c r="DW108" s="2"/>
      <c r="DY108" s="2"/>
      <c r="EA108" s="2"/>
      <c r="EC108" s="2"/>
      <c r="EE108" s="2"/>
      <c r="EG108" s="2"/>
      <c r="EI108" s="2">
        <v>112569</v>
      </c>
      <c r="EJ108" s="3">
        <v>1</v>
      </c>
      <c r="EK108" s="2"/>
      <c r="EM108" s="2"/>
      <c r="EO108" s="2">
        <v>337707</v>
      </c>
      <c r="EP108" s="3">
        <v>3</v>
      </c>
      <c r="EQ108" s="2"/>
      <c r="ES108" s="2"/>
      <c r="EU108" s="2">
        <v>450276</v>
      </c>
      <c r="EV108" s="3">
        <v>4</v>
      </c>
      <c r="EW108" s="2">
        <v>450276</v>
      </c>
      <c r="EX108" s="3">
        <v>4</v>
      </c>
      <c r="EY108" s="2">
        <v>450276</v>
      </c>
      <c r="EZ108" s="3">
        <v>4</v>
      </c>
      <c r="FA108" s="2">
        <v>450276</v>
      </c>
      <c r="FB108" s="3">
        <v>4</v>
      </c>
      <c r="FC108" s="2">
        <v>450276</v>
      </c>
      <c r="FD108" s="3">
        <v>4</v>
      </c>
      <c r="FE108" s="2"/>
      <c r="FG108" s="2">
        <v>112569</v>
      </c>
      <c r="FH108" s="3">
        <v>1</v>
      </c>
      <c r="FI108" s="2"/>
      <c r="FK108" s="2"/>
      <c r="FM108" s="2"/>
      <c r="FO108" s="2"/>
      <c r="FQ108" s="2"/>
      <c r="FS108" s="2"/>
      <c r="FU108" s="2">
        <v>337707</v>
      </c>
      <c r="FV108" s="3">
        <v>3</v>
      </c>
      <c r="FW108" s="2">
        <v>2026242</v>
      </c>
      <c r="FX108" s="3">
        <v>18</v>
      </c>
      <c r="FY108" s="2"/>
      <c r="GA108" s="2">
        <v>225138</v>
      </c>
      <c r="GB108" s="3">
        <v>2</v>
      </c>
      <c r="GC108" s="2">
        <v>787983</v>
      </c>
      <c r="GD108" s="3">
        <v>7</v>
      </c>
      <c r="GE108" s="2"/>
      <c r="GG108" s="2"/>
      <c r="GI108" s="2"/>
      <c r="GK108" s="2"/>
      <c r="GM108" s="2">
        <v>450276</v>
      </c>
      <c r="GN108" s="3">
        <v>4</v>
      </c>
      <c r="GO108" s="2"/>
      <c r="GQ108" s="2"/>
      <c r="GS108" s="2">
        <v>112569</v>
      </c>
      <c r="GT108" s="3">
        <v>1</v>
      </c>
      <c r="GU108" s="2"/>
      <c r="GW108" s="2"/>
      <c r="GY108" s="2"/>
      <c r="HA108" s="2">
        <v>450276</v>
      </c>
      <c r="HB108" s="3">
        <v>4</v>
      </c>
      <c r="HC108" s="2"/>
      <c r="HE108" s="2"/>
      <c r="HG108" s="2"/>
      <c r="HI108" s="2"/>
      <c r="HK108" s="2"/>
      <c r="HM108" s="2"/>
      <c r="HO108" s="2"/>
      <c r="HQ108" s="2"/>
      <c r="HS108" s="2"/>
      <c r="HU108" s="2"/>
      <c r="HW108" s="2"/>
      <c r="HY108" s="2"/>
      <c r="IA108" s="2"/>
      <c r="IC108" s="2"/>
      <c r="IE108" s="2"/>
      <c r="IG108" s="2"/>
      <c r="II108" s="2"/>
      <c r="IK108" s="2"/>
      <c r="IM108" s="2"/>
      <c r="IO108" s="2">
        <v>112569</v>
      </c>
      <c r="IP108" s="3">
        <v>1</v>
      </c>
      <c r="IQ108" s="2"/>
      <c r="IS108" s="2"/>
      <c r="IU108" s="2"/>
      <c r="IW108" s="2">
        <v>112569</v>
      </c>
      <c r="IX108" s="3">
        <v>1</v>
      </c>
      <c r="IY108" s="2"/>
      <c r="JA108" s="2"/>
      <c r="JC108" s="2"/>
      <c r="JE108" s="2"/>
      <c r="JG108" s="2"/>
      <c r="JI108" s="2"/>
      <c r="JK108" s="2"/>
      <c r="JM108" s="2"/>
      <c r="JO108" s="2"/>
      <c r="JQ108" s="2">
        <v>1999.66</v>
      </c>
      <c r="JR108" s="3">
        <v>0</v>
      </c>
      <c r="JS108" s="2"/>
      <c r="JU108" s="2"/>
      <c r="JW108" s="2"/>
      <c r="JY108" s="2">
        <v>15000.47</v>
      </c>
      <c r="JZ108" s="3">
        <v>0</v>
      </c>
      <c r="KA108" s="2"/>
      <c r="KC108" s="2">
        <v>27485</v>
      </c>
      <c r="KD108" s="3">
        <v>0</v>
      </c>
      <c r="KE108" s="2"/>
      <c r="KG108" s="2"/>
      <c r="KI108" s="2"/>
      <c r="KK108" s="2">
        <v>147699.26999999999</v>
      </c>
      <c r="KL108" s="3">
        <v>0</v>
      </c>
      <c r="KM108" s="2"/>
      <c r="KO108" s="2"/>
      <c r="KQ108" s="2"/>
      <c r="KS108" s="2">
        <v>12690</v>
      </c>
      <c r="KT108" s="3">
        <v>0</v>
      </c>
      <c r="KU108" s="2"/>
      <c r="KW108" s="2">
        <v>500</v>
      </c>
      <c r="KX108" s="3">
        <v>0</v>
      </c>
      <c r="KY108" s="2">
        <v>3600</v>
      </c>
      <c r="KZ108" s="3">
        <v>0</v>
      </c>
      <c r="LA108" s="2">
        <v>2275</v>
      </c>
      <c r="LB108" s="3">
        <v>0</v>
      </c>
      <c r="LC108" s="2">
        <v>10980</v>
      </c>
      <c r="LD108" s="3">
        <v>0</v>
      </c>
      <c r="LE108" s="2"/>
      <c r="LG108" s="2"/>
      <c r="LI108" s="2"/>
      <c r="LK108" s="2"/>
      <c r="LM108" s="2"/>
      <c r="LO108" s="2"/>
      <c r="LQ108" s="2"/>
      <c r="LS108" s="2">
        <v>500</v>
      </c>
      <c r="LT108" s="3">
        <v>0</v>
      </c>
      <c r="LU108" s="2"/>
      <c r="LW108" s="2"/>
      <c r="LY108" s="2"/>
      <c r="MA108" s="2"/>
      <c r="MC108" s="2"/>
      <c r="ME108" s="2"/>
      <c r="MG108" s="2"/>
      <c r="MI108" s="2"/>
      <c r="MK108" s="2"/>
      <c r="MM108" s="2"/>
      <c r="MO108" s="2"/>
      <c r="MQ108" s="2"/>
      <c r="MS108" s="2">
        <v>3958.07</v>
      </c>
      <c r="MT108" s="3">
        <v>0</v>
      </c>
      <c r="MU108" s="2"/>
      <c r="MW108" s="2"/>
      <c r="MY108" s="2"/>
      <c r="NA108" s="2"/>
      <c r="NC108" s="2">
        <v>10021992.83</v>
      </c>
      <c r="ND108" s="3">
        <v>98</v>
      </c>
      <c r="NE108" s="2"/>
      <c r="NG108" s="2"/>
      <c r="NI108" s="2"/>
      <c r="NK108" s="2"/>
      <c r="NM108" s="2"/>
      <c r="NO108" s="2"/>
      <c r="NQ108" s="2"/>
      <c r="NS108" s="2"/>
      <c r="NU108" s="2"/>
      <c r="NW108" s="2"/>
      <c r="NY108" s="2"/>
      <c r="OA108" s="2"/>
      <c r="OC108" s="2"/>
      <c r="OE108" s="2"/>
      <c r="OG108" s="2"/>
      <c r="OI108" s="2"/>
      <c r="OK108" s="2"/>
      <c r="OM108" s="2"/>
      <c r="OO108" s="2"/>
      <c r="OQ108" s="2"/>
      <c r="OS108" s="2"/>
      <c r="OU108" s="2"/>
      <c r="OW108" s="2"/>
      <c r="OY108" s="2"/>
      <c r="PA108" s="2"/>
      <c r="PC108" s="2"/>
      <c r="PE108" s="2"/>
      <c r="PG108" s="2"/>
      <c r="PI108" s="2"/>
      <c r="PK108" s="2"/>
      <c r="PM108" s="2"/>
      <c r="PO108" s="2"/>
      <c r="PQ108" s="2"/>
      <c r="PS108" s="2"/>
    </row>
    <row r="109" spans="1:435" x14ac:dyDescent="0.25">
      <c r="A109" t="s">
        <v>292</v>
      </c>
      <c r="B109" s="1">
        <v>329</v>
      </c>
      <c r="C109" s="2"/>
      <c r="E109" s="2"/>
      <c r="G109" s="2"/>
      <c r="I109" s="2"/>
      <c r="K109" s="2">
        <v>187440</v>
      </c>
      <c r="L109" s="3">
        <v>5</v>
      </c>
      <c r="M109" s="2"/>
      <c r="O109" s="2">
        <v>224928</v>
      </c>
      <c r="P109" s="3">
        <v>6</v>
      </c>
      <c r="Q109" s="2"/>
      <c r="S109" s="2"/>
      <c r="U109" s="2"/>
      <c r="W109" s="2">
        <v>149952</v>
      </c>
      <c r="X109" s="3">
        <v>4</v>
      </c>
      <c r="Y109" s="2">
        <v>66291</v>
      </c>
      <c r="Z109" s="3">
        <v>1</v>
      </c>
      <c r="AA109" s="2"/>
      <c r="AC109" s="2"/>
      <c r="AE109" s="2"/>
      <c r="AG109" s="2"/>
      <c r="AI109" s="2"/>
      <c r="AK109" s="2">
        <v>313058</v>
      </c>
      <c r="AL109" s="3">
        <v>2</v>
      </c>
      <c r="AM109" s="2"/>
      <c r="AO109" s="2"/>
      <c r="AQ109" s="2"/>
      <c r="AS109" s="2"/>
      <c r="AU109" s="2">
        <v>69509</v>
      </c>
      <c r="AV109" s="3">
        <v>1</v>
      </c>
      <c r="AW109" s="2">
        <v>165045</v>
      </c>
      <c r="AX109" s="3">
        <v>3</v>
      </c>
      <c r="AY109" s="2"/>
      <c r="BA109" s="2"/>
      <c r="BC109" s="2"/>
      <c r="BE109" s="2"/>
      <c r="BG109" s="2"/>
      <c r="BI109" s="2">
        <v>117792</v>
      </c>
      <c r="BJ109" s="3">
        <v>2</v>
      </c>
      <c r="BK109" s="2"/>
      <c r="BM109" s="2"/>
      <c r="BO109" s="2"/>
      <c r="BQ109" s="2"/>
      <c r="BS109" s="2"/>
      <c r="BU109" s="2"/>
      <c r="BW109" s="2"/>
      <c r="BY109" s="2">
        <v>99681</v>
      </c>
      <c r="BZ109" s="3">
        <v>1</v>
      </c>
      <c r="CA109" s="2"/>
      <c r="CC109" s="2">
        <v>78183</v>
      </c>
      <c r="CD109" s="3">
        <v>1</v>
      </c>
      <c r="CE109" s="2">
        <v>8967.6766700000007</v>
      </c>
      <c r="CF109" s="3">
        <v>0</v>
      </c>
      <c r="CG109" s="2">
        <v>101190</v>
      </c>
      <c r="CH109" s="3">
        <v>2</v>
      </c>
      <c r="CI109" s="2">
        <v>60194</v>
      </c>
      <c r="CJ109" s="3">
        <v>1</v>
      </c>
      <c r="CK109" s="2"/>
      <c r="CM109" s="2"/>
      <c r="CO109" s="2"/>
      <c r="CQ109" s="2"/>
      <c r="CS109" s="2"/>
      <c r="CU109" s="2"/>
      <c r="CW109" s="2"/>
      <c r="CY109" s="2"/>
      <c r="DA109" s="2"/>
      <c r="DC109" s="2">
        <v>112569</v>
      </c>
      <c r="DD109" s="3">
        <v>1</v>
      </c>
      <c r="DE109" s="2"/>
      <c r="DG109" s="2">
        <v>10233.54546478</v>
      </c>
      <c r="DH109" s="3">
        <v>9.0909090999999997E-2</v>
      </c>
      <c r="DI109" s="2"/>
      <c r="DK109" s="2"/>
      <c r="DM109" s="2"/>
      <c r="DO109" s="2">
        <v>116130</v>
      </c>
      <c r="DP109" s="3">
        <v>1</v>
      </c>
      <c r="DQ109" s="2">
        <v>195277</v>
      </c>
      <c r="DR109" s="3">
        <v>1</v>
      </c>
      <c r="DS109" s="2">
        <v>112569</v>
      </c>
      <c r="DT109" s="3">
        <v>1</v>
      </c>
      <c r="DU109" s="2"/>
      <c r="DW109" s="2"/>
      <c r="DY109" s="2"/>
      <c r="EA109" s="2"/>
      <c r="EC109" s="2"/>
      <c r="EE109" s="2"/>
      <c r="EG109" s="2"/>
      <c r="EI109" s="2">
        <v>112569</v>
      </c>
      <c r="EJ109" s="3">
        <v>1</v>
      </c>
      <c r="EK109" s="2"/>
      <c r="EM109" s="2"/>
      <c r="EO109" s="2">
        <v>225138</v>
      </c>
      <c r="EP109" s="3">
        <v>2</v>
      </c>
      <c r="EQ109" s="2">
        <v>112569</v>
      </c>
      <c r="ER109" s="3">
        <v>1</v>
      </c>
      <c r="ES109" s="2"/>
      <c r="EU109" s="2">
        <v>337707</v>
      </c>
      <c r="EV109" s="3">
        <v>3</v>
      </c>
      <c r="EW109" s="2">
        <v>225138</v>
      </c>
      <c r="EX109" s="3">
        <v>2</v>
      </c>
      <c r="EY109" s="2">
        <v>337707</v>
      </c>
      <c r="EZ109" s="3">
        <v>3</v>
      </c>
      <c r="FA109" s="2">
        <v>225138</v>
      </c>
      <c r="FB109" s="3">
        <v>2</v>
      </c>
      <c r="FC109" s="2">
        <v>337707</v>
      </c>
      <c r="FD109" s="3">
        <v>3</v>
      </c>
      <c r="FE109" s="2"/>
      <c r="FG109" s="2">
        <v>112569</v>
      </c>
      <c r="FH109" s="3">
        <v>1</v>
      </c>
      <c r="FI109" s="2"/>
      <c r="FK109" s="2"/>
      <c r="FM109" s="2"/>
      <c r="FO109" s="2"/>
      <c r="FQ109" s="2"/>
      <c r="FS109" s="2"/>
      <c r="FU109" s="2"/>
      <c r="FW109" s="2"/>
      <c r="FY109" s="2"/>
      <c r="GA109" s="2">
        <v>225138</v>
      </c>
      <c r="GB109" s="3">
        <v>2</v>
      </c>
      <c r="GC109" s="2">
        <v>675414</v>
      </c>
      <c r="GD109" s="3">
        <v>6</v>
      </c>
      <c r="GE109" s="2"/>
      <c r="GG109" s="2"/>
      <c r="GI109" s="2"/>
      <c r="GK109" s="2"/>
      <c r="GM109" s="2">
        <v>337707</v>
      </c>
      <c r="GN109" s="3">
        <v>3</v>
      </c>
      <c r="GO109" s="2"/>
      <c r="GQ109" s="2">
        <v>225138</v>
      </c>
      <c r="GR109" s="3">
        <v>2</v>
      </c>
      <c r="GS109" s="2">
        <v>112569</v>
      </c>
      <c r="GT109" s="3">
        <v>1</v>
      </c>
      <c r="GU109" s="2"/>
      <c r="GW109" s="2"/>
      <c r="GY109" s="2">
        <v>225138</v>
      </c>
      <c r="GZ109" s="3">
        <v>2</v>
      </c>
      <c r="HA109" s="2"/>
      <c r="HC109" s="2">
        <v>112569</v>
      </c>
      <c r="HD109" s="3">
        <v>1</v>
      </c>
      <c r="HE109" s="2"/>
      <c r="HG109" s="2">
        <v>112569</v>
      </c>
      <c r="HH109" s="3">
        <v>1</v>
      </c>
      <c r="HI109" s="2"/>
      <c r="HK109" s="2"/>
      <c r="HM109" s="2"/>
      <c r="HO109" s="2"/>
      <c r="HQ109" s="2"/>
      <c r="HS109" s="2"/>
      <c r="HU109" s="2"/>
      <c r="HW109" s="2"/>
      <c r="HY109" s="2"/>
      <c r="IA109" s="2"/>
      <c r="IC109" s="2"/>
      <c r="IE109" s="2"/>
      <c r="IG109" s="2"/>
      <c r="II109" s="2"/>
      <c r="IK109" s="2">
        <v>112569</v>
      </c>
      <c r="IL109" s="3">
        <v>1</v>
      </c>
      <c r="IM109" s="2">
        <v>112569</v>
      </c>
      <c r="IN109" s="3">
        <v>1</v>
      </c>
      <c r="IO109" s="2">
        <v>225138</v>
      </c>
      <c r="IP109" s="3">
        <v>2</v>
      </c>
      <c r="IQ109" s="2">
        <v>112569</v>
      </c>
      <c r="IR109" s="3">
        <v>1</v>
      </c>
      <c r="IS109" s="2"/>
      <c r="IU109" s="2"/>
      <c r="IW109" s="2"/>
      <c r="IY109" s="2"/>
      <c r="JA109" s="2"/>
      <c r="JC109" s="2">
        <v>40800</v>
      </c>
      <c r="JD109" s="3">
        <v>0</v>
      </c>
      <c r="JE109" s="2">
        <v>10200</v>
      </c>
      <c r="JF109" s="3">
        <v>0</v>
      </c>
      <c r="JG109" s="2">
        <v>40800</v>
      </c>
      <c r="JH109" s="3">
        <v>0</v>
      </c>
      <c r="JI109" s="2"/>
      <c r="JK109" s="2"/>
      <c r="JM109" s="2"/>
      <c r="JO109" s="2">
        <v>13859</v>
      </c>
      <c r="JP109" s="3">
        <v>0</v>
      </c>
      <c r="JQ109" s="2">
        <v>27370.855</v>
      </c>
      <c r="JR109" s="3">
        <v>0</v>
      </c>
      <c r="JS109" s="2"/>
      <c r="JU109" s="2"/>
      <c r="JW109" s="2">
        <v>117300</v>
      </c>
      <c r="JX109" s="3">
        <v>0</v>
      </c>
      <c r="JY109" s="2">
        <v>9315.48</v>
      </c>
      <c r="JZ109" s="3">
        <v>0</v>
      </c>
      <c r="KA109" s="2"/>
      <c r="KC109" s="2">
        <v>8870</v>
      </c>
      <c r="KD109" s="3">
        <v>0</v>
      </c>
      <c r="KE109" s="2">
        <v>10481</v>
      </c>
      <c r="KF109" s="3">
        <v>0</v>
      </c>
      <c r="KG109" s="2"/>
      <c r="KI109" s="2">
        <v>5000</v>
      </c>
      <c r="KJ109" s="3">
        <v>0</v>
      </c>
      <c r="KK109" s="2">
        <v>312119.38</v>
      </c>
      <c r="KL109" s="3">
        <v>0</v>
      </c>
      <c r="KM109" s="2"/>
      <c r="KO109" s="2"/>
      <c r="KQ109" s="2"/>
      <c r="KS109" s="2"/>
      <c r="KU109" s="2">
        <v>1197</v>
      </c>
      <c r="KV109" s="3">
        <v>0</v>
      </c>
      <c r="KW109" s="2"/>
      <c r="KY109" s="2">
        <v>5000</v>
      </c>
      <c r="KZ109" s="3">
        <v>0</v>
      </c>
      <c r="LA109" s="2"/>
      <c r="LC109" s="2">
        <v>9780</v>
      </c>
      <c r="LD109" s="3">
        <v>0</v>
      </c>
      <c r="LE109" s="2"/>
      <c r="LG109" s="2"/>
      <c r="LI109" s="2"/>
      <c r="LK109" s="2"/>
      <c r="LM109" s="2"/>
      <c r="LO109" s="2"/>
      <c r="LQ109" s="2"/>
      <c r="LS109" s="2">
        <v>12481</v>
      </c>
      <c r="LT109" s="3">
        <v>0</v>
      </c>
      <c r="LU109" s="2"/>
      <c r="LW109" s="2"/>
      <c r="LY109" s="2"/>
      <c r="MA109" s="2"/>
      <c r="MC109" s="2"/>
      <c r="ME109" s="2"/>
      <c r="MG109" s="2"/>
      <c r="MI109" s="2">
        <v>5300</v>
      </c>
      <c r="MJ109" s="3">
        <v>0</v>
      </c>
      <c r="MK109" s="2">
        <v>19968</v>
      </c>
      <c r="ML109" s="3">
        <v>0</v>
      </c>
      <c r="MM109" s="2"/>
      <c r="MO109" s="2"/>
      <c r="MQ109" s="2"/>
      <c r="MS109" s="2">
        <v>3525.52</v>
      </c>
      <c r="MT109" s="3">
        <v>0</v>
      </c>
      <c r="MU109" s="2"/>
      <c r="MW109" s="2"/>
      <c r="MY109" s="2"/>
      <c r="NA109" s="2"/>
      <c r="NC109" s="2">
        <v>7457705.4571347795</v>
      </c>
      <c r="ND109" s="3">
        <v>74.090909091</v>
      </c>
      <c r="NE109" s="2"/>
      <c r="NG109" s="2"/>
      <c r="NI109" s="2"/>
      <c r="NK109" s="2"/>
      <c r="NM109" s="2"/>
      <c r="NO109" s="2"/>
      <c r="NQ109" s="2"/>
      <c r="NS109" s="2"/>
      <c r="NU109" s="2"/>
      <c r="NW109" s="2"/>
      <c r="NY109" s="2"/>
      <c r="OA109" s="2"/>
      <c r="OC109" s="2"/>
      <c r="OE109" s="2"/>
      <c r="OG109" s="2"/>
      <c r="OI109" s="2"/>
      <c r="OK109" s="2"/>
      <c r="OM109" s="2"/>
      <c r="OO109" s="2"/>
      <c r="OQ109" s="2"/>
      <c r="OS109" s="2"/>
      <c r="OU109" s="2"/>
      <c r="OW109" s="2"/>
      <c r="OY109" s="2"/>
      <c r="PA109" s="2"/>
      <c r="PC109" s="2"/>
      <c r="PE109" s="2"/>
      <c r="PG109" s="2"/>
      <c r="PI109" s="2"/>
      <c r="PK109" s="2"/>
      <c r="PM109" s="2"/>
      <c r="PO109" s="2"/>
      <c r="PQ109" s="2"/>
      <c r="PS109" s="2"/>
    </row>
    <row r="110" spans="1:435" x14ac:dyDescent="0.25">
      <c r="A110" t="s">
        <v>293</v>
      </c>
      <c r="B110" s="1">
        <v>330</v>
      </c>
      <c r="C110" s="2"/>
      <c r="E110" s="2"/>
      <c r="G110" s="2">
        <v>67876</v>
      </c>
      <c r="H110" s="3">
        <v>1</v>
      </c>
      <c r="I110" s="2"/>
      <c r="K110" s="2">
        <v>299904</v>
      </c>
      <c r="L110" s="3">
        <v>8</v>
      </c>
      <c r="M110" s="2"/>
      <c r="O110" s="2">
        <v>149952</v>
      </c>
      <c r="P110" s="3">
        <v>4</v>
      </c>
      <c r="Q110" s="2">
        <v>87574</v>
      </c>
      <c r="R110" s="3">
        <v>2</v>
      </c>
      <c r="S110" s="2">
        <v>149952</v>
      </c>
      <c r="T110" s="3">
        <v>4</v>
      </c>
      <c r="U110" s="2"/>
      <c r="W110" s="2">
        <v>299904</v>
      </c>
      <c r="X110" s="3">
        <v>8</v>
      </c>
      <c r="Y110" s="2"/>
      <c r="AA110" s="2">
        <v>156529</v>
      </c>
      <c r="AB110" s="3">
        <v>1</v>
      </c>
      <c r="AC110" s="2"/>
      <c r="AE110" s="2"/>
      <c r="AG110" s="2">
        <v>156529</v>
      </c>
      <c r="AH110" s="3">
        <v>1</v>
      </c>
      <c r="AI110" s="2"/>
      <c r="AK110" s="2"/>
      <c r="AM110" s="2"/>
      <c r="AO110" s="2"/>
      <c r="AQ110" s="2"/>
      <c r="AS110" s="2"/>
      <c r="AU110" s="2"/>
      <c r="AW110" s="2">
        <v>110030</v>
      </c>
      <c r="AX110" s="3">
        <v>2</v>
      </c>
      <c r="AY110" s="2"/>
      <c r="BA110" s="2"/>
      <c r="BC110" s="2">
        <v>50639</v>
      </c>
      <c r="BD110" s="3">
        <v>1</v>
      </c>
      <c r="BE110" s="2"/>
      <c r="BG110" s="2">
        <v>117087</v>
      </c>
      <c r="BH110" s="3">
        <v>1</v>
      </c>
      <c r="BI110" s="2"/>
      <c r="BK110" s="2"/>
      <c r="BM110" s="2"/>
      <c r="BO110" s="2"/>
      <c r="BQ110" s="2"/>
      <c r="BS110" s="2"/>
      <c r="BU110" s="2"/>
      <c r="BW110" s="2"/>
      <c r="BY110" s="2"/>
      <c r="CA110" s="2"/>
      <c r="CC110" s="2">
        <v>78183</v>
      </c>
      <c r="CD110" s="3">
        <v>1</v>
      </c>
      <c r="CE110" s="2">
        <v>16604.7</v>
      </c>
      <c r="CF110" s="3">
        <v>0</v>
      </c>
      <c r="CG110" s="2"/>
      <c r="CI110" s="2">
        <v>180582</v>
      </c>
      <c r="CJ110" s="3">
        <v>3</v>
      </c>
      <c r="CK110" s="2"/>
      <c r="CM110" s="2"/>
      <c r="CO110" s="2"/>
      <c r="CQ110" s="2"/>
      <c r="CS110" s="2"/>
      <c r="CU110" s="2"/>
      <c r="CW110" s="2"/>
      <c r="CY110" s="2"/>
      <c r="DA110" s="2"/>
      <c r="DC110" s="2"/>
      <c r="DE110" s="2"/>
      <c r="DG110" s="2"/>
      <c r="DI110" s="2"/>
      <c r="DK110" s="2"/>
      <c r="DM110" s="2"/>
      <c r="DO110" s="2">
        <v>116130</v>
      </c>
      <c r="DP110" s="3">
        <v>1</v>
      </c>
      <c r="DQ110" s="2">
        <v>195277</v>
      </c>
      <c r="DR110" s="3">
        <v>1</v>
      </c>
      <c r="DS110" s="2">
        <v>112569</v>
      </c>
      <c r="DT110" s="3">
        <v>1</v>
      </c>
      <c r="DU110" s="2"/>
      <c r="DW110" s="2"/>
      <c r="DY110" s="2"/>
      <c r="EA110" s="2"/>
      <c r="EC110" s="2">
        <v>112569</v>
      </c>
      <c r="ED110" s="3">
        <v>1</v>
      </c>
      <c r="EE110" s="2"/>
      <c r="EG110" s="2"/>
      <c r="EI110" s="2">
        <v>112569</v>
      </c>
      <c r="EJ110" s="3">
        <v>1</v>
      </c>
      <c r="EK110" s="2"/>
      <c r="EM110" s="2"/>
      <c r="EO110" s="2">
        <v>112569</v>
      </c>
      <c r="EP110" s="3">
        <v>1</v>
      </c>
      <c r="EQ110" s="2"/>
      <c r="ES110" s="2"/>
      <c r="EU110" s="2">
        <v>450276</v>
      </c>
      <c r="EV110" s="3">
        <v>4</v>
      </c>
      <c r="EW110" s="2">
        <v>450276</v>
      </c>
      <c r="EX110" s="3">
        <v>4</v>
      </c>
      <c r="EY110" s="2">
        <v>450276</v>
      </c>
      <c r="EZ110" s="3">
        <v>4</v>
      </c>
      <c r="FA110" s="2">
        <v>337707</v>
      </c>
      <c r="FB110" s="3">
        <v>3</v>
      </c>
      <c r="FC110" s="2">
        <v>337707</v>
      </c>
      <c r="FD110" s="3">
        <v>3</v>
      </c>
      <c r="FE110" s="2"/>
      <c r="FG110" s="2">
        <v>112569</v>
      </c>
      <c r="FH110" s="3">
        <v>1</v>
      </c>
      <c r="FI110" s="2"/>
      <c r="FK110" s="2"/>
      <c r="FM110" s="2"/>
      <c r="FO110" s="2">
        <v>225138</v>
      </c>
      <c r="FP110" s="3">
        <v>2</v>
      </c>
      <c r="FQ110" s="2"/>
      <c r="FS110" s="2">
        <v>112569</v>
      </c>
      <c r="FT110" s="3">
        <v>1</v>
      </c>
      <c r="FU110" s="2"/>
      <c r="FW110" s="2">
        <v>112569</v>
      </c>
      <c r="FX110" s="3">
        <v>1</v>
      </c>
      <c r="FY110" s="2"/>
      <c r="GA110" s="2">
        <v>225138</v>
      </c>
      <c r="GB110" s="3">
        <v>2</v>
      </c>
      <c r="GC110" s="2">
        <v>450276</v>
      </c>
      <c r="GD110" s="3">
        <v>4</v>
      </c>
      <c r="GE110" s="2"/>
      <c r="GG110" s="2"/>
      <c r="GI110" s="2"/>
      <c r="GK110" s="2"/>
      <c r="GM110" s="2">
        <v>450276</v>
      </c>
      <c r="GN110" s="3">
        <v>4</v>
      </c>
      <c r="GO110" s="2"/>
      <c r="GQ110" s="2"/>
      <c r="GS110" s="2">
        <v>56284.5</v>
      </c>
      <c r="GT110" s="3">
        <v>0.5</v>
      </c>
      <c r="GU110" s="2"/>
      <c r="GW110" s="2">
        <v>112569</v>
      </c>
      <c r="GX110" s="3">
        <v>1</v>
      </c>
      <c r="GY110" s="2">
        <v>450276</v>
      </c>
      <c r="GZ110" s="3">
        <v>4</v>
      </c>
      <c r="HA110" s="2"/>
      <c r="HC110" s="2">
        <v>450276</v>
      </c>
      <c r="HD110" s="3">
        <v>4</v>
      </c>
      <c r="HE110" s="2">
        <v>112569</v>
      </c>
      <c r="HF110" s="3">
        <v>1</v>
      </c>
      <c r="HG110" s="2"/>
      <c r="HI110" s="2"/>
      <c r="HK110" s="2"/>
      <c r="HM110" s="2"/>
      <c r="HO110" s="2"/>
      <c r="HQ110" s="2"/>
      <c r="HS110" s="2"/>
      <c r="HU110" s="2"/>
      <c r="HW110" s="2">
        <v>112569</v>
      </c>
      <c r="HX110" s="3">
        <v>1</v>
      </c>
      <c r="HY110" s="2"/>
      <c r="IA110" s="2"/>
      <c r="IC110" s="2"/>
      <c r="IE110" s="2"/>
      <c r="IG110" s="2"/>
      <c r="II110" s="2"/>
      <c r="IK110" s="2"/>
      <c r="IM110" s="2"/>
      <c r="IO110" s="2"/>
      <c r="IQ110" s="2"/>
      <c r="IS110" s="2"/>
      <c r="IU110" s="2"/>
      <c r="IW110" s="2"/>
      <c r="IY110" s="2">
        <v>70306</v>
      </c>
      <c r="IZ110" s="3">
        <v>2</v>
      </c>
      <c r="JA110" s="2"/>
      <c r="JC110" s="2">
        <v>34000</v>
      </c>
      <c r="JD110" s="3">
        <v>0</v>
      </c>
      <c r="JE110" s="2">
        <v>20400</v>
      </c>
      <c r="JF110" s="3">
        <v>0</v>
      </c>
      <c r="JG110" s="2">
        <v>34000</v>
      </c>
      <c r="JH110" s="3">
        <v>0</v>
      </c>
      <c r="JI110" s="2"/>
      <c r="JK110" s="2">
        <v>638</v>
      </c>
      <c r="JL110" s="3">
        <v>0</v>
      </c>
      <c r="JM110" s="2"/>
      <c r="JO110" s="2"/>
      <c r="JQ110" s="2">
        <v>60996.15</v>
      </c>
      <c r="JR110" s="3">
        <v>0</v>
      </c>
      <c r="JS110" s="2"/>
      <c r="JU110" s="2"/>
      <c r="JW110" s="2"/>
      <c r="JY110" s="2">
        <v>7000.11</v>
      </c>
      <c r="JZ110" s="3">
        <v>0</v>
      </c>
      <c r="KA110" s="2"/>
      <c r="KC110" s="2">
        <v>3000</v>
      </c>
      <c r="KD110" s="3">
        <v>0</v>
      </c>
      <c r="KE110" s="2">
        <v>4209</v>
      </c>
      <c r="KF110" s="3">
        <v>0</v>
      </c>
      <c r="KG110" s="2"/>
      <c r="KI110" s="2"/>
      <c r="KK110" s="2">
        <v>148342.76999999999</v>
      </c>
      <c r="KL110" s="3">
        <v>0</v>
      </c>
      <c r="KM110" s="2"/>
      <c r="KO110" s="2"/>
      <c r="KQ110" s="2">
        <v>500</v>
      </c>
      <c r="KR110" s="3">
        <v>0</v>
      </c>
      <c r="KS110" s="2">
        <v>601</v>
      </c>
      <c r="KT110" s="3">
        <v>0</v>
      </c>
      <c r="KU110" s="2">
        <v>8922</v>
      </c>
      <c r="KV110" s="3">
        <v>0</v>
      </c>
      <c r="KW110" s="2">
        <v>250</v>
      </c>
      <c r="KX110" s="3">
        <v>0</v>
      </c>
      <c r="KY110" s="2">
        <v>1500</v>
      </c>
      <c r="KZ110" s="3">
        <v>0</v>
      </c>
      <c r="LA110" s="2">
        <v>1000</v>
      </c>
      <c r="LB110" s="3">
        <v>0</v>
      </c>
      <c r="LC110" s="2">
        <v>10940</v>
      </c>
      <c r="LD110" s="3">
        <v>0</v>
      </c>
      <c r="LE110" s="2"/>
      <c r="LG110" s="2"/>
      <c r="LI110" s="2"/>
      <c r="LK110" s="2"/>
      <c r="LM110" s="2"/>
      <c r="LO110" s="2"/>
      <c r="LQ110" s="2"/>
      <c r="LS110" s="2">
        <v>3500</v>
      </c>
      <c r="LT110" s="3">
        <v>0</v>
      </c>
      <c r="LU110" s="2"/>
      <c r="LW110" s="2"/>
      <c r="LY110" s="2"/>
      <c r="MA110" s="2"/>
      <c r="MC110" s="2"/>
      <c r="ME110" s="2"/>
      <c r="MG110" s="2"/>
      <c r="MI110" s="2">
        <v>7000</v>
      </c>
      <c r="MJ110" s="3">
        <v>0</v>
      </c>
      <c r="MK110" s="2">
        <v>500</v>
      </c>
      <c r="ML110" s="3">
        <v>0</v>
      </c>
      <c r="MM110" s="2">
        <v>250</v>
      </c>
      <c r="MN110" s="3">
        <v>0</v>
      </c>
      <c r="MO110" s="2"/>
      <c r="MQ110" s="2">
        <v>2000</v>
      </c>
      <c r="MR110" s="3">
        <v>0</v>
      </c>
      <c r="MS110" s="2">
        <v>3943.66</v>
      </c>
      <c r="MT110" s="3">
        <v>0</v>
      </c>
      <c r="MU110" s="2"/>
      <c r="MW110" s="2"/>
      <c r="MY110" s="2"/>
      <c r="NA110" s="2"/>
      <c r="NC110" s="2">
        <v>8116147.8900000006</v>
      </c>
      <c r="ND110" s="3">
        <v>89.5</v>
      </c>
      <c r="NE110" s="2"/>
      <c r="NG110" s="2"/>
      <c r="NI110" s="2"/>
      <c r="NK110" s="2"/>
      <c r="NM110" s="2"/>
      <c r="NO110" s="2"/>
      <c r="NQ110" s="2"/>
      <c r="NS110" s="2"/>
      <c r="NU110" s="2"/>
      <c r="NW110" s="2"/>
      <c r="NY110" s="2"/>
      <c r="OA110" s="2"/>
      <c r="OC110" s="2"/>
      <c r="OE110" s="2"/>
      <c r="OG110" s="2"/>
      <c r="OI110" s="2"/>
      <c r="OK110" s="2"/>
      <c r="OM110" s="2"/>
      <c r="OO110" s="2"/>
      <c r="OQ110" s="2"/>
      <c r="OS110" s="2"/>
      <c r="OU110" s="2"/>
      <c r="OW110" s="2"/>
      <c r="OY110" s="2"/>
      <c r="PA110" s="2"/>
      <c r="PC110" s="2"/>
      <c r="PE110" s="2"/>
      <c r="PG110" s="2"/>
      <c r="PI110" s="2"/>
      <c r="PK110" s="2"/>
      <c r="PM110" s="2"/>
      <c r="PO110" s="2"/>
      <c r="PQ110" s="2"/>
      <c r="PS110" s="2"/>
    </row>
    <row r="111" spans="1:435" x14ac:dyDescent="0.25">
      <c r="A111" t="s">
        <v>294</v>
      </c>
      <c r="B111" s="1">
        <v>331</v>
      </c>
      <c r="C111" s="2"/>
      <c r="E111" s="2"/>
      <c r="G111" s="2"/>
      <c r="I111" s="2"/>
      <c r="K111" s="2">
        <v>187440</v>
      </c>
      <c r="L111" s="3">
        <v>5</v>
      </c>
      <c r="M111" s="2"/>
      <c r="O111" s="2"/>
      <c r="Q111" s="2"/>
      <c r="S111" s="2">
        <v>112464</v>
      </c>
      <c r="T111" s="3">
        <v>3</v>
      </c>
      <c r="U111" s="2"/>
      <c r="W111" s="2">
        <v>74976</v>
      </c>
      <c r="X111" s="3">
        <v>2</v>
      </c>
      <c r="Y111" s="2">
        <v>66291</v>
      </c>
      <c r="Z111" s="3">
        <v>1</v>
      </c>
      <c r="AA111" s="2"/>
      <c r="AC111" s="2">
        <v>156529</v>
      </c>
      <c r="AD111" s="3">
        <v>1</v>
      </c>
      <c r="AE111" s="2"/>
      <c r="AG111" s="2"/>
      <c r="AI111" s="2"/>
      <c r="AK111" s="2"/>
      <c r="AM111" s="2"/>
      <c r="AO111" s="2"/>
      <c r="AQ111" s="2"/>
      <c r="AS111" s="2"/>
      <c r="AU111" s="2"/>
      <c r="AW111" s="2">
        <v>55015</v>
      </c>
      <c r="AX111" s="3">
        <v>1</v>
      </c>
      <c r="AY111" s="2"/>
      <c r="BA111" s="2"/>
      <c r="BC111" s="2"/>
      <c r="BE111" s="2"/>
      <c r="BG111" s="2"/>
      <c r="BI111" s="2"/>
      <c r="BK111" s="2"/>
      <c r="BM111" s="2"/>
      <c r="BO111" s="2"/>
      <c r="BQ111" s="2"/>
      <c r="BS111" s="2"/>
      <c r="BU111" s="2"/>
      <c r="BW111" s="2"/>
      <c r="BY111" s="2"/>
      <c r="CA111" s="2"/>
      <c r="CC111" s="2">
        <v>78183</v>
      </c>
      <c r="CD111" s="3">
        <v>1</v>
      </c>
      <c r="CE111" s="2">
        <v>18880.91</v>
      </c>
      <c r="CF111" s="3">
        <v>0</v>
      </c>
      <c r="CG111" s="2">
        <v>101190</v>
      </c>
      <c r="CH111" s="3">
        <v>2</v>
      </c>
      <c r="CI111" s="2">
        <v>60194</v>
      </c>
      <c r="CJ111" s="3">
        <v>1</v>
      </c>
      <c r="CK111" s="2"/>
      <c r="CM111" s="2"/>
      <c r="CO111" s="2"/>
      <c r="CQ111" s="2"/>
      <c r="CS111" s="2">
        <v>144306</v>
      </c>
      <c r="CT111" s="3">
        <v>1</v>
      </c>
      <c r="CU111" s="2"/>
      <c r="CW111" s="2"/>
      <c r="CY111" s="2"/>
      <c r="DA111" s="2"/>
      <c r="DC111" s="2">
        <v>112569</v>
      </c>
      <c r="DD111" s="3">
        <v>1</v>
      </c>
      <c r="DE111" s="2"/>
      <c r="DG111" s="2">
        <v>20467.090929557999</v>
      </c>
      <c r="DH111" s="3">
        <v>0.18181818199999999</v>
      </c>
      <c r="DI111" s="2"/>
      <c r="DK111" s="2"/>
      <c r="DM111" s="2"/>
      <c r="DO111" s="2"/>
      <c r="DQ111" s="2">
        <v>195277</v>
      </c>
      <c r="DR111" s="3">
        <v>1</v>
      </c>
      <c r="DS111" s="2">
        <v>112569</v>
      </c>
      <c r="DT111" s="3">
        <v>1</v>
      </c>
      <c r="DU111" s="2"/>
      <c r="DW111" s="2"/>
      <c r="DY111" s="2"/>
      <c r="EA111" s="2"/>
      <c r="EC111" s="2"/>
      <c r="EE111" s="2"/>
      <c r="EG111" s="2"/>
      <c r="EI111" s="2"/>
      <c r="EK111" s="2"/>
      <c r="EM111" s="2">
        <v>112569</v>
      </c>
      <c r="EN111" s="3">
        <v>1</v>
      </c>
      <c r="EO111" s="2">
        <v>112569</v>
      </c>
      <c r="EP111" s="3">
        <v>1</v>
      </c>
      <c r="EQ111" s="2"/>
      <c r="ES111" s="2"/>
      <c r="EU111" s="2">
        <v>337707</v>
      </c>
      <c r="EV111" s="3">
        <v>3</v>
      </c>
      <c r="EW111" s="2">
        <v>337707</v>
      </c>
      <c r="EX111" s="3">
        <v>3</v>
      </c>
      <c r="EY111" s="2">
        <v>225138</v>
      </c>
      <c r="EZ111" s="3">
        <v>2</v>
      </c>
      <c r="FA111" s="2">
        <v>225138</v>
      </c>
      <c r="FB111" s="3">
        <v>2</v>
      </c>
      <c r="FC111" s="2">
        <v>337707</v>
      </c>
      <c r="FD111" s="3">
        <v>3</v>
      </c>
      <c r="FE111" s="2"/>
      <c r="FG111" s="2"/>
      <c r="FI111" s="2"/>
      <c r="FK111" s="2"/>
      <c r="FM111" s="2"/>
      <c r="FO111" s="2"/>
      <c r="FQ111" s="2"/>
      <c r="FS111" s="2"/>
      <c r="FU111" s="2"/>
      <c r="FW111" s="2"/>
      <c r="FY111" s="2"/>
      <c r="GA111" s="2">
        <v>225138</v>
      </c>
      <c r="GB111" s="3">
        <v>2</v>
      </c>
      <c r="GC111" s="2">
        <v>450276</v>
      </c>
      <c r="GD111" s="3">
        <v>4</v>
      </c>
      <c r="GE111" s="2"/>
      <c r="GG111" s="2"/>
      <c r="GI111" s="2"/>
      <c r="GK111" s="2"/>
      <c r="GM111" s="2">
        <v>337707</v>
      </c>
      <c r="GN111" s="3">
        <v>3</v>
      </c>
      <c r="GO111" s="2"/>
      <c r="GQ111" s="2"/>
      <c r="GS111" s="2"/>
      <c r="GU111" s="2"/>
      <c r="GW111" s="2"/>
      <c r="GY111" s="2">
        <v>225138</v>
      </c>
      <c r="GZ111" s="3">
        <v>2</v>
      </c>
      <c r="HA111" s="2"/>
      <c r="HC111" s="2">
        <v>225138</v>
      </c>
      <c r="HD111" s="3">
        <v>2</v>
      </c>
      <c r="HE111" s="2"/>
      <c r="HG111" s="2"/>
      <c r="HI111" s="2"/>
      <c r="HK111" s="2"/>
      <c r="HM111" s="2"/>
      <c r="HO111" s="2"/>
      <c r="HQ111" s="2"/>
      <c r="HS111" s="2"/>
      <c r="HU111" s="2"/>
      <c r="HW111" s="2"/>
      <c r="HY111" s="2"/>
      <c r="IA111" s="2"/>
      <c r="IC111" s="2"/>
      <c r="IE111" s="2">
        <v>112569</v>
      </c>
      <c r="IF111" s="3">
        <v>1</v>
      </c>
      <c r="IG111" s="2"/>
      <c r="II111" s="2"/>
      <c r="IK111" s="2"/>
      <c r="IM111" s="2"/>
      <c r="IO111" s="2"/>
      <c r="IQ111" s="2"/>
      <c r="IS111" s="2"/>
      <c r="IU111" s="2"/>
      <c r="IW111" s="2"/>
      <c r="IY111" s="2"/>
      <c r="JA111" s="2"/>
      <c r="JC111" s="2"/>
      <c r="JE111" s="2"/>
      <c r="JG111" s="2"/>
      <c r="JI111" s="2"/>
      <c r="JK111" s="2"/>
      <c r="JM111" s="2"/>
      <c r="JO111" s="2">
        <v>13859</v>
      </c>
      <c r="JP111" s="3">
        <v>0</v>
      </c>
      <c r="JQ111" s="2">
        <v>34962</v>
      </c>
      <c r="JR111" s="3">
        <v>0</v>
      </c>
      <c r="JS111" s="2"/>
      <c r="JU111" s="2"/>
      <c r="JW111" s="2"/>
      <c r="JY111" s="2">
        <v>13061.24</v>
      </c>
      <c r="JZ111" s="3">
        <v>0</v>
      </c>
      <c r="KA111" s="2"/>
      <c r="KC111" s="2">
        <v>20000</v>
      </c>
      <c r="KD111" s="3">
        <v>0</v>
      </c>
      <c r="KE111" s="2">
        <v>21070</v>
      </c>
      <c r="KF111" s="3">
        <v>0</v>
      </c>
      <c r="KG111" s="2"/>
      <c r="KI111" s="2"/>
      <c r="KK111" s="2">
        <v>111613.59</v>
      </c>
      <c r="KL111" s="3">
        <v>0</v>
      </c>
      <c r="KM111" s="2">
        <v>290266</v>
      </c>
      <c r="KN111" s="3">
        <v>0</v>
      </c>
      <c r="KO111" s="2"/>
      <c r="KQ111" s="2"/>
      <c r="KS111" s="2"/>
      <c r="KU111" s="2"/>
      <c r="KW111" s="2">
        <v>250</v>
      </c>
      <c r="KX111" s="3">
        <v>0</v>
      </c>
      <c r="KY111" s="2">
        <v>7093</v>
      </c>
      <c r="KZ111" s="3">
        <v>0</v>
      </c>
      <c r="LA111" s="2"/>
      <c r="LC111" s="2">
        <v>7320</v>
      </c>
      <c r="LD111" s="3">
        <v>0</v>
      </c>
      <c r="LE111" s="2"/>
      <c r="LG111" s="2"/>
      <c r="LI111" s="2"/>
      <c r="LK111" s="2"/>
      <c r="LM111" s="2"/>
      <c r="LO111" s="2"/>
      <c r="LQ111" s="2"/>
      <c r="LS111" s="2">
        <v>10000</v>
      </c>
      <c r="LT111" s="3">
        <v>0</v>
      </c>
      <c r="LU111" s="2"/>
      <c r="LW111" s="2"/>
      <c r="LY111" s="2"/>
      <c r="MA111" s="2"/>
      <c r="MC111" s="2"/>
      <c r="ME111" s="2"/>
      <c r="MG111" s="2"/>
      <c r="MI111" s="2">
        <v>483</v>
      </c>
      <c r="MJ111" s="3">
        <v>0</v>
      </c>
      <c r="MK111" s="2"/>
      <c r="MM111" s="2"/>
      <c r="MO111" s="2"/>
      <c r="MQ111" s="2"/>
      <c r="MS111" s="2">
        <v>1044.26</v>
      </c>
      <c r="MT111" s="3">
        <v>0</v>
      </c>
      <c r="MU111" s="2"/>
      <c r="MW111" s="2"/>
      <c r="MY111" s="2"/>
      <c r="NA111" s="2"/>
      <c r="NC111" s="2">
        <v>5291874.0909295576</v>
      </c>
      <c r="ND111" s="3">
        <v>50.181818182000001</v>
      </c>
      <c r="NE111" s="2"/>
      <c r="NG111" s="2"/>
      <c r="NI111" s="2"/>
      <c r="NK111" s="2"/>
      <c r="NM111" s="2"/>
      <c r="NO111" s="2"/>
      <c r="NQ111" s="2"/>
      <c r="NS111" s="2"/>
      <c r="NU111" s="2"/>
      <c r="NW111" s="2"/>
      <c r="NY111" s="2"/>
      <c r="OA111" s="2"/>
      <c r="OC111" s="2"/>
      <c r="OE111" s="2"/>
      <c r="OG111" s="2"/>
      <c r="OI111" s="2"/>
      <c r="OK111" s="2"/>
      <c r="OM111" s="2"/>
      <c r="OO111" s="2"/>
      <c r="OQ111" s="2"/>
      <c r="OS111" s="2"/>
      <c r="OU111" s="2"/>
      <c r="OW111" s="2"/>
      <c r="OY111" s="2"/>
      <c r="PA111" s="2"/>
      <c r="PC111" s="2"/>
      <c r="PE111" s="2"/>
      <c r="PG111" s="2"/>
      <c r="PI111" s="2"/>
      <c r="PK111" s="2"/>
      <c r="PM111" s="2"/>
      <c r="PO111" s="2"/>
      <c r="PQ111" s="2"/>
      <c r="PS111" s="2"/>
    </row>
    <row r="112" spans="1:435" x14ac:dyDescent="0.25">
      <c r="A112" t="s">
        <v>295</v>
      </c>
      <c r="B112" s="1">
        <v>332</v>
      </c>
      <c r="C112" s="2"/>
      <c r="E112" s="2"/>
      <c r="G112" s="2">
        <v>135752</v>
      </c>
      <c r="H112" s="3">
        <v>2</v>
      </c>
      <c r="I112" s="2"/>
      <c r="K112" s="2">
        <v>149952</v>
      </c>
      <c r="L112" s="3">
        <v>4</v>
      </c>
      <c r="M112" s="2"/>
      <c r="O112" s="2">
        <v>37488</v>
      </c>
      <c r="P112" s="3">
        <v>1</v>
      </c>
      <c r="Q112" s="2"/>
      <c r="S112" s="2">
        <v>74976</v>
      </c>
      <c r="T112" s="3">
        <v>2</v>
      </c>
      <c r="U112" s="2"/>
      <c r="W112" s="2">
        <v>299904</v>
      </c>
      <c r="X112" s="3">
        <v>8</v>
      </c>
      <c r="Y112" s="2"/>
      <c r="AA112" s="2"/>
      <c r="AC112" s="2"/>
      <c r="AE112" s="2"/>
      <c r="AG112" s="2"/>
      <c r="AI112" s="2"/>
      <c r="AK112" s="2">
        <v>156529</v>
      </c>
      <c r="AL112" s="3">
        <v>1</v>
      </c>
      <c r="AM112" s="2"/>
      <c r="AO112" s="2"/>
      <c r="AQ112" s="2"/>
      <c r="AS112" s="2"/>
      <c r="AU112" s="2"/>
      <c r="AW112" s="2">
        <v>55015</v>
      </c>
      <c r="AX112" s="3">
        <v>1</v>
      </c>
      <c r="AY112" s="2"/>
      <c r="BA112" s="2"/>
      <c r="BC112" s="2">
        <v>50639</v>
      </c>
      <c r="BD112" s="3">
        <v>1</v>
      </c>
      <c r="BE112" s="2"/>
      <c r="BG112" s="2">
        <v>117087</v>
      </c>
      <c r="BH112" s="3">
        <v>1</v>
      </c>
      <c r="BI112" s="2"/>
      <c r="BK112" s="2"/>
      <c r="BM112" s="2"/>
      <c r="BO112" s="2"/>
      <c r="BQ112" s="2"/>
      <c r="BS112" s="2"/>
      <c r="BU112" s="2"/>
      <c r="BW112" s="2"/>
      <c r="BY112" s="2"/>
      <c r="CA112" s="2"/>
      <c r="CC112" s="2">
        <v>78183</v>
      </c>
      <c r="CD112" s="3">
        <v>1</v>
      </c>
      <c r="CE112" s="2">
        <v>14079.266670000001</v>
      </c>
      <c r="CF112" s="3">
        <v>0</v>
      </c>
      <c r="CG112" s="2">
        <v>50595</v>
      </c>
      <c r="CH112" s="3">
        <v>1</v>
      </c>
      <c r="CI112" s="2">
        <v>120388</v>
      </c>
      <c r="CJ112" s="3">
        <v>2</v>
      </c>
      <c r="CK112" s="2"/>
      <c r="CM112" s="2"/>
      <c r="CO112" s="2"/>
      <c r="CQ112" s="2">
        <v>144306</v>
      </c>
      <c r="CR112" s="3">
        <v>1</v>
      </c>
      <c r="CS112" s="2"/>
      <c r="CU112" s="2"/>
      <c r="CW112" s="2"/>
      <c r="CY112" s="2"/>
      <c r="DA112" s="2">
        <v>112569</v>
      </c>
      <c r="DB112" s="3">
        <v>1</v>
      </c>
      <c r="DC112" s="2">
        <v>112569</v>
      </c>
      <c r="DD112" s="3">
        <v>1</v>
      </c>
      <c r="DE112" s="2"/>
      <c r="DG112" s="2"/>
      <c r="DI112" s="2"/>
      <c r="DK112" s="2"/>
      <c r="DM112" s="2"/>
      <c r="DO112" s="2"/>
      <c r="DQ112" s="2">
        <v>195277</v>
      </c>
      <c r="DR112" s="3">
        <v>1</v>
      </c>
      <c r="DS112" s="2">
        <v>112569</v>
      </c>
      <c r="DT112" s="3">
        <v>1</v>
      </c>
      <c r="DU112" s="2"/>
      <c r="DW112" s="2"/>
      <c r="DY112" s="2"/>
      <c r="EA112" s="2"/>
      <c r="EC112" s="2">
        <v>112569</v>
      </c>
      <c r="ED112" s="3">
        <v>1</v>
      </c>
      <c r="EE112" s="2"/>
      <c r="EG112" s="2"/>
      <c r="EI112" s="2"/>
      <c r="EK112" s="2"/>
      <c r="EM112" s="2">
        <v>112569</v>
      </c>
      <c r="EN112" s="3">
        <v>1</v>
      </c>
      <c r="EO112" s="2">
        <v>225138</v>
      </c>
      <c r="EP112" s="3">
        <v>2</v>
      </c>
      <c r="EQ112" s="2">
        <v>112569</v>
      </c>
      <c r="ER112" s="3">
        <v>1</v>
      </c>
      <c r="ES112" s="2"/>
      <c r="EU112" s="2">
        <v>112569</v>
      </c>
      <c r="EV112" s="3">
        <v>1</v>
      </c>
      <c r="EW112" s="2">
        <v>225138</v>
      </c>
      <c r="EX112" s="3">
        <v>2</v>
      </c>
      <c r="EY112" s="2">
        <v>225138</v>
      </c>
      <c r="EZ112" s="3">
        <v>2</v>
      </c>
      <c r="FA112" s="2">
        <v>112569</v>
      </c>
      <c r="FB112" s="3">
        <v>1</v>
      </c>
      <c r="FC112" s="2">
        <v>225138</v>
      </c>
      <c r="FD112" s="3">
        <v>2</v>
      </c>
      <c r="FE112" s="2"/>
      <c r="FG112" s="2">
        <v>112569</v>
      </c>
      <c r="FH112" s="3">
        <v>1</v>
      </c>
      <c r="FI112" s="2"/>
      <c r="FK112" s="2"/>
      <c r="FM112" s="2"/>
      <c r="FO112" s="2">
        <v>337707</v>
      </c>
      <c r="FP112" s="3">
        <v>3</v>
      </c>
      <c r="FQ112" s="2">
        <v>112569</v>
      </c>
      <c r="FR112" s="3">
        <v>1</v>
      </c>
      <c r="FS112" s="2">
        <v>112569</v>
      </c>
      <c r="FT112" s="3">
        <v>1</v>
      </c>
      <c r="FU112" s="2"/>
      <c r="FW112" s="2">
        <v>112569</v>
      </c>
      <c r="FX112" s="3">
        <v>1</v>
      </c>
      <c r="FY112" s="2">
        <v>112569</v>
      </c>
      <c r="FZ112" s="3">
        <v>1</v>
      </c>
      <c r="GA112" s="2">
        <v>112569</v>
      </c>
      <c r="GB112" s="3">
        <v>1</v>
      </c>
      <c r="GC112" s="2">
        <v>675414</v>
      </c>
      <c r="GD112" s="3">
        <v>6</v>
      </c>
      <c r="GE112" s="2"/>
      <c r="GG112" s="2"/>
      <c r="GI112" s="2"/>
      <c r="GK112" s="2"/>
      <c r="GM112" s="2">
        <v>225138</v>
      </c>
      <c r="GN112" s="3">
        <v>2</v>
      </c>
      <c r="GO112" s="2">
        <v>112569</v>
      </c>
      <c r="GP112" s="3">
        <v>1</v>
      </c>
      <c r="GQ112" s="2"/>
      <c r="GS112" s="2"/>
      <c r="GU112" s="2"/>
      <c r="GW112" s="2">
        <v>112569</v>
      </c>
      <c r="GX112" s="3">
        <v>1</v>
      </c>
      <c r="GY112" s="2">
        <v>225138</v>
      </c>
      <c r="GZ112" s="3">
        <v>2</v>
      </c>
      <c r="HA112" s="2"/>
      <c r="HC112" s="2">
        <v>225138</v>
      </c>
      <c r="HD112" s="3">
        <v>2</v>
      </c>
      <c r="HE112" s="2"/>
      <c r="HG112" s="2"/>
      <c r="HI112" s="2"/>
      <c r="HK112" s="2"/>
      <c r="HM112" s="2"/>
      <c r="HO112" s="2">
        <v>112569</v>
      </c>
      <c r="HP112" s="3">
        <v>1</v>
      </c>
      <c r="HQ112" s="2"/>
      <c r="HS112" s="2"/>
      <c r="HU112" s="2">
        <v>112569</v>
      </c>
      <c r="HV112" s="3">
        <v>1</v>
      </c>
      <c r="HW112" s="2"/>
      <c r="HY112" s="2">
        <v>112569</v>
      </c>
      <c r="HZ112" s="3">
        <v>1</v>
      </c>
      <c r="IA112" s="2"/>
      <c r="IC112" s="2"/>
      <c r="IE112" s="2">
        <v>112569</v>
      </c>
      <c r="IF112" s="3">
        <v>1</v>
      </c>
      <c r="IG112" s="2"/>
      <c r="II112" s="2"/>
      <c r="IK112" s="2"/>
      <c r="IM112" s="2"/>
      <c r="IO112" s="2"/>
      <c r="IQ112" s="2">
        <v>112569</v>
      </c>
      <c r="IR112" s="3">
        <v>1</v>
      </c>
      <c r="IS112" s="2"/>
      <c r="IU112" s="2"/>
      <c r="IW112" s="2"/>
      <c r="IY112" s="2"/>
      <c r="JA112" s="2"/>
      <c r="JC112" s="2">
        <v>40800</v>
      </c>
      <c r="JD112" s="3">
        <v>0</v>
      </c>
      <c r="JE112" s="2">
        <v>10200</v>
      </c>
      <c r="JF112" s="3">
        <v>0</v>
      </c>
      <c r="JG112" s="2">
        <v>40800</v>
      </c>
      <c r="JH112" s="3">
        <v>0</v>
      </c>
      <c r="JI112" s="2"/>
      <c r="JK112" s="2"/>
      <c r="JM112" s="2">
        <v>7000</v>
      </c>
      <c r="JN112" s="3">
        <v>0</v>
      </c>
      <c r="JO112" s="2"/>
      <c r="JQ112" s="2">
        <v>19999.919999999998</v>
      </c>
      <c r="JR112" s="3">
        <v>0</v>
      </c>
      <c r="JS112" s="2"/>
      <c r="JU112" s="2"/>
      <c r="JW112" s="2">
        <v>25000</v>
      </c>
      <c r="JX112" s="3">
        <v>0</v>
      </c>
      <c r="JY112" s="2">
        <v>5433.14</v>
      </c>
      <c r="JZ112" s="3">
        <v>0</v>
      </c>
      <c r="KA112" s="2"/>
      <c r="KC112" s="2">
        <v>8000</v>
      </c>
      <c r="KD112" s="3">
        <v>0</v>
      </c>
      <c r="KE112" s="2">
        <v>16704</v>
      </c>
      <c r="KF112" s="3">
        <v>0</v>
      </c>
      <c r="KG112" s="2"/>
      <c r="KI112" s="2"/>
      <c r="KK112" s="2">
        <v>212734.14</v>
      </c>
      <c r="KL112" s="3">
        <v>0</v>
      </c>
      <c r="KM112" s="2">
        <v>225138</v>
      </c>
      <c r="KN112" s="3">
        <v>0</v>
      </c>
      <c r="KO112" s="2"/>
      <c r="KQ112" s="2"/>
      <c r="KS112" s="2"/>
      <c r="KU112" s="2"/>
      <c r="KW112" s="2"/>
      <c r="KY112" s="2"/>
      <c r="LA112" s="2"/>
      <c r="LC112" s="2">
        <v>8000</v>
      </c>
      <c r="LD112" s="3">
        <v>0</v>
      </c>
      <c r="LE112" s="2"/>
      <c r="LG112" s="2"/>
      <c r="LI112" s="2"/>
      <c r="LK112" s="2"/>
      <c r="LM112" s="2"/>
      <c r="LO112" s="2"/>
      <c r="LQ112" s="2"/>
      <c r="LS112" s="2">
        <v>8302</v>
      </c>
      <c r="LT112" s="3">
        <v>0</v>
      </c>
      <c r="LU112" s="2"/>
      <c r="LW112" s="2"/>
      <c r="LY112" s="2"/>
      <c r="MA112" s="2"/>
      <c r="MC112" s="2"/>
      <c r="ME112" s="2"/>
      <c r="MG112" s="2"/>
      <c r="MI112" s="2"/>
      <c r="MK112" s="2"/>
      <c r="MM112" s="2"/>
      <c r="MO112" s="2"/>
      <c r="MQ112" s="2"/>
      <c r="MS112" s="2">
        <v>2883.83</v>
      </c>
      <c r="MT112" s="3">
        <v>0</v>
      </c>
      <c r="MU112" s="2"/>
      <c r="MW112" s="2"/>
      <c r="MY112" s="2"/>
      <c r="NA112" s="2"/>
      <c r="NC112" s="2">
        <v>7264201.2966700001</v>
      </c>
      <c r="ND112" s="3">
        <v>71</v>
      </c>
      <c r="NE112" s="2"/>
      <c r="NG112" s="2"/>
      <c r="NI112" s="2"/>
      <c r="NK112" s="2"/>
      <c r="NM112" s="2"/>
      <c r="NO112" s="2"/>
      <c r="NQ112" s="2"/>
      <c r="NS112" s="2"/>
      <c r="NU112" s="2"/>
      <c r="NW112" s="2"/>
      <c r="NY112" s="2"/>
      <c r="OA112" s="2"/>
      <c r="OC112" s="2"/>
      <c r="OE112" s="2"/>
      <c r="OG112" s="2"/>
      <c r="OI112" s="2"/>
      <c r="OK112" s="2"/>
      <c r="OM112" s="2"/>
      <c r="OO112" s="2"/>
      <c r="OQ112" s="2"/>
      <c r="OS112" s="2"/>
      <c r="OU112" s="2"/>
      <c r="OW112" s="2"/>
      <c r="OY112" s="2"/>
      <c r="PA112" s="2"/>
      <c r="PC112" s="2"/>
      <c r="PE112" s="2"/>
      <c r="PG112" s="2"/>
      <c r="PI112" s="2"/>
      <c r="PK112" s="2"/>
      <c r="PM112" s="2"/>
      <c r="PO112" s="2"/>
      <c r="PQ112" s="2"/>
      <c r="PS112" s="2"/>
    </row>
    <row r="113" spans="1:435" x14ac:dyDescent="0.25">
      <c r="A113" t="s">
        <v>296</v>
      </c>
      <c r="B113" s="1">
        <v>333</v>
      </c>
      <c r="C113" s="2"/>
      <c r="E113" s="2"/>
      <c r="G113" s="2">
        <v>67876</v>
      </c>
      <c r="H113" s="3">
        <v>1</v>
      </c>
      <c r="I113" s="2"/>
      <c r="K113" s="2"/>
      <c r="M113" s="2"/>
      <c r="O113" s="2">
        <v>37488</v>
      </c>
      <c r="P113" s="3">
        <v>1</v>
      </c>
      <c r="Q113" s="2"/>
      <c r="S113" s="2"/>
      <c r="U113" s="2"/>
      <c r="W113" s="2"/>
      <c r="Y113" s="2"/>
      <c r="AA113" s="2"/>
      <c r="AC113" s="2"/>
      <c r="AE113" s="2"/>
      <c r="AG113" s="2"/>
      <c r="AI113" s="2"/>
      <c r="AK113" s="2">
        <v>156529</v>
      </c>
      <c r="AL113" s="3">
        <v>1</v>
      </c>
      <c r="AM113" s="2"/>
      <c r="AO113" s="2"/>
      <c r="AQ113" s="2"/>
      <c r="AS113" s="2"/>
      <c r="AU113" s="2"/>
      <c r="AW113" s="2">
        <v>55015</v>
      </c>
      <c r="AX113" s="3">
        <v>1</v>
      </c>
      <c r="AY113" s="2"/>
      <c r="BA113" s="2"/>
      <c r="BC113" s="2"/>
      <c r="BE113" s="2"/>
      <c r="BG113" s="2"/>
      <c r="BI113" s="2"/>
      <c r="BK113" s="2"/>
      <c r="BM113" s="2"/>
      <c r="BO113" s="2"/>
      <c r="BQ113" s="2"/>
      <c r="BS113" s="2"/>
      <c r="BU113" s="2"/>
      <c r="BW113" s="2"/>
      <c r="BY113" s="2"/>
      <c r="CA113" s="2"/>
      <c r="CC113" s="2">
        <v>78183</v>
      </c>
      <c r="CD113" s="3">
        <v>1</v>
      </c>
      <c r="CE113" s="2">
        <v>8729.6633330000004</v>
      </c>
      <c r="CF113" s="3">
        <v>0</v>
      </c>
      <c r="CG113" s="2">
        <v>75892.5</v>
      </c>
      <c r="CH113" s="3">
        <v>1.5</v>
      </c>
      <c r="CI113" s="2">
        <v>60194</v>
      </c>
      <c r="CJ113" s="3">
        <v>1</v>
      </c>
      <c r="CK113" s="2"/>
      <c r="CM113" s="2"/>
      <c r="CO113" s="2"/>
      <c r="CQ113" s="2"/>
      <c r="CS113" s="2">
        <v>72153</v>
      </c>
      <c r="CT113" s="3">
        <v>0.5</v>
      </c>
      <c r="CU113" s="2"/>
      <c r="CW113" s="2"/>
      <c r="CY113" s="2"/>
      <c r="DA113" s="2"/>
      <c r="DC113" s="2">
        <v>112569</v>
      </c>
      <c r="DD113" s="3">
        <v>1</v>
      </c>
      <c r="DE113" s="2"/>
      <c r="DG113" s="2">
        <v>15350.318140883999</v>
      </c>
      <c r="DH113" s="3">
        <v>0.13636363600000001</v>
      </c>
      <c r="DI113" s="2"/>
      <c r="DK113" s="2"/>
      <c r="DM113" s="2"/>
      <c r="DO113" s="2"/>
      <c r="DQ113" s="2">
        <v>195277</v>
      </c>
      <c r="DR113" s="3">
        <v>1</v>
      </c>
      <c r="DS113" s="2">
        <v>56284.5</v>
      </c>
      <c r="DT113" s="3">
        <v>0.5</v>
      </c>
      <c r="DU113" s="2"/>
      <c r="DW113" s="2"/>
      <c r="DY113" s="2">
        <v>56854</v>
      </c>
      <c r="DZ113" s="3">
        <v>1</v>
      </c>
      <c r="EA113" s="2"/>
      <c r="EC113" s="2"/>
      <c r="EE113" s="2"/>
      <c r="EG113" s="2"/>
      <c r="EI113" s="2">
        <v>112569</v>
      </c>
      <c r="EJ113" s="3">
        <v>1</v>
      </c>
      <c r="EK113" s="2"/>
      <c r="EM113" s="2"/>
      <c r="EO113" s="2">
        <v>225138</v>
      </c>
      <c r="EP113" s="3">
        <v>2</v>
      </c>
      <c r="EQ113" s="2">
        <v>112569</v>
      </c>
      <c r="ER113" s="3">
        <v>1</v>
      </c>
      <c r="ES113" s="2"/>
      <c r="EU113" s="2">
        <v>450276</v>
      </c>
      <c r="EV113" s="3">
        <v>4</v>
      </c>
      <c r="EW113" s="2">
        <v>450276</v>
      </c>
      <c r="EX113" s="3">
        <v>4</v>
      </c>
      <c r="EY113" s="2">
        <v>450276</v>
      </c>
      <c r="EZ113" s="3">
        <v>4</v>
      </c>
      <c r="FA113" s="2">
        <v>450276</v>
      </c>
      <c r="FB113" s="3">
        <v>4</v>
      </c>
      <c r="FC113" s="2">
        <v>450276</v>
      </c>
      <c r="FD113" s="3">
        <v>4</v>
      </c>
      <c r="FE113" s="2"/>
      <c r="FG113" s="2">
        <v>112569</v>
      </c>
      <c r="FH113" s="3">
        <v>1</v>
      </c>
      <c r="FI113" s="2"/>
      <c r="FK113" s="2"/>
      <c r="FM113" s="2"/>
      <c r="FO113" s="2"/>
      <c r="FQ113" s="2"/>
      <c r="FS113" s="2"/>
      <c r="FU113" s="2"/>
      <c r="FW113" s="2"/>
      <c r="FY113" s="2"/>
      <c r="GA113" s="2">
        <v>225138</v>
      </c>
      <c r="GB113" s="3">
        <v>2</v>
      </c>
      <c r="GC113" s="2">
        <v>450276</v>
      </c>
      <c r="GD113" s="3">
        <v>4</v>
      </c>
      <c r="GE113" s="2"/>
      <c r="GG113" s="2"/>
      <c r="GI113" s="2"/>
      <c r="GK113" s="2"/>
      <c r="GM113" s="2"/>
      <c r="GO113" s="2"/>
      <c r="GQ113" s="2"/>
      <c r="GS113" s="2">
        <v>112569</v>
      </c>
      <c r="GT113" s="3">
        <v>1</v>
      </c>
      <c r="GU113" s="2"/>
      <c r="GW113" s="2"/>
      <c r="GY113" s="2"/>
      <c r="HA113" s="2"/>
      <c r="HC113" s="2"/>
      <c r="HE113" s="2"/>
      <c r="HG113" s="2"/>
      <c r="HI113" s="2"/>
      <c r="HK113" s="2"/>
      <c r="HM113" s="2"/>
      <c r="HO113" s="2"/>
      <c r="HQ113" s="2"/>
      <c r="HS113" s="2"/>
      <c r="HU113" s="2"/>
      <c r="HW113" s="2"/>
      <c r="HY113" s="2"/>
      <c r="IA113" s="2"/>
      <c r="IC113" s="2"/>
      <c r="IE113" s="2">
        <v>112569</v>
      </c>
      <c r="IF113" s="3">
        <v>1</v>
      </c>
      <c r="IG113" s="2"/>
      <c r="II113" s="2"/>
      <c r="IK113" s="2"/>
      <c r="IM113" s="2"/>
      <c r="IO113" s="2"/>
      <c r="IQ113" s="2"/>
      <c r="IS113" s="2"/>
      <c r="IU113" s="2"/>
      <c r="IW113" s="2"/>
      <c r="IY113" s="2"/>
      <c r="JA113" s="2"/>
      <c r="JC113" s="2"/>
      <c r="JE113" s="2"/>
      <c r="JG113" s="2"/>
      <c r="JI113" s="2"/>
      <c r="JK113" s="2"/>
      <c r="JM113" s="2"/>
      <c r="JO113" s="2"/>
      <c r="JQ113" s="2">
        <v>11718.68</v>
      </c>
      <c r="JR113" s="3">
        <v>0</v>
      </c>
      <c r="JS113" s="2"/>
      <c r="JU113" s="2"/>
      <c r="JW113" s="2">
        <v>25700</v>
      </c>
      <c r="JX113" s="3">
        <v>0</v>
      </c>
      <c r="JY113" s="2">
        <v>5725.15</v>
      </c>
      <c r="JZ113" s="3">
        <v>0</v>
      </c>
      <c r="KA113" s="2"/>
      <c r="KC113" s="2">
        <v>9054</v>
      </c>
      <c r="KD113" s="3">
        <v>0</v>
      </c>
      <c r="KE113" s="2"/>
      <c r="KG113" s="2"/>
      <c r="KI113" s="2">
        <v>2479</v>
      </c>
      <c r="KJ113" s="3">
        <v>0</v>
      </c>
      <c r="KK113" s="2">
        <v>135082.14000000001</v>
      </c>
      <c r="KL113" s="3">
        <v>0</v>
      </c>
      <c r="KM113" s="2"/>
      <c r="KO113" s="2"/>
      <c r="KQ113" s="2"/>
      <c r="KS113" s="2"/>
      <c r="KU113" s="2"/>
      <c r="KW113" s="2"/>
      <c r="KY113" s="2"/>
      <c r="LA113" s="2"/>
      <c r="LC113" s="2">
        <v>8680</v>
      </c>
      <c r="LD113" s="3">
        <v>0</v>
      </c>
      <c r="LE113" s="2"/>
      <c r="LG113" s="2"/>
      <c r="LI113" s="2"/>
      <c r="LK113" s="2"/>
      <c r="LM113" s="2"/>
      <c r="LO113" s="2"/>
      <c r="LQ113" s="2"/>
      <c r="LS113" s="2"/>
      <c r="LU113" s="2"/>
      <c r="LW113" s="2"/>
      <c r="LY113" s="2"/>
      <c r="MA113" s="2"/>
      <c r="MC113" s="2"/>
      <c r="ME113" s="2"/>
      <c r="MG113" s="2"/>
      <c r="MI113" s="2"/>
      <c r="MK113" s="2"/>
      <c r="MM113" s="2"/>
      <c r="MO113" s="2"/>
      <c r="MQ113" s="2"/>
      <c r="MS113" s="2"/>
      <c r="MU113" s="2">
        <v>10850</v>
      </c>
      <c r="MV113" s="3">
        <v>0</v>
      </c>
      <c r="MW113" s="2"/>
      <c r="MY113" s="2"/>
      <c r="NA113" s="2"/>
      <c r="NC113" s="2">
        <v>4972460.9514738843</v>
      </c>
      <c r="ND113" s="3">
        <v>44.636363635999999</v>
      </c>
      <c r="NE113" s="2"/>
      <c r="NG113" s="2"/>
      <c r="NI113" s="2"/>
      <c r="NK113" s="2"/>
      <c r="NM113" s="2"/>
      <c r="NO113" s="2"/>
      <c r="NQ113" s="2"/>
      <c r="NS113" s="2"/>
      <c r="NU113" s="2"/>
      <c r="NW113" s="2"/>
      <c r="NY113" s="2"/>
      <c r="OA113" s="2"/>
      <c r="OC113" s="2"/>
      <c r="OE113" s="2"/>
      <c r="OG113" s="2"/>
      <c r="OI113" s="2"/>
      <c r="OK113" s="2"/>
      <c r="OM113" s="2"/>
      <c r="OO113" s="2"/>
      <c r="OQ113" s="2"/>
      <c r="OS113" s="2"/>
      <c r="OU113" s="2"/>
      <c r="OW113" s="2"/>
      <c r="OY113" s="2"/>
      <c r="PA113" s="2"/>
      <c r="PC113" s="2"/>
      <c r="PE113" s="2"/>
      <c r="PG113" s="2"/>
      <c r="PI113" s="2"/>
      <c r="PK113" s="2"/>
      <c r="PM113" s="2"/>
      <c r="PO113" s="2"/>
      <c r="PQ113" s="2"/>
      <c r="PS113" s="2"/>
    </row>
    <row r="114" spans="1:435" x14ac:dyDescent="0.25">
      <c r="A114" t="s">
        <v>297</v>
      </c>
      <c r="B114" s="1">
        <v>336</v>
      </c>
      <c r="C114" s="2"/>
      <c r="E114" s="2"/>
      <c r="G114" s="2"/>
      <c r="I114" s="2"/>
      <c r="K114" s="2">
        <v>224928</v>
      </c>
      <c r="L114" s="3">
        <v>6</v>
      </c>
      <c r="M114" s="2"/>
      <c r="O114" s="2"/>
      <c r="Q114" s="2"/>
      <c r="S114" s="2"/>
      <c r="U114" s="2"/>
      <c r="W114" s="2">
        <v>187440</v>
      </c>
      <c r="X114" s="3">
        <v>5</v>
      </c>
      <c r="Y114" s="2">
        <v>66291</v>
      </c>
      <c r="Z114" s="3">
        <v>1</v>
      </c>
      <c r="AA114" s="2"/>
      <c r="AC114" s="2"/>
      <c r="AE114" s="2"/>
      <c r="AG114" s="2"/>
      <c r="AI114" s="2"/>
      <c r="AK114" s="2">
        <v>156529</v>
      </c>
      <c r="AL114" s="3">
        <v>1</v>
      </c>
      <c r="AM114" s="2"/>
      <c r="AO114" s="2"/>
      <c r="AQ114" s="2"/>
      <c r="AS114" s="2"/>
      <c r="AU114" s="2"/>
      <c r="AW114" s="2"/>
      <c r="AY114" s="2"/>
      <c r="BA114" s="2"/>
      <c r="BC114" s="2"/>
      <c r="BE114" s="2"/>
      <c r="BG114" s="2"/>
      <c r="BI114" s="2"/>
      <c r="BK114" s="2"/>
      <c r="BM114" s="2"/>
      <c r="BO114" s="2"/>
      <c r="BQ114" s="2"/>
      <c r="BS114" s="2"/>
      <c r="BU114" s="2"/>
      <c r="BW114" s="2"/>
      <c r="BY114" s="2"/>
      <c r="CA114" s="2"/>
      <c r="CC114" s="2">
        <v>78183</v>
      </c>
      <c r="CD114" s="3">
        <v>1</v>
      </c>
      <c r="CE114" s="2">
        <v>12623.803330000001</v>
      </c>
      <c r="CF114" s="3">
        <v>0</v>
      </c>
      <c r="CG114" s="2">
        <v>101190</v>
      </c>
      <c r="CH114" s="3">
        <v>2</v>
      </c>
      <c r="CI114" s="2">
        <v>60194</v>
      </c>
      <c r="CJ114" s="3">
        <v>1</v>
      </c>
      <c r="CK114" s="2">
        <v>117742</v>
      </c>
      <c r="CL114" s="3">
        <v>1</v>
      </c>
      <c r="CM114" s="2"/>
      <c r="CO114" s="2"/>
      <c r="CQ114" s="2"/>
      <c r="CS114" s="2">
        <v>144306</v>
      </c>
      <c r="CT114" s="3">
        <v>1</v>
      </c>
      <c r="CU114" s="2"/>
      <c r="CW114" s="2"/>
      <c r="CY114" s="2"/>
      <c r="DA114" s="2"/>
      <c r="DC114" s="2">
        <v>112569</v>
      </c>
      <c r="DD114" s="3">
        <v>1</v>
      </c>
      <c r="DE114" s="2"/>
      <c r="DG114" s="2"/>
      <c r="DI114" s="2"/>
      <c r="DK114" s="2"/>
      <c r="DM114" s="2"/>
      <c r="DO114" s="2"/>
      <c r="DQ114" s="2">
        <v>195277</v>
      </c>
      <c r="DR114" s="3">
        <v>1</v>
      </c>
      <c r="DS114" s="2">
        <v>56284.5</v>
      </c>
      <c r="DT114" s="3">
        <v>0.5</v>
      </c>
      <c r="DU114" s="2"/>
      <c r="DW114" s="2"/>
      <c r="DY114" s="2"/>
      <c r="EA114" s="2"/>
      <c r="EC114" s="2">
        <v>112569</v>
      </c>
      <c r="ED114" s="3">
        <v>1</v>
      </c>
      <c r="EE114" s="2"/>
      <c r="EG114" s="2"/>
      <c r="EI114" s="2">
        <v>112569</v>
      </c>
      <c r="EJ114" s="3">
        <v>1</v>
      </c>
      <c r="EK114" s="2"/>
      <c r="EM114" s="2"/>
      <c r="EO114" s="2">
        <v>112569</v>
      </c>
      <c r="EP114" s="3">
        <v>1</v>
      </c>
      <c r="EQ114" s="2">
        <v>112569</v>
      </c>
      <c r="ER114" s="3">
        <v>1</v>
      </c>
      <c r="ES114" s="2"/>
      <c r="EU114" s="2">
        <v>225138</v>
      </c>
      <c r="EV114" s="3">
        <v>2</v>
      </c>
      <c r="EW114" s="2">
        <v>225138</v>
      </c>
      <c r="EX114" s="3">
        <v>2</v>
      </c>
      <c r="EY114" s="2">
        <v>225138</v>
      </c>
      <c r="EZ114" s="3">
        <v>2</v>
      </c>
      <c r="FA114" s="2">
        <v>225138</v>
      </c>
      <c r="FB114" s="3">
        <v>2</v>
      </c>
      <c r="FC114" s="2">
        <v>225138</v>
      </c>
      <c r="FD114" s="3">
        <v>2</v>
      </c>
      <c r="FE114" s="2"/>
      <c r="FG114" s="2">
        <v>112569</v>
      </c>
      <c r="FH114" s="3">
        <v>1</v>
      </c>
      <c r="FI114" s="2"/>
      <c r="FK114" s="2"/>
      <c r="FM114" s="2"/>
      <c r="FO114" s="2"/>
      <c r="FQ114" s="2"/>
      <c r="FS114" s="2"/>
      <c r="FU114" s="2">
        <v>225138</v>
      </c>
      <c r="FV114" s="3">
        <v>2</v>
      </c>
      <c r="FW114" s="2">
        <v>225138</v>
      </c>
      <c r="FX114" s="3">
        <v>2</v>
      </c>
      <c r="FY114" s="2"/>
      <c r="GA114" s="2">
        <v>112569</v>
      </c>
      <c r="GB114" s="3">
        <v>1</v>
      </c>
      <c r="GC114" s="2">
        <v>337707</v>
      </c>
      <c r="GD114" s="3">
        <v>3</v>
      </c>
      <c r="GE114" s="2"/>
      <c r="GG114" s="2">
        <v>112569</v>
      </c>
      <c r="GH114" s="3">
        <v>1</v>
      </c>
      <c r="GI114" s="2"/>
      <c r="GK114" s="2"/>
      <c r="GM114" s="2">
        <v>337707</v>
      </c>
      <c r="GN114" s="3">
        <v>3</v>
      </c>
      <c r="GO114" s="2"/>
      <c r="GQ114" s="2"/>
      <c r="GS114" s="2">
        <v>112569</v>
      </c>
      <c r="GT114" s="3">
        <v>1</v>
      </c>
      <c r="GU114" s="2"/>
      <c r="GW114" s="2"/>
      <c r="GY114" s="2">
        <v>337707</v>
      </c>
      <c r="GZ114" s="3">
        <v>3</v>
      </c>
      <c r="HA114" s="2"/>
      <c r="HC114" s="2">
        <v>337707</v>
      </c>
      <c r="HD114" s="3">
        <v>3</v>
      </c>
      <c r="HE114" s="2"/>
      <c r="HG114" s="2"/>
      <c r="HI114" s="2">
        <v>112569</v>
      </c>
      <c r="HJ114" s="3">
        <v>1</v>
      </c>
      <c r="HK114" s="2"/>
      <c r="HM114" s="2"/>
      <c r="HO114" s="2"/>
      <c r="HQ114" s="2"/>
      <c r="HS114" s="2"/>
      <c r="HU114" s="2"/>
      <c r="HW114" s="2">
        <v>112569</v>
      </c>
      <c r="HX114" s="3">
        <v>1</v>
      </c>
      <c r="HY114" s="2"/>
      <c r="IA114" s="2"/>
      <c r="IC114" s="2"/>
      <c r="IE114" s="2"/>
      <c r="IG114" s="2"/>
      <c r="II114" s="2"/>
      <c r="IK114" s="2"/>
      <c r="IM114" s="2"/>
      <c r="IO114" s="2"/>
      <c r="IQ114" s="2"/>
      <c r="IS114" s="2"/>
      <c r="IU114" s="2"/>
      <c r="IW114" s="2">
        <v>112569</v>
      </c>
      <c r="IX114" s="3">
        <v>1</v>
      </c>
      <c r="IY114" s="2">
        <v>70306</v>
      </c>
      <c r="IZ114" s="3">
        <v>2</v>
      </c>
      <c r="JA114" s="2"/>
      <c r="JC114" s="2">
        <v>54400</v>
      </c>
      <c r="JD114" s="3">
        <v>0</v>
      </c>
      <c r="JE114" s="2">
        <v>10200</v>
      </c>
      <c r="JF114" s="3">
        <v>0</v>
      </c>
      <c r="JG114" s="2">
        <v>54400</v>
      </c>
      <c r="JH114" s="3">
        <v>0</v>
      </c>
      <c r="JI114" s="2"/>
      <c r="JK114" s="2"/>
      <c r="JM114" s="2"/>
      <c r="JO114" s="2"/>
      <c r="JQ114" s="2">
        <v>50000.084999999999</v>
      </c>
      <c r="JR114" s="3">
        <v>0</v>
      </c>
      <c r="JS114" s="2"/>
      <c r="JU114" s="2"/>
      <c r="JW114" s="2"/>
      <c r="JY114" s="2">
        <v>5274.2</v>
      </c>
      <c r="JZ114" s="3">
        <v>0</v>
      </c>
      <c r="KA114" s="2"/>
      <c r="KC114" s="2">
        <v>15632</v>
      </c>
      <c r="KD114" s="3">
        <v>0</v>
      </c>
      <c r="KE114" s="2">
        <v>10000</v>
      </c>
      <c r="KF114" s="3">
        <v>0</v>
      </c>
      <c r="KG114" s="2"/>
      <c r="KI114" s="2">
        <v>3000</v>
      </c>
      <c r="KJ114" s="3">
        <v>0</v>
      </c>
      <c r="KK114" s="2">
        <v>151273.14000000001</v>
      </c>
      <c r="KL114" s="3">
        <v>0</v>
      </c>
      <c r="KM114" s="2"/>
      <c r="KO114" s="2"/>
      <c r="KQ114" s="2"/>
      <c r="KS114" s="2"/>
      <c r="KU114" s="2">
        <v>11500</v>
      </c>
      <c r="KV114" s="3">
        <v>0</v>
      </c>
      <c r="KW114" s="2">
        <v>500</v>
      </c>
      <c r="KX114" s="3">
        <v>0</v>
      </c>
      <c r="KY114" s="2"/>
      <c r="LA114" s="2"/>
      <c r="LC114" s="2">
        <v>7320</v>
      </c>
      <c r="LD114" s="3">
        <v>0</v>
      </c>
      <c r="LE114" s="2"/>
      <c r="LG114" s="2"/>
      <c r="LI114" s="2"/>
      <c r="LK114" s="2"/>
      <c r="LM114" s="2"/>
      <c r="LO114" s="2"/>
      <c r="LQ114" s="2"/>
      <c r="LS114" s="2">
        <v>10355</v>
      </c>
      <c r="LT114" s="3">
        <v>0</v>
      </c>
      <c r="LU114" s="2"/>
      <c r="LW114" s="2"/>
      <c r="LY114" s="2"/>
      <c r="MA114" s="2"/>
      <c r="MC114" s="2"/>
      <c r="ME114" s="2"/>
      <c r="MG114" s="2">
        <v>500</v>
      </c>
      <c r="MH114" s="3">
        <v>0</v>
      </c>
      <c r="MI114" s="2"/>
      <c r="MK114" s="2">
        <v>5000</v>
      </c>
      <c r="ML114" s="3">
        <v>0</v>
      </c>
      <c r="MM114" s="2"/>
      <c r="MO114" s="2"/>
      <c r="MQ114" s="2"/>
      <c r="MS114" s="2">
        <v>2638.75</v>
      </c>
      <c r="MT114" s="3">
        <v>0</v>
      </c>
      <c r="MU114" s="2"/>
      <c r="MW114" s="2"/>
      <c r="MY114" s="2"/>
      <c r="NA114" s="2"/>
      <c r="NC114" s="2">
        <v>6140909.4783299994</v>
      </c>
      <c r="ND114" s="3">
        <v>60.5</v>
      </c>
      <c r="NE114" s="2"/>
      <c r="NG114" s="2"/>
      <c r="NI114" s="2"/>
      <c r="NK114" s="2"/>
      <c r="NM114" s="2"/>
      <c r="NO114" s="2"/>
      <c r="NQ114" s="2"/>
      <c r="NS114" s="2"/>
      <c r="NU114" s="2"/>
      <c r="NW114" s="2"/>
      <c r="NY114" s="2"/>
      <c r="OA114" s="2"/>
      <c r="OC114" s="2"/>
      <c r="OE114" s="2"/>
      <c r="OG114" s="2"/>
      <c r="OI114" s="2"/>
      <c r="OK114" s="2"/>
      <c r="OM114" s="2"/>
      <c r="OO114" s="2"/>
      <c r="OQ114" s="2"/>
      <c r="OS114" s="2"/>
      <c r="OU114" s="2"/>
      <c r="OW114" s="2"/>
      <c r="OY114" s="2"/>
      <c r="PA114" s="2"/>
      <c r="PC114" s="2"/>
      <c r="PE114" s="2"/>
      <c r="PG114" s="2"/>
      <c r="PI114" s="2"/>
      <c r="PK114" s="2"/>
      <c r="PM114" s="2"/>
      <c r="PO114" s="2"/>
      <c r="PQ114" s="2"/>
      <c r="PS114" s="2"/>
    </row>
    <row r="115" spans="1:435" x14ac:dyDescent="0.25">
      <c r="A115" t="s">
        <v>298</v>
      </c>
      <c r="B115" s="1">
        <v>335</v>
      </c>
      <c r="C115" s="2"/>
      <c r="E115" s="2"/>
      <c r="G115" s="2"/>
      <c r="I115" s="2"/>
      <c r="K115" s="2"/>
      <c r="M115" s="2"/>
      <c r="O115" s="2"/>
      <c r="Q115" s="2"/>
      <c r="S115" s="2"/>
      <c r="U115" s="2"/>
      <c r="W115" s="2">
        <v>74976</v>
      </c>
      <c r="X115" s="3">
        <v>2</v>
      </c>
      <c r="Y115" s="2"/>
      <c r="AA115" s="2"/>
      <c r="AC115" s="2"/>
      <c r="AE115" s="2"/>
      <c r="AG115" s="2"/>
      <c r="AI115" s="2"/>
      <c r="AK115" s="2"/>
      <c r="AM115" s="2"/>
      <c r="AO115" s="2"/>
      <c r="AQ115" s="2"/>
      <c r="AS115" s="2"/>
      <c r="AU115" s="2"/>
      <c r="AW115" s="2">
        <v>55015</v>
      </c>
      <c r="AX115" s="3">
        <v>1</v>
      </c>
      <c r="AY115" s="2"/>
      <c r="BA115" s="2"/>
      <c r="BC115" s="2">
        <v>50639</v>
      </c>
      <c r="BD115" s="3">
        <v>1</v>
      </c>
      <c r="BE115" s="2"/>
      <c r="BG115" s="2"/>
      <c r="BI115" s="2"/>
      <c r="BK115" s="2"/>
      <c r="BM115" s="2"/>
      <c r="BO115" s="2"/>
      <c r="BQ115" s="2"/>
      <c r="BS115" s="2"/>
      <c r="BU115" s="2"/>
      <c r="BW115" s="2">
        <v>117087</v>
      </c>
      <c r="BX115" s="3">
        <v>1</v>
      </c>
      <c r="BY115" s="2"/>
      <c r="CA115" s="2"/>
      <c r="CC115" s="2">
        <v>78183</v>
      </c>
      <c r="CD115" s="3">
        <v>1</v>
      </c>
      <c r="CE115" s="2">
        <v>15058.74</v>
      </c>
      <c r="CF115" s="3">
        <v>0</v>
      </c>
      <c r="CG115" s="2">
        <v>50595</v>
      </c>
      <c r="CH115" s="3">
        <v>1</v>
      </c>
      <c r="CI115" s="2">
        <v>120388</v>
      </c>
      <c r="CJ115" s="3">
        <v>2</v>
      </c>
      <c r="CK115" s="2">
        <v>117742</v>
      </c>
      <c r="CL115" s="3">
        <v>1</v>
      </c>
      <c r="CM115" s="2"/>
      <c r="CO115" s="2"/>
      <c r="CQ115" s="2"/>
      <c r="CS115" s="2"/>
      <c r="CU115" s="2"/>
      <c r="CW115" s="2"/>
      <c r="CY115" s="2"/>
      <c r="DA115" s="2">
        <v>112569</v>
      </c>
      <c r="DB115" s="3">
        <v>1</v>
      </c>
      <c r="DC115" s="2">
        <v>112569</v>
      </c>
      <c r="DD115" s="3">
        <v>1</v>
      </c>
      <c r="DE115" s="2"/>
      <c r="DG115" s="2"/>
      <c r="DI115" s="2"/>
      <c r="DK115" s="2"/>
      <c r="DM115" s="2"/>
      <c r="DO115" s="2">
        <v>116130</v>
      </c>
      <c r="DP115" s="3">
        <v>1</v>
      </c>
      <c r="DQ115" s="2">
        <v>195277</v>
      </c>
      <c r="DR115" s="3">
        <v>1</v>
      </c>
      <c r="DS115" s="2">
        <v>112569</v>
      </c>
      <c r="DT115" s="3">
        <v>1</v>
      </c>
      <c r="DU115" s="2"/>
      <c r="DW115" s="2"/>
      <c r="DY115" s="2"/>
      <c r="EA115" s="2"/>
      <c r="EC115" s="2">
        <v>112569</v>
      </c>
      <c r="ED115" s="3">
        <v>1</v>
      </c>
      <c r="EE115" s="2"/>
      <c r="EG115" s="2"/>
      <c r="EI115" s="2"/>
      <c r="EK115" s="2"/>
      <c r="EM115" s="2">
        <v>112569</v>
      </c>
      <c r="EN115" s="3">
        <v>1</v>
      </c>
      <c r="EO115" s="2">
        <v>337707</v>
      </c>
      <c r="EP115" s="3">
        <v>3</v>
      </c>
      <c r="EQ115" s="2"/>
      <c r="ES115" s="2"/>
      <c r="EU115" s="2">
        <v>225138</v>
      </c>
      <c r="EV115" s="3">
        <v>2</v>
      </c>
      <c r="EW115" s="2">
        <v>225138</v>
      </c>
      <c r="EX115" s="3">
        <v>2</v>
      </c>
      <c r="EY115" s="2">
        <v>225138</v>
      </c>
      <c r="EZ115" s="3">
        <v>2</v>
      </c>
      <c r="FA115" s="2">
        <v>112569</v>
      </c>
      <c r="FB115" s="3">
        <v>1</v>
      </c>
      <c r="FC115" s="2">
        <v>112569</v>
      </c>
      <c r="FD115" s="3">
        <v>1</v>
      </c>
      <c r="FE115" s="2">
        <v>225138</v>
      </c>
      <c r="FF115" s="3">
        <v>2</v>
      </c>
      <c r="FG115" s="2">
        <v>112569</v>
      </c>
      <c r="FH115" s="3">
        <v>1</v>
      </c>
      <c r="FI115" s="2"/>
      <c r="FK115" s="2"/>
      <c r="FM115" s="2"/>
      <c r="FO115" s="2">
        <v>112569</v>
      </c>
      <c r="FP115" s="3">
        <v>1</v>
      </c>
      <c r="FQ115" s="2">
        <v>112569</v>
      </c>
      <c r="FR115" s="3">
        <v>1</v>
      </c>
      <c r="FS115" s="2"/>
      <c r="FU115" s="2">
        <v>112569</v>
      </c>
      <c r="FV115" s="3">
        <v>1</v>
      </c>
      <c r="FW115" s="2">
        <v>112569</v>
      </c>
      <c r="FX115" s="3">
        <v>1</v>
      </c>
      <c r="FY115" s="2">
        <v>112569</v>
      </c>
      <c r="FZ115" s="3">
        <v>1</v>
      </c>
      <c r="GA115" s="2">
        <v>112569</v>
      </c>
      <c r="GB115" s="3">
        <v>1</v>
      </c>
      <c r="GC115" s="2">
        <v>900552</v>
      </c>
      <c r="GD115" s="3">
        <v>8</v>
      </c>
      <c r="GE115" s="2"/>
      <c r="GG115" s="2"/>
      <c r="GI115" s="2"/>
      <c r="GK115" s="2"/>
      <c r="GM115" s="2">
        <v>225138</v>
      </c>
      <c r="GN115" s="3">
        <v>2</v>
      </c>
      <c r="GO115" s="2">
        <v>225138</v>
      </c>
      <c r="GP115" s="3">
        <v>2</v>
      </c>
      <c r="GQ115" s="2"/>
      <c r="GS115" s="2">
        <v>112569</v>
      </c>
      <c r="GT115" s="3">
        <v>1</v>
      </c>
      <c r="GU115" s="2"/>
      <c r="GW115" s="2"/>
      <c r="GY115" s="2">
        <v>225138</v>
      </c>
      <c r="GZ115" s="3">
        <v>2</v>
      </c>
      <c r="HA115" s="2">
        <v>112569</v>
      </c>
      <c r="HB115" s="3">
        <v>1</v>
      </c>
      <c r="HC115" s="2">
        <v>225138</v>
      </c>
      <c r="HD115" s="3">
        <v>2</v>
      </c>
      <c r="HE115" s="2">
        <v>112569</v>
      </c>
      <c r="HF115" s="3">
        <v>1</v>
      </c>
      <c r="HG115" s="2"/>
      <c r="HI115" s="2"/>
      <c r="HK115" s="2"/>
      <c r="HM115" s="2"/>
      <c r="HO115" s="2">
        <v>112569</v>
      </c>
      <c r="HP115" s="3">
        <v>1</v>
      </c>
      <c r="HQ115" s="2"/>
      <c r="HS115" s="2"/>
      <c r="HU115" s="2">
        <v>112569</v>
      </c>
      <c r="HV115" s="3">
        <v>1</v>
      </c>
      <c r="HW115" s="2"/>
      <c r="HY115" s="2"/>
      <c r="IA115" s="2"/>
      <c r="IC115" s="2"/>
      <c r="IE115" s="2">
        <v>112569</v>
      </c>
      <c r="IF115" s="3">
        <v>1</v>
      </c>
      <c r="IG115" s="2"/>
      <c r="II115" s="2"/>
      <c r="IK115" s="2"/>
      <c r="IM115" s="2"/>
      <c r="IO115" s="2"/>
      <c r="IQ115" s="2"/>
      <c r="IS115" s="2"/>
      <c r="IU115" s="2"/>
      <c r="IW115" s="2"/>
      <c r="IY115" s="2">
        <v>281224</v>
      </c>
      <c r="IZ115" s="3">
        <v>8</v>
      </c>
      <c r="JA115" s="2"/>
      <c r="JC115" s="2">
        <v>27200</v>
      </c>
      <c r="JD115" s="3">
        <v>0</v>
      </c>
      <c r="JE115" s="2">
        <v>10200</v>
      </c>
      <c r="JF115" s="3">
        <v>0</v>
      </c>
      <c r="JG115" s="2">
        <v>27200</v>
      </c>
      <c r="JH115" s="3">
        <v>0</v>
      </c>
      <c r="JI115" s="2"/>
      <c r="JK115" s="2"/>
      <c r="JM115" s="2"/>
      <c r="JO115" s="2"/>
      <c r="JQ115" s="2">
        <v>59321.824999999997</v>
      </c>
      <c r="JR115" s="3">
        <v>0</v>
      </c>
      <c r="JS115" s="2"/>
      <c r="JU115" s="2"/>
      <c r="JW115" s="2">
        <v>3000</v>
      </c>
      <c r="JX115" s="3">
        <v>0</v>
      </c>
      <c r="JY115" s="2">
        <v>5255.12</v>
      </c>
      <c r="JZ115" s="3">
        <v>0</v>
      </c>
      <c r="KA115" s="2"/>
      <c r="KC115" s="2">
        <v>10000</v>
      </c>
      <c r="KD115" s="3">
        <v>0</v>
      </c>
      <c r="KE115" s="2"/>
      <c r="KG115" s="2"/>
      <c r="KI115" s="2"/>
      <c r="KK115" s="2">
        <v>184030.85</v>
      </c>
      <c r="KL115" s="3">
        <v>0</v>
      </c>
      <c r="KM115" s="2"/>
      <c r="KO115" s="2"/>
      <c r="KQ115" s="2"/>
      <c r="KS115" s="2"/>
      <c r="KU115" s="2"/>
      <c r="KW115" s="2">
        <v>250</v>
      </c>
      <c r="KX115" s="3">
        <v>0</v>
      </c>
      <c r="KY115" s="2">
        <v>24895</v>
      </c>
      <c r="KZ115" s="3">
        <v>0</v>
      </c>
      <c r="LA115" s="2">
        <v>5670</v>
      </c>
      <c r="LB115" s="3">
        <v>0</v>
      </c>
      <c r="LC115" s="2">
        <v>6420</v>
      </c>
      <c r="LD115" s="3">
        <v>0</v>
      </c>
      <c r="LE115" s="2"/>
      <c r="LG115" s="2"/>
      <c r="LI115" s="2"/>
      <c r="LK115" s="2"/>
      <c r="LM115" s="2"/>
      <c r="LO115" s="2"/>
      <c r="LQ115" s="2"/>
      <c r="LS115" s="2">
        <v>9000</v>
      </c>
      <c r="LT115" s="3">
        <v>0</v>
      </c>
      <c r="LU115" s="2"/>
      <c r="LW115" s="2"/>
      <c r="LY115" s="2"/>
      <c r="MA115" s="2"/>
      <c r="MC115" s="2"/>
      <c r="ME115" s="2"/>
      <c r="MG115" s="2"/>
      <c r="MI115" s="2"/>
      <c r="MK115" s="2">
        <v>4000</v>
      </c>
      <c r="ML115" s="3">
        <v>0</v>
      </c>
      <c r="MM115" s="2"/>
      <c r="MO115" s="2"/>
      <c r="MQ115" s="2"/>
      <c r="MS115" s="2">
        <v>2314.27</v>
      </c>
      <c r="MT115" s="3">
        <v>0</v>
      </c>
      <c r="MU115" s="2"/>
      <c r="MW115" s="2"/>
      <c r="MY115" s="2"/>
      <c r="NA115" s="2"/>
      <c r="NC115" s="2">
        <v>6941814.8049999997</v>
      </c>
      <c r="ND115" s="3">
        <v>67</v>
      </c>
      <c r="NE115" s="2"/>
      <c r="NG115" s="2"/>
      <c r="NI115" s="2"/>
      <c r="NK115" s="2"/>
      <c r="NM115" s="2"/>
      <c r="NO115" s="2"/>
      <c r="NQ115" s="2"/>
      <c r="NS115" s="2"/>
      <c r="NU115" s="2"/>
      <c r="NW115" s="2"/>
      <c r="NY115" s="2"/>
      <c r="OA115" s="2"/>
      <c r="OC115" s="2"/>
      <c r="OE115" s="2"/>
      <c r="OG115" s="2"/>
      <c r="OI115" s="2"/>
      <c r="OK115" s="2"/>
      <c r="OM115" s="2"/>
      <c r="OO115" s="2"/>
      <c r="OQ115" s="2"/>
      <c r="OS115" s="2"/>
      <c r="OU115" s="2"/>
      <c r="OW115" s="2"/>
      <c r="OY115" s="2"/>
      <c r="PA115" s="2"/>
      <c r="PC115" s="2"/>
      <c r="PE115" s="2"/>
      <c r="PG115" s="2"/>
      <c r="PI115" s="2"/>
      <c r="PK115" s="2"/>
      <c r="PM115" s="2"/>
      <c r="PO115" s="2"/>
      <c r="PQ115" s="2"/>
      <c r="PS115" s="2"/>
    </row>
    <row r="116" spans="1:435" x14ac:dyDescent="0.25">
      <c r="A116" t="s">
        <v>299</v>
      </c>
      <c r="B116" s="1">
        <v>338</v>
      </c>
      <c r="C116" s="2">
        <v>62529</v>
      </c>
      <c r="D116" s="3">
        <v>1</v>
      </c>
      <c r="E116" s="2"/>
      <c r="G116" s="2"/>
      <c r="I116" s="2"/>
      <c r="K116" s="2">
        <v>149952</v>
      </c>
      <c r="L116" s="3">
        <v>4</v>
      </c>
      <c r="M116" s="2"/>
      <c r="O116" s="2"/>
      <c r="Q116" s="2"/>
      <c r="S116" s="2">
        <v>74976</v>
      </c>
      <c r="T116" s="3">
        <v>2</v>
      </c>
      <c r="U116" s="2"/>
      <c r="W116" s="2">
        <v>374880</v>
      </c>
      <c r="X116" s="3">
        <v>10</v>
      </c>
      <c r="Y116" s="2"/>
      <c r="AA116" s="2"/>
      <c r="AC116" s="2"/>
      <c r="AE116" s="2"/>
      <c r="AG116" s="2"/>
      <c r="AI116" s="2"/>
      <c r="AK116" s="2">
        <v>156529</v>
      </c>
      <c r="AL116" s="3">
        <v>1</v>
      </c>
      <c r="AM116" s="2"/>
      <c r="AO116" s="2"/>
      <c r="AQ116" s="2"/>
      <c r="AS116" s="2"/>
      <c r="AU116" s="2">
        <v>69509</v>
      </c>
      <c r="AV116" s="3">
        <v>1</v>
      </c>
      <c r="AW116" s="2"/>
      <c r="AY116" s="2"/>
      <c r="BA116" s="2">
        <v>90879</v>
      </c>
      <c r="BB116" s="3">
        <v>1</v>
      </c>
      <c r="BC116" s="2"/>
      <c r="BE116" s="2"/>
      <c r="BG116" s="2"/>
      <c r="BI116" s="2"/>
      <c r="BK116" s="2"/>
      <c r="BM116" s="2"/>
      <c r="BO116" s="2"/>
      <c r="BQ116" s="2"/>
      <c r="BS116" s="2"/>
      <c r="BU116" s="2"/>
      <c r="BW116" s="2"/>
      <c r="BY116" s="2"/>
      <c r="CA116" s="2"/>
      <c r="CC116" s="2">
        <v>78183</v>
      </c>
      <c r="CD116" s="3">
        <v>1</v>
      </c>
      <c r="CE116" s="2">
        <v>13394.21</v>
      </c>
      <c r="CF116" s="3">
        <v>0</v>
      </c>
      <c r="CG116" s="2">
        <v>50595</v>
      </c>
      <c r="CH116" s="3">
        <v>1</v>
      </c>
      <c r="CI116" s="2">
        <v>120388</v>
      </c>
      <c r="CJ116" s="3">
        <v>2</v>
      </c>
      <c r="CK116" s="2"/>
      <c r="CM116" s="2"/>
      <c r="CO116" s="2"/>
      <c r="CQ116" s="2"/>
      <c r="CS116" s="2"/>
      <c r="CU116" s="2"/>
      <c r="CW116" s="2"/>
      <c r="CY116" s="2"/>
      <c r="DA116" s="2">
        <v>112569</v>
      </c>
      <c r="DB116" s="3">
        <v>1</v>
      </c>
      <c r="DC116" s="2">
        <v>112569</v>
      </c>
      <c r="DD116" s="3">
        <v>1</v>
      </c>
      <c r="DE116" s="2"/>
      <c r="DG116" s="2"/>
      <c r="DI116" s="2"/>
      <c r="DK116" s="2"/>
      <c r="DM116" s="2"/>
      <c r="DO116" s="2"/>
      <c r="DQ116" s="2">
        <v>195277</v>
      </c>
      <c r="DR116" s="3">
        <v>1</v>
      </c>
      <c r="DS116" s="2">
        <v>112569</v>
      </c>
      <c r="DT116" s="3">
        <v>1</v>
      </c>
      <c r="DU116" s="2"/>
      <c r="DW116" s="2"/>
      <c r="DY116" s="2">
        <v>56854</v>
      </c>
      <c r="DZ116" s="3">
        <v>1</v>
      </c>
      <c r="EA116" s="2">
        <v>104158</v>
      </c>
      <c r="EB116" s="3">
        <v>1</v>
      </c>
      <c r="EC116" s="2">
        <v>112569</v>
      </c>
      <c r="ED116" s="3">
        <v>1</v>
      </c>
      <c r="EE116" s="2"/>
      <c r="EG116" s="2"/>
      <c r="EI116" s="2">
        <v>112569</v>
      </c>
      <c r="EJ116" s="3">
        <v>1</v>
      </c>
      <c r="EK116" s="2"/>
      <c r="EM116" s="2"/>
      <c r="EO116" s="2">
        <v>225138</v>
      </c>
      <c r="EP116" s="3">
        <v>2</v>
      </c>
      <c r="EQ116" s="2"/>
      <c r="ES116" s="2"/>
      <c r="EU116" s="2">
        <v>225138</v>
      </c>
      <c r="EV116" s="3">
        <v>2</v>
      </c>
      <c r="EW116" s="2">
        <v>225138</v>
      </c>
      <c r="EX116" s="3">
        <v>2</v>
      </c>
      <c r="EY116" s="2">
        <v>225138</v>
      </c>
      <c r="EZ116" s="3">
        <v>2</v>
      </c>
      <c r="FA116" s="2">
        <v>225138</v>
      </c>
      <c r="FB116" s="3">
        <v>2</v>
      </c>
      <c r="FC116" s="2">
        <v>225138</v>
      </c>
      <c r="FD116" s="3">
        <v>2</v>
      </c>
      <c r="FE116" s="2"/>
      <c r="FG116" s="2"/>
      <c r="FI116" s="2"/>
      <c r="FK116" s="2"/>
      <c r="FM116" s="2"/>
      <c r="FO116" s="2">
        <v>225138</v>
      </c>
      <c r="FP116" s="3">
        <v>2</v>
      </c>
      <c r="FQ116" s="2"/>
      <c r="FS116" s="2">
        <v>112569</v>
      </c>
      <c r="FT116" s="3">
        <v>1</v>
      </c>
      <c r="FU116" s="2">
        <v>225138</v>
      </c>
      <c r="FV116" s="3">
        <v>2</v>
      </c>
      <c r="FW116" s="2">
        <v>450276</v>
      </c>
      <c r="FX116" s="3">
        <v>4</v>
      </c>
      <c r="FY116" s="2"/>
      <c r="GA116" s="2">
        <v>112569</v>
      </c>
      <c r="GB116" s="3">
        <v>1</v>
      </c>
      <c r="GC116" s="2">
        <v>450276</v>
      </c>
      <c r="GD116" s="3">
        <v>4</v>
      </c>
      <c r="GE116" s="2"/>
      <c r="GG116" s="2">
        <v>112569</v>
      </c>
      <c r="GH116" s="3">
        <v>1</v>
      </c>
      <c r="GI116" s="2"/>
      <c r="GK116" s="2"/>
      <c r="GM116" s="2">
        <v>225138</v>
      </c>
      <c r="GN116" s="3">
        <v>2</v>
      </c>
      <c r="GO116" s="2"/>
      <c r="GQ116" s="2"/>
      <c r="GS116" s="2">
        <v>112569</v>
      </c>
      <c r="GT116" s="3">
        <v>1</v>
      </c>
      <c r="GU116" s="2"/>
      <c r="GW116" s="2"/>
      <c r="GY116" s="2">
        <v>225138</v>
      </c>
      <c r="GZ116" s="3">
        <v>2</v>
      </c>
      <c r="HA116" s="2"/>
      <c r="HC116" s="2">
        <v>225138</v>
      </c>
      <c r="HD116" s="3">
        <v>2</v>
      </c>
      <c r="HE116" s="2">
        <v>112569</v>
      </c>
      <c r="HF116" s="3">
        <v>1</v>
      </c>
      <c r="HG116" s="2">
        <v>112569</v>
      </c>
      <c r="HH116" s="3">
        <v>1</v>
      </c>
      <c r="HI116" s="2">
        <v>112569</v>
      </c>
      <c r="HJ116" s="3">
        <v>1</v>
      </c>
      <c r="HK116" s="2"/>
      <c r="HM116" s="2"/>
      <c r="HO116" s="2">
        <v>112569</v>
      </c>
      <c r="HP116" s="3">
        <v>1</v>
      </c>
      <c r="HQ116" s="2"/>
      <c r="HS116" s="2"/>
      <c r="HU116" s="2"/>
      <c r="HW116" s="2"/>
      <c r="HY116" s="2">
        <v>112569</v>
      </c>
      <c r="HZ116" s="3">
        <v>1</v>
      </c>
      <c r="IA116" s="2"/>
      <c r="IC116" s="2"/>
      <c r="IE116" s="2">
        <v>112569</v>
      </c>
      <c r="IF116" s="3">
        <v>1</v>
      </c>
      <c r="IG116" s="2"/>
      <c r="II116" s="2"/>
      <c r="IK116" s="2"/>
      <c r="IM116" s="2"/>
      <c r="IO116" s="2"/>
      <c r="IQ116" s="2"/>
      <c r="IS116" s="2"/>
      <c r="IU116" s="2"/>
      <c r="IW116" s="2">
        <v>112569</v>
      </c>
      <c r="IX116" s="3">
        <v>1</v>
      </c>
      <c r="IY116" s="2"/>
      <c r="JA116" s="2"/>
      <c r="JC116" s="2">
        <v>40800</v>
      </c>
      <c r="JD116" s="3">
        <v>0</v>
      </c>
      <c r="JE116" s="2">
        <v>10200</v>
      </c>
      <c r="JF116" s="3">
        <v>0</v>
      </c>
      <c r="JG116" s="2">
        <v>40800</v>
      </c>
      <c r="JH116" s="3">
        <v>0</v>
      </c>
      <c r="JI116" s="2"/>
      <c r="JK116" s="2">
        <v>685</v>
      </c>
      <c r="JL116" s="3">
        <v>0</v>
      </c>
      <c r="JM116" s="2"/>
      <c r="JO116" s="2"/>
      <c r="JQ116" s="2">
        <v>148605.85999999999</v>
      </c>
      <c r="JR116" s="3">
        <v>0</v>
      </c>
      <c r="JS116" s="2">
        <v>3500</v>
      </c>
      <c r="JT116" s="3">
        <v>0</v>
      </c>
      <c r="JU116" s="2"/>
      <c r="JW116" s="2">
        <v>15912</v>
      </c>
      <c r="JX116" s="3">
        <v>0</v>
      </c>
      <c r="JY116" s="2">
        <v>10921.98</v>
      </c>
      <c r="JZ116" s="3">
        <v>0</v>
      </c>
      <c r="KA116" s="2"/>
      <c r="KC116" s="2">
        <v>7000</v>
      </c>
      <c r="KD116" s="3">
        <v>0</v>
      </c>
      <c r="KE116" s="2">
        <v>10092</v>
      </c>
      <c r="KF116" s="3">
        <v>0</v>
      </c>
      <c r="KG116" s="2"/>
      <c r="KI116" s="2">
        <v>5000</v>
      </c>
      <c r="KJ116" s="3">
        <v>0</v>
      </c>
      <c r="KK116" s="2">
        <v>143150.71</v>
      </c>
      <c r="KL116" s="3">
        <v>0</v>
      </c>
      <c r="KM116" s="2"/>
      <c r="KO116" s="2"/>
      <c r="KQ116" s="2"/>
      <c r="KS116" s="2">
        <v>15000</v>
      </c>
      <c r="KT116" s="3">
        <v>0</v>
      </c>
      <c r="KU116" s="2">
        <v>10000</v>
      </c>
      <c r="KV116" s="3">
        <v>0</v>
      </c>
      <c r="KW116" s="2">
        <v>692</v>
      </c>
      <c r="KX116" s="3">
        <v>0</v>
      </c>
      <c r="KY116" s="2">
        <v>50000</v>
      </c>
      <c r="KZ116" s="3">
        <v>0</v>
      </c>
      <c r="LA116" s="2">
        <v>5600</v>
      </c>
      <c r="LB116" s="3">
        <v>0</v>
      </c>
      <c r="LC116" s="2">
        <v>6140</v>
      </c>
      <c r="LD116" s="3">
        <v>0</v>
      </c>
      <c r="LE116" s="2"/>
      <c r="LG116" s="2"/>
      <c r="LI116" s="2"/>
      <c r="LK116" s="2"/>
      <c r="LM116" s="2"/>
      <c r="LO116" s="2"/>
      <c r="LQ116" s="2"/>
      <c r="LS116" s="2"/>
      <c r="LU116" s="2"/>
      <c r="LW116" s="2"/>
      <c r="LY116" s="2"/>
      <c r="MA116" s="2"/>
      <c r="MC116" s="2"/>
      <c r="ME116" s="2"/>
      <c r="MG116" s="2">
        <v>3000</v>
      </c>
      <c r="MH116" s="3">
        <v>0</v>
      </c>
      <c r="MI116" s="2">
        <v>7000</v>
      </c>
      <c r="MJ116" s="3">
        <v>0</v>
      </c>
      <c r="MK116" s="2">
        <v>35000</v>
      </c>
      <c r="ML116" s="3">
        <v>0</v>
      </c>
      <c r="MM116" s="2"/>
      <c r="MO116" s="2">
        <v>4000</v>
      </c>
      <c r="MP116" s="3">
        <v>0</v>
      </c>
      <c r="MQ116" s="2"/>
      <c r="MS116" s="2">
        <v>1555.19</v>
      </c>
      <c r="MT116" s="3">
        <v>0</v>
      </c>
      <c r="MU116" s="2"/>
      <c r="MW116" s="2"/>
      <c r="MY116" s="2"/>
      <c r="NA116" s="2"/>
      <c r="NC116" s="2">
        <v>7350931.9500000002</v>
      </c>
      <c r="ND116" s="3">
        <v>73</v>
      </c>
      <c r="NE116" s="2"/>
      <c r="NG116" s="2"/>
      <c r="NI116" s="2"/>
      <c r="NK116" s="2"/>
      <c r="NM116" s="2"/>
      <c r="NO116" s="2"/>
      <c r="NQ116" s="2"/>
      <c r="NS116" s="2"/>
      <c r="NU116" s="2"/>
      <c r="NW116" s="2"/>
      <c r="NY116" s="2"/>
      <c r="OA116" s="2"/>
      <c r="OC116" s="2"/>
      <c r="OE116" s="2"/>
      <c r="OG116" s="2"/>
      <c r="OI116" s="2"/>
      <c r="OK116" s="2"/>
      <c r="OM116" s="2"/>
      <c r="OO116" s="2"/>
      <c r="OQ116" s="2"/>
      <c r="OS116" s="2"/>
      <c r="OU116" s="2"/>
      <c r="OW116" s="2"/>
      <c r="OY116" s="2"/>
      <c r="PA116" s="2"/>
      <c r="PC116" s="2"/>
      <c r="PE116" s="2"/>
      <c r="PG116" s="2"/>
      <c r="PI116" s="2"/>
      <c r="PK116" s="2"/>
      <c r="PM116" s="2"/>
      <c r="PO116" s="2"/>
      <c r="PQ116" s="2"/>
      <c r="PS116" s="2"/>
    </row>
    <row r="117" spans="1:435" x14ac:dyDescent="0.25">
      <c r="A117" t="s">
        <v>300</v>
      </c>
      <c r="B117" s="1">
        <v>463</v>
      </c>
      <c r="C117" s="2">
        <v>125058</v>
      </c>
      <c r="D117" s="3">
        <v>2</v>
      </c>
      <c r="E117" s="2">
        <v>520790</v>
      </c>
      <c r="F117" s="3">
        <v>5</v>
      </c>
      <c r="G117" s="2">
        <v>203628</v>
      </c>
      <c r="H117" s="3">
        <v>3</v>
      </c>
      <c r="I117" s="2"/>
      <c r="K117" s="2"/>
      <c r="M117" s="2"/>
      <c r="O117" s="2"/>
      <c r="Q117" s="2"/>
      <c r="S117" s="2"/>
      <c r="U117" s="2">
        <v>52931</v>
      </c>
      <c r="V117" s="3">
        <v>1</v>
      </c>
      <c r="W117" s="2">
        <v>299904</v>
      </c>
      <c r="X117" s="3">
        <v>8</v>
      </c>
      <c r="Y117" s="2">
        <v>66291</v>
      </c>
      <c r="Z117" s="3">
        <v>1</v>
      </c>
      <c r="AA117" s="2">
        <v>156529</v>
      </c>
      <c r="AB117" s="3">
        <v>1</v>
      </c>
      <c r="AC117" s="2"/>
      <c r="AE117" s="2"/>
      <c r="AG117" s="2">
        <v>156529</v>
      </c>
      <c r="AH117" s="3">
        <v>1</v>
      </c>
      <c r="AI117" s="2"/>
      <c r="AK117" s="2">
        <v>313058</v>
      </c>
      <c r="AL117" s="3">
        <v>2</v>
      </c>
      <c r="AM117" s="2">
        <v>156529</v>
      </c>
      <c r="AN117" s="3">
        <v>1</v>
      </c>
      <c r="AO117" s="2">
        <v>156529</v>
      </c>
      <c r="AP117" s="3">
        <v>1</v>
      </c>
      <c r="AQ117" s="2"/>
      <c r="AS117" s="2"/>
      <c r="AU117" s="2">
        <v>278036</v>
      </c>
      <c r="AV117" s="3">
        <v>4</v>
      </c>
      <c r="AW117" s="2">
        <v>55015</v>
      </c>
      <c r="AX117" s="3">
        <v>1</v>
      </c>
      <c r="AY117" s="2"/>
      <c r="BA117" s="2"/>
      <c r="BC117" s="2">
        <v>101278</v>
      </c>
      <c r="BD117" s="3">
        <v>2</v>
      </c>
      <c r="BE117" s="2">
        <v>117087</v>
      </c>
      <c r="BF117" s="3">
        <v>1</v>
      </c>
      <c r="BG117" s="2">
        <v>117087</v>
      </c>
      <c r="BH117" s="3">
        <v>1</v>
      </c>
      <c r="BI117" s="2">
        <v>88344</v>
      </c>
      <c r="BJ117" s="3">
        <v>1.5</v>
      </c>
      <c r="BK117" s="2"/>
      <c r="BM117" s="2">
        <v>135160</v>
      </c>
      <c r="BN117" s="3">
        <v>2</v>
      </c>
      <c r="BO117" s="2"/>
      <c r="BQ117" s="2">
        <v>117087</v>
      </c>
      <c r="BR117" s="3">
        <v>1</v>
      </c>
      <c r="BS117" s="2"/>
      <c r="BU117" s="2">
        <v>117087</v>
      </c>
      <c r="BV117" s="3">
        <v>1</v>
      </c>
      <c r="BW117" s="2">
        <v>117087</v>
      </c>
      <c r="BX117" s="3">
        <v>1</v>
      </c>
      <c r="BY117" s="2">
        <v>99681</v>
      </c>
      <c r="BZ117" s="3">
        <v>1</v>
      </c>
      <c r="CA117" s="2"/>
      <c r="CC117" s="2">
        <v>156366</v>
      </c>
      <c r="CD117" s="3">
        <v>2</v>
      </c>
      <c r="CE117" s="2">
        <v>33968.519999999997</v>
      </c>
      <c r="CF117" s="3">
        <v>0</v>
      </c>
      <c r="CG117" s="2">
        <v>607140</v>
      </c>
      <c r="CH117" s="3">
        <v>12</v>
      </c>
      <c r="CI117" s="2">
        <v>180582</v>
      </c>
      <c r="CJ117" s="3">
        <v>3</v>
      </c>
      <c r="CK117" s="2"/>
      <c r="CM117" s="2"/>
      <c r="CO117" s="2">
        <v>144306</v>
      </c>
      <c r="CP117" s="3">
        <v>1</v>
      </c>
      <c r="CQ117" s="2"/>
      <c r="CS117" s="2">
        <v>144306</v>
      </c>
      <c r="CT117" s="3">
        <v>1</v>
      </c>
      <c r="CU117" s="2"/>
      <c r="CW117" s="2">
        <v>127248</v>
      </c>
      <c r="CX117" s="3">
        <v>1</v>
      </c>
      <c r="CY117" s="2"/>
      <c r="DA117" s="2"/>
      <c r="DC117" s="2"/>
      <c r="DE117" s="2"/>
      <c r="DG117" s="2"/>
      <c r="DI117" s="2"/>
      <c r="DK117" s="2"/>
      <c r="DM117" s="2"/>
      <c r="DO117" s="2"/>
      <c r="DQ117" s="2">
        <v>195277</v>
      </c>
      <c r="DR117" s="3">
        <v>1</v>
      </c>
      <c r="DS117" s="2">
        <v>225138</v>
      </c>
      <c r="DT117" s="3">
        <v>2</v>
      </c>
      <c r="DU117" s="2"/>
      <c r="DW117" s="2"/>
      <c r="DY117" s="2"/>
      <c r="EA117" s="2">
        <v>104158</v>
      </c>
      <c r="EB117" s="3">
        <v>1</v>
      </c>
      <c r="EC117" s="2"/>
      <c r="EE117" s="2">
        <v>890736</v>
      </c>
      <c r="EF117" s="3">
        <v>7</v>
      </c>
      <c r="EG117" s="2"/>
      <c r="EI117" s="2"/>
      <c r="EK117" s="2"/>
      <c r="EM117" s="2">
        <v>112569</v>
      </c>
      <c r="EN117" s="3">
        <v>1</v>
      </c>
      <c r="EO117" s="2">
        <v>562845</v>
      </c>
      <c r="EP117" s="3">
        <v>5</v>
      </c>
      <c r="EQ117" s="2"/>
      <c r="ES117" s="2"/>
      <c r="EU117" s="2"/>
      <c r="EW117" s="2"/>
      <c r="EY117" s="2"/>
      <c r="FA117" s="2"/>
      <c r="FC117" s="2"/>
      <c r="FE117" s="2"/>
      <c r="FG117" s="2">
        <v>450276</v>
      </c>
      <c r="FH117" s="3">
        <v>4</v>
      </c>
      <c r="FI117" s="2"/>
      <c r="FK117" s="2">
        <v>1013121</v>
      </c>
      <c r="FL117" s="3">
        <v>9</v>
      </c>
      <c r="FM117" s="2"/>
      <c r="FO117" s="2">
        <v>225138</v>
      </c>
      <c r="FP117" s="3">
        <v>2</v>
      </c>
      <c r="FQ117" s="2"/>
      <c r="FS117" s="2"/>
      <c r="FU117" s="2"/>
      <c r="FW117" s="2">
        <v>787983</v>
      </c>
      <c r="FX117" s="3">
        <v>7</v>
      </c>
      <c r="FY117" s="2">
        <v>1688535</v>
      </c>
      <c r="FZ117" s="3">
        <v>15</v>
      </c>
      <c r="GA117" s="2">
        <v>675414</v>
      </c>
      <c r="GB117" s="3">
        <v>6</v>
      </c>
      <c r="GC117" s="2">
        <v>2138811</v>
      </c>
      <c r="GD117" s="3">
        <v>19</v>
      </c>
      <c r="GE117" s="2"/>
      <c r="GG117" s="2">
        <v>112569</v>
      </c>
      <c r="GH117" s="3">
        <v>1</v>
      </c>
      <c r="GI117" s="2"/>
      <c r="GK117" s="2">
        <v>225138</v>
      </c>
      <c r="GL117" s="3">
        <v>2</v>
      </c>
      <c r="GM117" s="2"/>
      <c r="GO117" s="2">
        <v>1463397</v>
      </c>
      <c r="GP117" s="3">
        <v>13</v>
      </c>
      <c r="GQ117" s="2"/>
      <c r="GS117" s="2">
        <v>337707</v>
      </c>
      <c r="GT117" s="3">
        <v>3</v>
      </c>
      <c r="GU117" s="2">
        <v>112569</v>
      </c>
      <c r="GV117" s="3">
        <v>1</v>
      </c>
      <c r="GW117" s="2">
        <v>112569</v>
      </c>
      <c r="GX117" s="3">
        <v>1</v>
      </c>
      <c r="GY117" s="2"/>
      <c r="HA117" s="2"/>
      <c r="HC117" s="2"/>
      <c r="HE117" s="2"/>
      <c r="HG117" s="2"/>
      <c r="HI117" s="2"/>
      <c r="HK117" s="2">
        <v>562845</v>
      </c>
      <c r="HL117" s="3">
        <v>5</v>
      </c>
      <c r="HM117" s="2">
        <v>337707</v>
      </c>
      <c r="HN117" s="3">
        <v>3</v>
      </c>
      <c r="HO117" s="2">
        <v>450276</v>
      </c>
      <c r="HP117" s="3">
        <v>4</v>
      </c>
      <c r="HQ117" s="2">
        <v>337707</v>
      </c>
      <c r="HR117" s="3">
        <v>3</v>
      </c>
      <c r="HS117" s="2">
        <v>112569</v>
      </c>
      <c r="HT117" s="3">
        <v>1</v>
      </c>
      <c r="HU117" s="2">
        <v>1688535</v>
      </c>
      <c r="HV117" s="3">
        <v>15</v>
      </c>
      <c r="HW117" s="2">
        <v>112569</v>
      </c>
      <c r="HX117" s="3">
        <v>1</v>
      </c>
      <c r="HY117" s="2"/>
      <c r="IA117" s="2"/>
      <c r="IC117" s="2"/>
      <c r="IE117" s="2">
        <v>1013121</v>
      </c>
      <c r="IF117" s="3">
        <v>9</v>
      </c>
      <c r="IG117" s="2"/>
      <c r="II117" s="2">
        <v>112569</v>
      </c>
      <c r="IJ117" s="3">
        <v>1</v>
      </c>
      <c r="IK117" s="2"/>
      <c r="IM117" s="2"/>
      <c r="IO117" s="2">
        <v>112569</v>
      </c>
      <c r="IP117" s="3">
        <v>1</v>
      </c>
      <c r="IQ117" s="2"/>
      <c r="IS117" s="2"/>
      <c r="IU117" s="2"/>
      <c r="IW117" s="2"/>
      <c r="IY117" s="2"/>
      <c r="JA117" s="2"/>
      <c r="JC117" s="2"/>
      <c r="JE117" s="2"/>
      <c r="JG117" s="2"/>
      <c r="JI117" s="2"/>
      <c r="JK117" s="2"/>
      <c r="JM117" s="2"/>
      <c r="JO117" s="2"/>
      <c r="JQ117" s="2">
        <v>117596.125</v>
      </c>
      <c r="JR117" s="3">
        <v>0</v>
      </c>
      <c r="JS117" s="2"/>
      <c r="JU117" s="2"/>
      <c r="JW117" s="2"/>
      <c r="JY117" s="2">
        <v>31242</v>
      </c>
      <c r="JZ117" s="3">
        <v>0</v>
      </c>
      <c r="KA117" s="2"/>
      <c r="KC117" s="2">
        <v>160742</v>
      </c>
      <c r="KD117" s="3">
        <v>0</v>
      </c>
      <c r="KE117" s="2"/>
      <c r="KG117" s="2"/>
      <c r="KI117" s="2"/>
      <c r="KK117" s="2">
        <v>210982.97</v>
      </c>
      <c r="KL117" s="3">
        <v>0</v>
      </c>
      <c r="KM117" s="2">
        <v>213621</v>
      </c>
      <c r="KN117" s="3">
        <v>0</v>
      </c>
      <c r="KO117" s="2">
        <v>85000</v>
      </c>
      <c r="KP117" s="3">
        <v>0</v>
      </c>
      <c r="KQ117" s="2"/>
      <c r="KS117" s="2"/>
      <c r="KU117" s="2">
        <v>14121</v>
      </c>
      <c r="KV117" s="3">
        <v>0</v>
      </c>
      <c r="KW117" s="2"/>
      <c r="KY117" s="2">
        <v>2000</v>
      </c>
      <c r="KZ117" s="3">
        <v>0</v>
      </c>
      <c r="LA117" s="2"/>
      <c r="LC117" s="2">
        <v>40200</v>
      </c>
      <c r="LD117" s="3">
        <v>0</v>
      </c>
      <c r="LE117" s="2"/>
      <c r="LG117" s="2"/>
      <c r="LI117" s="2"/>
      <c r="LK117" s="2"/>
      <c r="LM117" s="2"/>
      <c r="LO117" s="2"/>
      <c r="LQ117" s="2"/>
      <c r="LS117" s="2">
        <v>10000</v>
      </c>
      <c r="LT117" s="3">
        <v>0</v>
      </c>
      <c r="LU117" s="2"/>
      <c r="LW117" s="2">
        <v>3932</v>
      </c>
      <c r="LX117" s="3">
        <v>0</v>
      </c>
      <c r="LY117" s="2"/>
      <c r="MA117" s="2"/>
      <c r="MC117" s="2"/>
      <c r="ME117" s="2"/>
      <c r="MG117" s="2"/>
      <c r="MI117" s="2">
        <v>1300</v>
      </c>
      <c r="MJ117" s="3">
        <v>0</v>
      </c>
      <c r="MK117" s="2">
        <v>9652</v>
      </c>
      <c r="ML117" s="3">
        <v>0</v>
      </c>
      <c r="MM117" s="2"/>
      <c r="MO117" s="2"/>
      <c r="MQ117" s="2"/>
      <c r="MS117" s="2"/>
      <c r="MU117" s="2">
        <v>50250</v>
      </c>
      <c r="MV117" s="3">
        <v>0</v>
      </c>
      <c r="MW117" s="2"/>
      <c r="MY117" s="2"/>
      <c r="NA117" s="2"/>
      <c r="NC117" s="2">
        <v>22169697.614999998</v>
      </c>
      <c r="ND117" s="3">
        <v>205.5</v>
      </c>
      <c r="NE117" s="2"/>
      <c r="NG117" s="2"/>
      <c r="NI117" s="2"/>
      <c r="NK117" s="2"/>
      <c r="NM117" s="2"/>
      <c r="NO117" s="2"/>
      <c r="NQ117" s="2"/>
      <c r="NS117" s="2"/>
      <c r="NU117" s="2"/>
      <c r="NW117" s="2"/>
      <c r="NY117" s="2"/>
      <c r="OA117" s="2"/>
      <c r="OC117" s="2"/>
      <c r="OE117" s="2"/>
      <c r="OG117" s="2"/>
      <c r="OI117" s="2"/>
      <c r="OK117" s="2"/>
      <c r="OM117" s="2"/>
      <c r="OO117" s="2"/>
      <c r="OQ117" s="2"/>
      <c r="OS117" s="2"/>
      <c r="OU117" s="2"/>
      <c r="OW117" s="2"/>
      <c r="OY117" s="2"/>
      <c r="PA117" s="2"/>
      <c r="PC117" s="2"/>
      <c r="PE117" s="2"/>
      <c r="PG117" s="2"/>
      <c r="PI117" s="2"/>
      <c r="PK117" s="2"/>
      <c r="PM117" s="2"/>
      <c r="PO117" s="2"/>
      <c r="PQ117" s="2"/>
      <c r="PS117" s="2"/>
    </row>
    <row r="118" spans="1:435" x14ac:dyDescent="0.25">
      <c r="A118" t="s">
        <v>301</v>
      </c>
      <c r="B118" s="1">
        <v>464</v>
      </c>
      <c r="C118" s="2"/>
      <c r="E118" s="2"/>
      <c r="G118" s="2"/>
      <c r="I118" s="2"/>
      <c r="K118" s="2"/>
      <c r="M118" s="2"/>
      <c r="O118" s="2"/>
      <c r="Q118" s="2"/>
      <c r="S118" s="2"/>
      <c r="U118" s="2"/>
      <c r="W118" s="2">
        <v>224928</v>
      </c>
      <c r="X118" s="3">
        <v>6</v>
      </c>
      <c r="Y118" s="2"/>
      <c r="AA118" s="2"/>
      <c r="AC118" s="2"/>
      <c r="AE118" s="2"/>
      <c r="AG118" s="2"/>
      <c r="AI118" s="2">
        <v>156529</v>
      </c>
      <c r="AJ118" s="3">
        <v>1</v>
      </c>
      <c r="AK118" s="2">
        <v>156529</v>
      </c>
      <c r="AL118" s="3">
        <v>1</v>
      </c>
      <c r="AM118" s="2"/>
      <c r="AO118" s="2"/>
      <c r="AQ118" s="2"/>
      <c r="AS118" s="2"/>
      <c r="AU118" s="2">
        <v>69509</v>
      </c>
      <c r="AV118" s="3">
        <v>1</v>
      </c>
      <c r="AW118" s="2">
        <v>165045</v>
      </c>
      <c r="AX118" s="3">
        <v>3</v>
      </c>
      <c r="AY118" s="2">
        <v>55015</v>
      </c>
      <c r="AZ118" s="3">
        <v>1</v>
      </c>
      <c r="BA118" s="2">
        <v>90879</v>
      </c>
      <c r="BB118" s="3">
        <v>1</v>
      </c>
      <c r="BC118" s="2">
        <v>151917</v>
      </c>
      <c r="BD118" s="3">
        <v>3</v>
      </c>
      <c r="BE118" s="2">
        <v>117087</v>
      </c>
      <c r="BF118" s="3">
        <v>1</v>
      </c>
      <c r="BG118" s="2"/>
      <c r="BI118" s="2"/>
      <c r="BK118" s="2"/>
      <c r="BM118" s="2">
        <v>67580</v>
      </c>
      <c r="BN118" s="3">
        <v>1</v>
      </c>
      <c r="BO118" s="2"/>
      <c r="BQ118" s="2">
        <v>234174</v>
      </c>
      <c r="BR118" s="3">
        <v>2</v>
      </c>
      <c r="BS118" s="2"/>
      <c r="BU118" s="2"/>
      <c r="BW118" s="2"/>
      <c r="BY118" s="2"/>
      <c r="CA118" s="2"/>
      <c r="CC118" s="2">
        <v>78183</v>
      </c>
      <c r="CD118" s="3">
        <v>1</v>
      </c>
      <c r="CE118" s="2">
        <v>13169.96</v>
      </c>
      <c r="CF118" s="3">
        <v>0</v>
      </c>
      <c r="CG118" s="2">
        <v>202380</v>
      </c>
      <c r="CH118" s="3">
        <v>4</v>
      </c>
      <c r="CI118" s="2">
        <v>120388</v>
      </c>
      <c r="CJ118" s="3">
        <v>2</v>
      </c>
      <c r="CK118" s="2">
        <v>235484</v>
      </c>
      <c r="CL118" s="3">
        <v>2</v>
      </c>
      <c r="CM118" s="2"/>
      <c r="CO118" s="2">
        <v>432918</v>
      </c>
      <c r="CP118" s="3">
        <v>3</v>
      </c>
      <c r="CQ118" s="2"/>
      <c r="CS118" s="2"/>
      <c r="CU118" s="2"/>
      <c r="CW118" s="2"/>
      <c r="CY118" s="2"/>
      <c r="DA118" s="2">
        <v>112569</v>
      </c>
      <c r="DB118" s="3">
        <v>1</v>
      </c>
      <c r="DC118" s="2">
        <v>112569</v>
      </c>
      <c r="DD118" s="3">
        <v>1</v>
      </c>
      <c r="DE118" s="2"/>
      <c r="DG118" s="2">
        <v>20467.090929557999</v>
      </c>
      <c r="DH118" s="3">
        <v>0.18181818199999999</v>
      </c>
      <c r="DI118" s="2"/>
      <c r="DK118" s="2"/>
      <c r="DM118" s="2">
        <v>116130</v>
      </c>
      <c r="DN118" s="3">
        <v>1</v>
      </c>
      <c r="DO118" s="2">
        <v>116130</v>
      </c>
      <c r="DP118" s="3">
        <v>1</v>
      </c>
      <c r="DQ118" s="2">
        <v>195277</v>
      </c>
      <c r="DR118" s="3">
        <v>1</v>
      </c>
      <c r="DS118" s="2">
        <v>168853.5</v>
      </c>
      <c r="DT118" s="3">
        <v>1.5</v>
      </c>
      <c r="DU118" s="2"/>
      <c r="DW118" s="2"/>
      <c r="DY118" s="2">
        <v>56854</v>
      </c>
      <c r="DZ118" s="3">
        <v>1</v>
      </c>
      <c r="EA118" s="2"/>
      <c r="EC118" s="2"/>
      <c r="EE118" s="2">
        <v>508992</v>
      </c>
      <c r="EF118" s="3">
        <v>4</v>
      </c>
      <c r="EG118" s="2"/>
      <c r="EI118" s="2">
        <v>112569</v>
      </c>
      <c r="EJ118" s="3">
        <v>1</v>
      </c>
      <c r="EK118" s="2"/>
      <c r="EM118" s="2"/>
      <c r="EO118" s="2">
        <v>450276</v>
      </c>
      <c r="EP118" s="3">
        <v>4</v>
      </c>
      <c r="EQ118" s="2">
        <v>112569</v>
      </c>
      <c r="ER118" s="3">
        <v>1</v>
      </c>
      <c r="ES118" s="2"/>
      <c r="EU118" s="2"/>
      <c r="EW118" s="2"/>
      <c r="EY118" s="2"/>
      <c r="FA118" s="2"/>
      <c r="FC118" s="2"/>
      <c r="FE118" s="2"/>
      <c r="FG118" s="2">
        <v>112569</v>
      </c>
      <c r="FH118" s="3">
        <v>1</v>
      </c>
      <c r="FI118" s="2">
        <v>112569</v>
      </c>
      <c r="FJ118" s="3">
        <v>1</v>
      </c>
      <c r="FK118" s="2">
        <v>562845</v>
      </c>
      <c r="FL118" s="3">
        <v>5</v>
      </c>
      <c r="FM118" s="2"/>
      <c r="FO118" s="2">
        <v>112569</v>
      </c>
      <c r="FP118" s="3">
        <v>1</v>
      </c>
      <c r="FQ118" s="2"/>
      <c r="FS118" s="2"/>
      <c r="FU118" s="2"/>
      <c r="FW118" s="2"/>
      <c r="FY118" s="2">
        <v>562845</v>
      </c>
      <c r="FZ118" s="3">
        <v>5</v>
      </c>
      <c r="GA118" s="2">
        <v>225138</v>
      </c>
      <c r="GB118" s="3">
        <v>2</v>
      </c>
      <c r="GC118" s="2">
        <v>900552</v>
      </c>
      <c r="GD118" s="3">
        <v>8</v>
      </c>
      <c r="GE118" s="2"/>
      <c r="GG118" s="2">
        <v>225138</v>
      </c>
      <c r="GH118" s="3">
        <v>2</v>
      </c>
      <c r="GI118" s="2"/>
      <c r="GK118" s="2">
        <v>225138</v>
      </c>
      <c r="GL118" s="3">
        <v>2</v>
      </c>
      <c r="GM118" s="2"/>
      <c r="GO118" s="2">
        <v>562845</v>
      </c>
      <c r="GP118" s="3">
        <v>5</v>
      </c>
      <c r="GQ118" s="2"/>
      <c r="GS118" s="2">
        <v>112569</v>
      </c>
      <c r="GT118" s="3">
        <v>1</v>
      </c>
      <c r="GU118" s="2"/>
      <c r="GW118" s="2"/>
      <c r="GY118" s="2"/>
      <c r="HA118" s="2"/>
      <c r="HC118" s="2"/>
      <c r="HE118" s="2"/>
      <c r="HG118" s="2"/>
      <c r="HI118" s="2"/>
      <c r="HK118" s="2">
        <v>112569</v>
      </c>
      <c r="HL118" s="3">
        <v>1</v>
      </c>
      <c r="HM118" s="2"/>
      <c r="HO118" s="2">
        <v>337707</v>
      </c>
      <c r="HP118" s="3">
        <v>3</v>
      </c>
      <c r="HQ118" s="2"/>
      <c r="HS118" s="2"/>
      <c r="HU118" s="2">
        <v>450276</v>
      </c>
      <c r="HV118" s="3">
        <v>4</v>
      </c>
      <c r="HW118" s="2">
        <v>112569</v>
      </c>
      <c r="HX118" s="3">
        <v>1</v>
      </c>
      <c r="HY118" s="2"/>
      <c r="IA118" s="2"/>
      <c r="IC118" s="2"/>
      <c r="IE118" s="2">
        <v>225138</v>
      </c>
      <c r="IF118" s="3">
        <v>2</v>
      </c>
      <c r="IG118" s="2">
        <v>112569</v>
      </c>
      <c r="IH118" s="3">
        <v>1</v>
      </c>
      <c r="II118" s="2"/>
      <c r="IK118" s="2"/>
      <c r="IM118" s="2"/>
      <c r="IO118" s="2">
        <v>112569</v>
      </c>
      <c r="IP118" s="3">
        <v>1</v>
      </c>
      <c r="IQ118" s="2">
        <v>112569</v>
      </c>
      <c r="IR118" s="3">
        <v>1</v>
      </c>
      <c r="IS118" s="2">
        <v>112569</v>
      </c>
      <c r="IT118" s="3">
        <v>1</v>
      </c>
      <c r="IU118" s="2">
        <v>112569</v>
      </c>
      <c r="IV118" s="3">
        <v>1</v>
      </c>
      <c r="IW118" s="2"/>
      <c r="IY118" s="2"/>
      <c r="JA118" s="2"/>
      <c r="JC118" s="2"/>
      <c r="JE118" s="2"/>
      <c r="JG118" s="2"/>
      <c r="JI118" s="2"/>
      <c r="JK118" s="2"/>
      <c r="JM118" s="2"/>
      <c r="JO118" s="2"/>
      <c r="JQ118" s="2">
        <v>81988.514999999999</v>
      </c>
      <c r="JR118" s="3">
        <v>0</v>
      </c>
      <c r="JS118" s="2"/>
      <c r="JU118" s="2">
        <v>5000</v>
      </c>
      <c r="JV118" s="3">
        <v>0</v>
      </c>
      <c r="JW118" s="2"/>
      <c r="JY118" s="2">
        <v>7624.04</v>
      </c>
      <c r="JZ118" s="3">
        <v>0</v>
      </c>
      <c r="KA118" s="2"/>
      <c r="KC118" s="2">
        <v>49100</v>
      </c>
      <c r="KD118" s="3">
        <v>0</v>
      </c>
      <c r="KE118" s="2">
        <v>5700</v>
      </c>
      <c r="KF118" s="3">
        <v>0</v>
      </c>
      <c r="KG118" s="2"/>
      <c r="KI118" s="2">
        <v>33000</v>
      </c>
      <c r="KJ118" s="3">
        <v>0</v>
      </c>
      <c r="KK118" s="2">
        <v>228622.26</v>
      </c>
      <c r="KL118" s="3">
        <v>0</v>
      </c>
      <c r="KM118" s="2">
        <v>56285</v>
      </c>
      <c r="KN118" s="3">
        <v>0</v>
      </c>
      <c r="KO118" s="2">
        <v>60000</v>
      </c>
      <c r="KP118" s="3">
        <v>0</v>
      </c>
      <c r="KQ118" s="2"/>
      <c r="KS118" s="2">
        <v>5000</v>
      </c>
      <c r="KT118" s="3">
        <v>0</v>
      </c>
      <c r="KU118" s="2"/>
      <c r="KW118" s="2"/>
      <c r="KY118" s="2">
        <v>10352</v>
      </c>
      <c r="KZ118" s="3">
        <v>0</v>
      </c>
      <c r="LA118" s="2"/>
      <c r="LC118" s="2">
        <v>9740</v>
      </c>
      <c r="LD118" s="3">
        <v>0</v>
      </c>
      <c r="LE118" s="2"/>
      <c r="LG118" s="2"/>
      <c r="LI118" s="2"/>
      <c r="LK118" s="2">
        <v>600</v>
      </c>
      <c r="LL118" s="3">
        <v>0</v>
      </c>
      <c r="LM118" s="2"/>
      <c r="LO118" s="2"/>
      <c r="LQ118" s="2">
        <v>26216</v>
      </c>
      <c r="LR118" s="3">
        <v>0</v>
      </c>
      <c r="LS118" s="2">
        <v>12739</v>
      </c>
      <c r="LT118" s="3">
        <v>0</v>
      </c>
      <c r="LU118" s="2"/>
      <c r="LW118" s="2">
        <v>16762</v>
      </c>
      <c r="LX118" s="3">
        <v>0</v>
      </c>
      <c r="LY118" s="2">
        <v>6000</v>
      </c>
      <c r="LZ118" s="3">
        <v>0</v>
      </c>
      <c r="MA118" s="2">
        <v>113945.66</v>
      </c>
      <c r="MB118" s="3">
        <v>0</v>
      </c>
      <c r="MC118" s="2"/>
      <c r="ME118" s="2"/>
      <c r="MG118" s="2">
        <v>3000</v>
      </c>
      <c r="MH118" s="3">
        <v>0</v>
      </c>
      <c r="MI118" s="2">
        <v>17050</v>
      </c>
      <c r="MJ118" s="3">
        <v>0</v>
      </c>
      <c r="MK118" s="2">
        <v>21128</v>
      </c>
      <c r="ML118" s="3">
        <v>0</v>
      </c>
      <c r="MM118" s="2">
        <v>6000</v>
      </c>
      <c r="MN118" s="3">
        <v>0</v>
      </c>
      <c r="MO118" s="2"/>
      <c r="MQ118" s="2">
        <v>2500</v>
      </c>
      <c r="MR118" s="3">
        <v>0</v>
      </c>
      <c r="MS118" s="2">
        <v>3511.08</v>
      </c>
      <c r="MT118" s="3">
        <v>0</v>
      </c>
      <c r="MU118" s="2"/>
      <c r="MW118" s="2"/>
      <c r="MY118" s="2"/>
      <c r="NA118" s="2">
        <v>30000</v>
      </c>
      <c r="NB118" s="3">
        <v>0</v>
      </c>
      <c r="NC118" s="2">
        <v>10982715.105929559</v>
      </c>
      <c r="ND118" s="3">
        <v>99.681818182000001</v>
      </c>
      <c r="NE118" s="2"/>
      <c r="NG118" s="2"/>
      <c r="NI118" s="2"/>
      <c r="NK118" s="2"/>
      <c r="NM118" s="2"/>
      <c r="NO118" s="2"/>
      <c r="NQ118" s="2"/>
      <c r="NS118" s="2"/>
      <c r="NU118" s="2"/>
      <c r="NW118" s="2"/>
      <c r="NY118" s="2"/>
      <c r="OA118" s="2"/>
      <c r="OC118" s="2"/>
      <c r="OE118" s="2"/>
      <c r="OG118" s="2"/>
      <c r="OI118" s="2"/>
      <c r="OK118" s="2"/>
      <c r="OM118" s="2"/>
      <c r="OO118" s="2"/>
      <c r="OQ118" s="2"/>
      <c r="OS118" s="2"/>
      <c r="OU118" s="2"/>
      <c r="OW118" s="2"/>
      <c r="OY118" s="2"/>
      <c r="PA118" s="2"/>
      <c r="PC118" s="2"/>
      <c r="PE118" s="2"/>
      <c r="PG118" s="2"/>
      <c r="PI118" s="2"/>
      <c r="PK118" s="2"/>
      <c r="PM118" s="2"/>
      <c r="PO118" s="2"/>
      <c r="PQ118" s="2"/>
      <c r="PS118" s="2"/>
    </row>
    <row r="119" spans="1:435" x14ac:dyDescent="0.25">
      <c r="A119" t="s">
        <v>302</v>
      </c>
      <c r="C119" s="2">
        <v>375174</v>
      </c>
      <c r="D119" s="3">
        <v>6</v>
      </c>
      <c r="E119" s="2">
        <v>3541372</v>
      </c>
      <c r="F119" s="3">
        <v>34</v>
      </c>
      <c r="G119" s="2">
        <v>5022824</v>
      </c>
      <c r="H119" s="3">
        <v>74</v>
      </c>
      <c r="I119" s="2">
        <v>433664</v>
      </c>
      <c r="J119" s="3">
        <v>7</v>
      </c>
      <c r="K119" s="2">
        <v>14095488</v>
      </c>
      <c r="L119" s="3">
        <v>376</v>
      </c>
      <c r="M119" s="2">
        <v>862224</v>
      </c>
      <c r="N119" s="3">
        <v>23</v>
      </c>
      <c r="O119" s="2">
        <v>3298944</v>
      </c>
      <c r="P119" s="3">
        <v>88</v>
      </c>
      <c r="Q119" s="2">
        <v>1663906</v>
      </c>
      <c r="R119" s="3">
        <v>38</v>
      </c>
      <c r="S119" s="2">
        <v>6485424</v>
      </c>
      <c r="T119" s="3">
        <v>173</v>
      </c>
      <c r="U119" s="2">
        <v>476379</v>
      </c>
      <c r="V119" s="3">
        <v>9</v>
      </c>
      <c r="W119" s="2">
        <v>16719648</v>
      </c>
      <c r="X119" s="3">
        <v>446</v>
      </c>
      <c r="Y119" s="2">
        <v>2320185</v>
      </c>
      <c r="Z119" s="3">
        <v>35</v>
      </c>
      <c r="AA119" s="2">
        <v>4226283</v>
      </c>
      <c r="AB119" s="3">
        <v>27</v>
      </c>
      <c r="AC119" s="2">
        <v>3287109</v>
      </c>
      <c r="AD119" s="3">
        <v>21</v>
      </c>
      <c r="AE119" s="2">
        <v>313058</v>
      </c>
      <c r="AF119" s="3">
        <v>2</v>
      </c>
      <c r="AG119" s="2">
        <v>4382812</v>
      </c>
      <c r="AH119" s="3">
        <v>28</v>
      </c>
      <c r="AI119" s="2">
        <v>1408761</v>
      </c>
      <c r="AJ119" s="3">
        <v>9</v>
      </c>
      <c r="AK119" s="2">
        <v>12835378</v>
      </c>
      <c r="AL119" s="3">
        <v>82</v>
      </c>
      <c r="AM119" s="2">
        <v>469587</v>
      </c>
      <c r="AN119" s="3">
        <v>3</v>
      </c>
      <c r="AO119" s="2">
        <v>469587</v>
      </c>
      <c r="AP119" s="3">
        <v>3</v>
      </c>
      <c r="AQ119" s="2">
        <v>469587</v>
      </c>
      <c r="AR119" s="3">
        <v>3</v>
      </c>
      <c r="AS119" s="2">
        <v>144306</v>
      </c>
      <c r="AT119" s="3">
        <v>1</v>
      </c>
      <c r="AU119" s="2">
        <v>3753486</v>
      </c>
      <c r="AV119" s="3">
        <v>54</v>
      </c>
      <c r="AW119" s="2">
        <v>5611530</v>
      </c>
      <c r="AX119" s="3">
        <v>102</v>
      </c>
      <c r="AY119" s="2">
        <v>2035555</v>
      </c>
      <c r="AZ119" s="3">
        <v>37</v>
      </c>
      <c r="BA119" s="2">
        <v>3089886</v>
      </c>
      <c r="BB119" s="3">
        <v>34</v>
      </c>
      <c r="BC119" s="2">
        <v>2380033</v>
      </c>
      <c r="BD119" s="3">
        <v>47</v>
      </c>
      <c r="BE119" s="2">
        <v>1112326.5</v>
      </c>
      <c r="BF119" s="3">
        <v>9.5</v>
      </c>
      <c r="BG119" s="2">
        <v>1053783</v>
      </c>
      <c r="BH119" s="3">
        <v>9</v>
      </c>
      <c r="BI119" s="2">
        <v>1442952</v>
      </c>
      <c r="BJ119" s="3">
        <v>24.5</v>
      </c>
      <c r="BK119" s="2">
        <v>117087</v>
      </c>
      <c r="BL119" s="3">
        <v>1</v>
      </c>
      <c r="BM119" s="2">
        <v>2703200</v>
      </c>
      <c r="BN119" s="3">
        <v>40</v>
      </c>
      <c r="BO119" s="2">
        <v>351261</v>
      </c>
      <c r="BP119" s="3">
        <v>3</v>
      </c>
      <c r="BQ119" s="2">
        <v>585435</v>
      </c>
      <c r="BR119" s="3">
        <v>5</v>
      </c>
      <c r="BS119" s="2">
        <v>353376</v>
      </c>
      <c r="BT119" s="3">
        <v>6</v>
      </c>
      <c r="BU119" s="2">
        <v>2224653</v>
      </c>
      <c r="BV119" s="3">
        <v>19</v>
      </c>
      <c r="BW119" s="2">
        <v>3512610</v>
      </c>
      <c r="BX119" s="3">
        <v>30</v>
      </c>
      <c r="BY119" s="2">
        <v>2192982</v>
      </c>
      <c r="BZ119" s="3">
        <v>24</v>
      </c>
      <c r="CA119" s="2">
        <v>702522</v>
      </c>
      <c r="CB119" s="3">
        <v>6</v>
      </c>
      <c r="CC119" s="2">
        <v>9381960</v>
      </c>
      <c r="CD119" s="3">
        <v>120</v>
      </c>
      <c r="CE119" s="2">
        <v>1815217.9650323002</v>
      </c>
      <c r="CF119" s="3">
        <v>0</v>
      </c>
      <c r="CG119" s="2">
        <v>11029710</v>
      </c>
      <c r="CH119" s="3">
        <v>218</v>
      </c>
      <c r="CI119" s="2">
        <v>11135890</v>
      </c>
      <c r="CJ119" s="3">
        <v>185</v>
      </c>
      <c r="CK119" s="2">
        <v>4356454</v>
      </c>
      <c r="CL119" s="3">
        <v>37</v>
      </c>
      <c r="CM119" s="2">
        <v>144306</v>
      </c>
      <c r="CN119" s="3">
        <v>1</v>
      </c>
      <c r="CO119" s="2">
        <v>2741814</v>
      </c>
      <c r="CP119" s="3">
        <v>19</v>
      </c>
      <c r="CQ119" s="2">
        <v>577224</v>
      </c>
      <c r="CR119" s="3">
        <v>4</v>
      </c>
      <c r="CS119" s="2">
        <v>5627934</v>
      </c>
      <c r="CT119" s="3">
        <v>39</v>
      </c>
      <c r="CU119" s="2">
        <v>3602208</v>
      </c>
      <c r="CV119" s="3">
        <v>32</v>
      </c>
      <c r="CW119" s="2">
        <v>1845096</v>
      </c>
      <c r="CX119" s="3">
        <v>14.5</v>
      </c>
      <c r="CY119" s="2">
        <v>225138</v>
      </c>
      <c r="CZ119" s="3">
        <v>2</v>
      </c>
      <c r="DA119" s="2">
        <v>9658420.1999999993</v>
      </c>
      <c r="DB119" s="3">
        <v>85.8</v>
      </c>
      <c r="DC119" s="2">
        <v>6979278</v>
      </c>
      <c r="DD119" s="3">
        <v>62</v>
      </c>
      <c r="DE119" s="2">
        <v>2363949</v>
      </c>
      <c r="DF119" s="3">
        <v>21</v>
      </c>
      <c r="DG119" s="2">
        <v>828610.174901939</v>
      </c>
      <c r="DH119" s="3">
        <v>7.3609090860000022</v>
      </c>
      <c r="DI119" s="2">
        <v>125502</v>
      </c>
      <c r="DJ119" s="3">
        <v>1</v>
      </c>
      <c r="DK119" s="2">
        <v>125502</v>
      </c>
      <c r="DL119" s="3">
        <v>1</v>
      </c>
      <c r="DM119" s="2">
        <v>696780</v>
      </c>
      <c r="DN119" s="3">
        <v>6</v>
      </c>
      <c r="DO119" s="2">
        <v>4180680</v>
      </c>
      <c r="DP119" s="3">
        <v>36</v>
      </c>
      <c r="DQ119" s="2">
        <v>21850050.09</v>
      </c>
      <c r="DR119" s="3">
        <v>112</v>
      </c>
      <c r="DS119" s="2">
        <v>12720297</v>
      </c>
      <c r="DT119" s="3">
        <v>113</v>
      </c>
      <c r="DU119" s="2">
        <v>504220</v>
      </c>
      <c r="DV119" s="3">
        <v>4</v>
      </c>
      <c r="DW119" s="2">
        <v>69396</v>
      </c>
      <c r="DX119" s="3">
        <v>1</v>
      </c>
      <c r="DY119" s="2">
        <v>1904609</v>
      </c>
      <c r="DZ119" s="3">
        <v>33.5</v>
      </c>
      <c r="EA119" s="2">
        <v>1770686</v>
      </c>
      <c r="EB119" s="3">
        <v>17</v>
      </c>
      <c r="EC119" s="2">
        <v>3996199.5</v>
      </c>
      <c r="ED119" s="3">
        <v>35.5</v>
      </c>
      <c r="EE119" s="2">
        <v>7316760</v>
      </c>
      <c r="EF119" s="3">
        <v>57.5</v>
      </c>
      <c r="EG119" s="2">
        <v>126055</v>
      </c>
      <c r="EH119" s="3">
        <v>1</v>
      </c>
      <c r="EI119" s="2">
        <v>9343227</v>
      </c>
      <c r="EJ119" s="3">
        <v>83</v>
      </c>
      <c r="EK119" s="2">
        <v>1238154</v>
      </c>
      <c r="EL119" s="3">
        <v>11</v>
      </c>
      <c r="EM119" s="2">
        <v>2701656</v>
      </c>
      <c r="EN119" s="3">
        <v>24</v>
      </c>
      <c r="EO119" s="2">
        <v>25722016.5</v>
      </c>
      <c r="EP119" s="3">
        <v>228.5</v>
      </c>
      <c r="EQ119" s="2">
        <v>3489639</v>
      </c>
      <c r="ER119" s="3">
        <v>31</v>
      </c>
      <c r="ES119" s="2">
        <v>102527</v>
      </c>
      <c r="ET119" s="3">
        <v>1</v>
      </c>
      <c r="EU119" s="2">
        <v>23752059</v>
      </c>
      <c r="EV119" s="3">
        <v>211</v>
      </c>
      <c r="EW119" s="2">
        <f>SUM(EW3:EW117)</f>
        <v>22851507</v>
      </c>
      <c r="EX119" s="3">
        <v>203</v>
      </c>
      <c r="EY119" s="2">
        <v>22176093</v>
      </c>
      <c r="EZ119" s="3">
        <v>197</v>
      </c>
      <c r="FA119" s="2">
        <v>21388110</v>
      </c>
      <c r="FB119" s="3">
        <v>190</v>
      </c>
      <c r="FC119" s="2">
        <v>20262420</v>
      </c>
      <c r="FD119" s="3">
        <v>180</v>
      </c>
      <c r="FE119" s="2">
        <v>2476518</v>
      </c>
      <c r="FF119" s="3">
        <v>22</v>
      </c>
      <c r="FG119" s="2">
        <v>13451995.5</v>
      </c>
      <c r="FH119" s="3">
        <v>119.5</v>
      </c>
      <c r="FI119" s="2">
        <v>3602208</v>
      </c>
      <c r="FJ119" s="3">
        <v>32</v>
      </c>
      <c r="FK119" s="2">
        <v>6754140</v>
      </c>
      <c r="FL119" s="3">
        <v>60</v>
      </c>
      <c r="FM119" s="2">
        <v>787983</v>
      </c>
      <c r="FN119" s="3">
        <v>7</v>
      </c>
      <c r="FO119" s="2">
        <v>10356348</v>
      </c>
      <c r="FP119" s="3">
        <v>92</v>
      </c>
      <c r="FQ119" s="2">
        <v>900552</v>
      </c>
      <c r="FR119" s="3">
        <v>8</v>
      </c>
      <c r="FS119" s="2">
        <v>3377070</v>
      </c>
      <c r="FT119" s="3">
        <v>30</v>
      </c>
      <c r="FU119" s="2">
        <v>5178174</v>
      </c>
      <c r="FV119" s="3">
        <v>46</v>
      </c>
      <c r="FW119" s="2">
        <v>42007976.5</v>
      </c>
      <c r="FX119" s="3">
        <v>380.5</v>
      </c>
      <c r="FY119" s="2">
        <v>19249299</v>
      </c>
      <c r="FZ119" s="3">
        <v>171</v>
      </c>
      <c r="GA119" s="2">
        <v>20937834</v>
      </c>
      <c r="GB119" s="3">
        <v>186</v>
      </c>
      <c r="GC119" s="2">
        <v>65909149.5</v>
      </c>
      <c r="GD119" s="3">
        <v>585.5</v>
      </c>
      <c r="GE119" s="2">
        <v>675414</v>
      </c>
      <c r="GF119" s="3">
        <v>6</v>
      </c>
      <c r="GG119" s="2">
        <v>6416433</v>
      </c>
      <c r="GH119" s="3">
        <v>57</v>
      </c>
      <c r="GI119" s="2">
        <v>225138</v>
      </c>
      <c r="GJ119" s="3">
        <v>2</v>
      </c>
      <c r="GK119" s="2">
        <v>2251380</v>
      </c>
      <c r="GL119" s="3">
        <v>20</v>
      </c>
      <c r="GM119" s="2">
        <v>23639490</v>
      </c>
      <c r="GN119" s="3">
        <v>210</v>
      </c>
      <c r="GO119" s="2">
        <v>20374989</v>
      </c>
      <c r="GP119" s="3">
        <v>181</v>
      </c>
      <c r="GQ119" s="2">
        <v>562845</v>
      </c>
      <c r="GR119" s="3">
        <v>5</v>
      </c>
      <c r="GS119" s="2">
        <v>13001719.5</v>
      </c>
      <c r="GT119" s="3">
        <v>115.5</v>
      </c>
      <c r="GU119" s="2">
        <v>337707</v>
      </c>
      <c r="GV119" s="3">
        <v>3</v>
      </c>
      <c r="GW119" s="2">
        <v>2926794</v>
      </c>
      <c r="GX119" s="3">
        <v>26</v>
      </c>
      <c r="GY119" s="2">
        <v>15534522</v>
      </c>
      <c r="GZ119" s="3">
        <v>138</v>
      </c>
      <c r="HA119" s="2">
        <v>8330106</v>
      </c>
      <c r="HB119" s="3">
        <v>74</v>
      </c>
      <c r="HC119" s="2">
        <v>18573885</v>
      </c>
      <c r="HD119" s="3">
        <v>165</v>
      </c>
      <c r="HE119" s="2">
        <v>3996199.5</v>
      </c>
      <c r="HF119" s="3">
        <v>35.5</v>
      </c>
      <c r="HG119" s="2">
        <v>3039363</v>
      </c>
      <c r="HH119" s="3">
        <v>27</v>
      </c>
      <c r="HI119" s="2">
        <v>900552</v>
      </c>
      <c r="HJ119" s="3">
        <v>8</v>
      </c>
      <c r="HK119" s="2">
        <v>3039363</v>
      </c>
      <c r="HL119" s="3">
        <v>27</v>
      </c>
      <c r="HM119" s="2">
        <v>1857388.5</v>
      </c>
      <c r="HN119" s="3">
        <v>16.5</v>
      </c>
      <c r="HO119" s="2">
        <v>12157452</v>
      </c>
      <c r="HP119" s="3">
        <v>108</v>
      </c>
      <c r="HQ119" s="2">
        <v>1575966</v>
      </c>
      <c r="HR119" s="3">
        <v>14</v>
      </c>
      <c r="HS119" s="2">
        <v>562845</v>
      </c>
      <c r="HT119" s="3">
        <v>5</v>
      </c>
      <c r="HU119" s="2">
        <v>17898471</v>
      </c>
      <c r="HV119" s="3">
        <v>159</v>
      </c>
      <c r="HW119" s="2">
        <v>4840467</v>
      </c>
      <c r="HX119" s="3">
        <v>43</v>
      </c>
      <c r="HY119" s="2">
        <v>2363949</v>
      </c>
      <c r="HZ119" s="3">
        <v>21</v>
      </c>
      <c r="IA119" s="2">
        <v>498882</v>
      </c>
      <c r="IB119" s="3">
        <v>6</v>
      </c>
      <c r="IC119" s="2">
        <v>332588</v>
      </c>
      <c r="ID119" s="3">
        <v>4</v>
      </c>
      <c r="IE119" s="2">
        <v>15005447.699999999</v>
      </c>
      <c r="IF119" s="3">
        <v>133.30000000000001</v>
      </c>
      <c r="IG119" s="2">
        <v>675414</v>
      </c>
      <c r="IH119" s="3">
        <v>6</v>
      </c>
      <c r="II119" s="2">
        <v>225138</v>
      </c>
      <c r="IJ119" s="3">
        <v>2</v>
      </c>
      <c r="IK119" s="2">
        <v>731698.5</v>
      </c>
      <c r="IL119" s="3">
        <v>6.5</v>
      </c>
      <c r="IM119" s="2">
        <v>393991.5</v>
      </c>
      <c r="IN119" s="3">
        <v>3.5</v>
      </c>
      <c r="IO119" s="2">
        <v>4165053</v>
      </c>
      <c r="IP119" s="3">
        <v>37</v>
      </c>
      <c r="IQ119" s="2">
        <v>4615329</v>
      </c>
      <c r="IR119" s="3">
        <v>41</v>
      </c>
      <c r="IS119" s="2">
        <v>1913673</v>
      </c>
      <c r="IT119" s="3">
        <v>17</v>
      </c>
      <c r="IU119" s="2">
        <v>1463397</v>
      </c>
      <c r="IV119" s="3">
        <v>13</v>
      </c>
      <c r="IW119" s="2">
        <v>2701656</v>
      </c>
      <c r="IX119" s="3">
        <v>24</v>
      </c>
      <c r="IY119" s="2">
        <v>2460710</v>
      </c>
      <c r="IZ119" s="3">
        <v>70</v>
      </c>
      <c r="JA119" s="2">
        <v>757890</v>
      </c>
      <c r="JB119" s="3">
        <v>7.5</v>
      </c>
      <c r="JC119" s="2">
        <v>2366400</v>
      </c>
      <c r="JD119" s="3">
        <v>0</v>
      </c>
      <c r="JE119" s="2">
        <v>530400</v>
      </c>
      <c r="JF119" s="3">
        <v>0</v>
      </c>
      <c r="JG119" s="2">
        <v>2318800</v>
      </c>
      <c r="JH119" s="3">
        <v>0</v>
      </c>
      <c r="JI119" s="2">
        <v>47936</v>
      </c>
      <c r="JJ119" s="3">
        <v>0</v>
      </c>
      <c r="JK119" s="2">
        <v>20405</v>
      </c>
      <c r="JL119" s="3">
        <v>0</v>
      </c>
      <c r="JM119" s="2">
        <v>276632.8</v>
      </c>
      <c r="JN119" s="3">
        <v>0</v>
      </c>
      <c r="JO119" s="2">
        <v>221744</v>
      </c>
      <c r="JP119" s="3">
        <v>0</v>
      </c>
      <c r="JQ119" s="2">
        <v>4096758.9099999988</v>
      </c>
      <c r="JR119" s="3">
        <v>0</v>
      </c>
      <c r="JS119" s="2">
        <v>21646</v>
      </c>
      <c r="JT119" s="3">
        <v>0</v>
      </c>
      <c r="JU119" s="2">
        <v>66888.5</v>
      </c>
      <c r="JV119" s="3">
        <v>0</v>
      </c>
      <c r="JW119" s="2">
        <v>2390162</v>
      </c>
      <c r="JX119" s="3">
        <v>0</v>
      </c>
      <c r="JY119" s="2">
        <v>1261989.3799999999</v>
      </c>
      <c r="JZ119" s="3">
        <v>0</v>
      </c>
      <c r="KA119" s="2">
        <v>7443</v>
      </c>
      <c r="KB119" s="3">
        <v>0</v>
      </c>
      <c r="KC119" s="2">
        <v>2316207.7999999998</v>
      </c>
      <c r="KD119" s="3">
        <v>0</v>
      </c>
      <c r="KE119" s="2">
        <v>726972</v>
      </c>
      <c r="KF119" s="3">
        <v>0</v>
      </c>
      <c r="KG119" s="2">
        <v>28725</v>
      </c>
      <c r="KH119" s="3">
        <v>0</v>
      </c>
      <c r="KI119" s="2">
        <v>300864</v>
      </c>
      <c r="KJ119" s="3">
        <v>0</v>
      </c>
      <c r="KK119" s="2">
        <v>18622971.65000001</v>
      </c>
      <c r="KL119" s="3">
        <v>0</v>
      </c>
      <c r="KM119" s="2">
        <v>5727712</v>
      </c>
      <c r="KN119" s="3">
        <v>0</v>
      </c>
      <c r="KO119" s="2">
        <v>1010000</v>
      </c>
      <c r="KP119" s="3">
        <v>0</v>
      </c>
      <c r="KQ119" s="2">
        <v>47836</v>
      </c>
      <c r="KR119" s="3">
        <v>0</v>
      </c>
      <c r="KS119" s="2">
        <v>236691</v>
      </c>
      <c r="KT119" s="3">
        <v>0</v>
      </c>
      <c r="KU119" s="2">
        <v>593913</v>
      </c>
      <c r="KV119" s="3">
        <v>0</v>
      </c>
      <c r="KW119" s="2">
        <v>35290</v>
      </c>
      <c r="KX119" s="3">
        <v>0</v>
      </c>
      <c r="KY119" s="2">
        <v>1318552.5</v>
      </c>
      <c r="KZ119" s="3">
        <v>0</v>
      </c>
      <c r="LA119" s="2">
        <v>197920</v>
      </c>
      <c r="LB119" s="3">
        <v>0</v>
      </c>
      <c r="LC119" s="2">
        <v>1027240</v>
      </c>
      <c r="LD119" s="3">
        <v>0</v>
      </c>
      <c r="LE119" s="2">
        <v>120402</v>
      </c>
      <c r="LF119" s="3">
        <v>0</v>
      </c>
      <c r="LG119" s="2">
        <v>28950</v>
      </c>
      <c r="LH119" s="3">
        <v>0</v>
      </c>
      <c r="LI119" s="2">
        <v>162882</v>
      </c>
      <c r="LJ119" s="3">
        <v>0</v>
      </c>
      <c r="LK119" s="2">
        <v>22875</v>
      </c>
      <c r="LL119" s="3">
        <v>0</v>
      </c>
      <c r="LM119" s="2">
        <v>25508</v>
      </c>
      <c r="LN119" s="3">
        <v>0</v>
      </c>
      <c r="LO119" s="2">
        <v>25000</v>
      </c>
      <c r="LP119" s="3">
        <v>0</v>
      </c>
      <c r="LQ119" s="2">
        <v>159214</v>
      </c>
      <c r="LR119" s="3">
        <v>0</v>
      </c>
      <c r="LS119" s="2">
        <v>511648</v>
      </c>
      <c r="LT119" s="3">
        <v>0</v>
      </c>
      <c r="LU119" s="2">
        <v>155491</v>
      </c>
      <c r="LV119" s="3">
        <v>0</v>
      </c>
      <c r="LW119" s="2">
        <v>95795</v>
      </c>
      <c r="LX119" s="3">
        <v>0</v>
      </c>
      <c r="LY119" s="2">
        <v>94633</v>
      </c>
      <c r="LZ119" s="3">
        <v>0</v>
      </c>
      <c r="MA119" s="2">
        <v>640311.30000000005</v>
      </c>
      <c r="MB119" s="3">
        <v>0</v>
      </c>
      <c r="MC119" s="2">
        <v>15000</v>
      </c>
      <c r="MD119" s="3">
        <v>0</v>
      </c>
      <c r="ME119" s="2">
        <v>25400</v>
      </c>
      <c r="MF119" s="3">
        <v>0</v>
      </c>
      <c r="MG119" s="2">
        <v>77658</v>
      </c>
      <c r="MH119" s="3">
        <v>0</v>
      </c>
      <c r="MI119" s="2">
        <v>635169</v>
      </c>
      <c r="MJ119" s="3">
        <v>0</v>
      </c>
      <c r="MK119" s="2">
        <v>813278</v>
      </c>
      <c r="ML119" s="3">
        <v>0</v>
      </c>
      <c r="MM119" s="2">
        <v>138269</v>
      </c>
      <c r="MN119" s="3">
        <v>0</v>
      </c>
      <c r="MO119" s="2">
        <v>7141021</v>
      </c>
      <c r="MP119" s="3">
        <v>0</v>
      </c>
      <c r="MQ119" s="2">
        <v>32500</v>
      </c>
      <c r="MR119" s="3">
        <v>0</v>
      </c>
      <c r="MS119" s="2">
        <v>237852.72999999998</v>
      </c>
      <c r="MT119" s="3">
        <v>0</v>
      </c>
      <c r="MU119" s="2">
        <v>393450</v>
      </c>
      <c r="MV119" s="3">
        <v>0</v>
      </c>
      <c r="MW119" s="2">
        <v>832710</v>
      </c>
      <c r="MX119" s="3">
        <v>0</v>
      </c>
      <c r="MY119" s="2">
        <v>6009</v>
      </c>
      <c r="MZ119" s="3">
        <v>0</v>
      </c>
      <c r="NA119" s="2">
        <v>320000</v>
      </c>
      <c r="NB119" s="3">
        <v>0</v>
      </c>
      <c r="NC119" s="2">
        <v>851640907.46993434</v>
      </c>
      <c r="ND119" s="3">
        <v>8141.4609090860013</v>
      </c>
      <c r="NE119" s="2"/>
      <c r="NG119" s="2"/>
      <c r="NI119" s="2"/>
      <c r="NK119" s="2"/>
      <c r="NM119" s="2"/>
      <c r="NO119" s="2"/>
      <c r="NQ119" s="2"/>
      <c r="NS119" s="2"/>
      <c r="NU119" s="2"/>
      <c r="NW119" s="2"/>
      <c r="NY119" s="2"/>
      <c r="OA119" s="2"/>
      <c r="OC119" s="2"/>
      <c r="OE119" s="2"/>
      <c r="OG119" s="2"/>
      <c r="OI119" s="2"/>
      <c r="OK119" s="2"/>
      <c r="OM119" s="2"/>
      <c r="OO119" s="2"/>
      <c r="OQ119" s="2"/>
      <c r="OS119" s="2"/>
      <c r="OU119" s="2"/>
      <c r="OW119" s="2"/>
      <c r="OY119" s="2"/>
      <c r="PA119" s="2"/>
      <c r="PC119" s="2"/>
      <c r="PE119" s="2"/>
      <c r="PG119" s="2"/>
      <c r="PI119" s="2"/>
      <c r="PK119" s="2"/>
      <c r="PM119" s="2"/>
      <c r="PO119" s="2"/>
      <c r="PQ119" s="2"/>
      <c r="PS119" s="2"/>
    </row>
    <row r="120" spans="1:435" x14ac:dyDescent="0.25">
      <c r="C120" s="2"/>
      <c r="E120" s="2"/>
      <c r="G120" s="2"/>
      <c r="I120" s="2"/>
      <c r="K120" s="2"/>
      <c r="M120" s="2"/>
      <c r="O120" s="2"/>
      <c r="Q120" s="2"/>
      <c r="S120" s="2"/>
      <c r="U120" s="2"/>
      <c r="W120" s="2"/>
      <c r="Y120" s="2"/>
      <c r="AA120" s="2"/>
      <c r="AC120" s="2"/>
      <c r="AE120" s="2"/>
      <c r="AG120" s="2"/>
      <c r="AI120" s="2"/>
      <c r="AK120" s="2"/>
      <c r="AM120" s="2"/>
      <c r="AO120" s="2"/>
      <c r="AQ120" s="2"/>
      <c r="AS120" s="2"/>
      <c r="AU120" s="2"/>
      <c r="AW120" s="2"/>
      <c r="AY120" s="2"/>
      <c r="BA120" s="2"/>
      <c r="BC120" s="2"/>
      <c r="BE120" s="2"/>
      <c r="BG120" s="2"/>
      <c r="BI120" s="2"/>
      <c r="BK120" s="2"/>
      <c r="BM120" s="2"/>
      <c r="BO120" s="2"/>
      <c r="BQ120" s="2"/>
      <c r="BS120" s="2"/>
      <c r="BU120" s="2"/>
      <c r="BW120" s="2"/>
      <c r="BY120" s="2"/>
      <c r="CA120" s="2"/>
      <c r="CC120" s="2"/>
      <c r="CE120" s="2"/>
      <c r="CG120" s="2"/>
      <c r="CI120" s="2"/>
      <c r="CK120" s="2"/>
      <c r="CM120" s="2"/>
      <c r="CO120" s="2"/>
      <c r="CQ120" s="2"/>
      <c r="CS120" s="2"/>
      <c r="CU120" s="2"/>
      <c r="CW120" s="2"/>
      <c r="CY120" s="2"/>
      <c r="DA120" s="2"/>
      <c r="DC120" s="2"/>
      <c r="DE120" s="2"/>
      <c r="DG120" s="2"/>
      <c r="DI120" s="2"/>
      <c r="DK120" s="2"/>
      <c r="DM120" s="2"/>
      <c r="DO120" s="2"/>
      <c r="DQ120" s="2"/>
      <c r="DS120" s="2"/>
      <c r="DU120" s="2"/>
      <c r="DW120" s="2"/>
      <c r="DY120" s="2"/>
      <c r="EA120" s="2"/>
      <c r="EC120" s="2"/>
      <c r="EE120" s="2"/>
      <c r="EG120" s="2"/>
      <c r="EI120" s="2"/>
      <c r="EK120" s="2"/>
      <c r="EM120" s="2"/>
      <c r="EO120" s="2"/>
      <c r="EQ120" s="2"/>
      <c r="ES120" s="2"/>
      <c r="EU120" s="2"/>
      <c r="EW120" s="2"/>
      <c r="EY120" s="2"/>
      <c r="FA120" s="2"/>
      <c r="FC120" s="2"/>
      <c r="FE120" s="2"/>
      <c r="FG120" s="2"/>
      <c r="FI120" s="2"/>
      <c r="FK120" s="2"/>
      <c r="FM120" s="2"/>
      <c r="FO120" s="2"/>
      <c r="FQ120" s="2"/>
      <c r="FS120" s="2"/>
      <c r="FU120" s="2"/>
      <c r="FW120" s="2"/>
      <c r="FY120" s="2"/>
      <c r="GA120" s="2"/>
      <c r="GC120" s="2"/>
      <c r="GE120" s="2"/>
      <c r="GG120" s="2"/>
      <c r="GI120" s="2"/>
      <c r="GK120" s="2"/>
      <c r="GM120" s="2"/>
      <c r="GO120" s="2"/>
      <c r="GQ120" s="2"/>
      <c r="GS120" s="2"/>
      <c r="GU120" s="2"/>
      <c r="GW120" s="2"/>
      <c r="GY120" s="2"/>
      <c r="HA120" s="2"/>
      <c r="HC120" s="2">
        <f>SUM(HC3:HC118)</f>
        <v>18573885</v>
      </c>
      <c r="HE120" s="2"/>
      <c r="HG120" s="2"/>
      <c r="HI120" s="2"/>
      <c r="HK120" s="2"/>
      <c r="HM120" s="2"/>
      <c r="HO120" s="2"/>
      <c r="HQ120" s="2"/>
      <c r="HS120" s="2"/>
      <c r="HU120" s="2"/>
      <c r="HW120" s="2"/>
      <c r="HY120" s="2"/>
      <c r="IA120" s="2"/>
      <c r="IC120" s="2"/>
      <c r="IE120" s="2"/>
      <c r="IG120" s="2"/>
      <c r="II120" s="2"/>
      <c r="IK120" s="2"/>
      <c r="IM120" s="2"/>
      <c r="IO120" s="2"/>
      <c r="IQ120" s="2"/>
      <c r="IS120" s="2"/>
      <c r="IU120" s="2"/>
      <c r="IW120" s="2"/>
      <c r="IY120" s="2"/>
      <c r="JA120" s="2"/>
      <c r="JC120" s="2"/>
      <c r="JE120" s="2"/>
      <c r="JG120" s="2"/>
      <c r="JI120" s="2"/>
      <c r="JK120" s="2"/>
      <c r="JM120" s="2"/>
      <c r="JO120" s="2"/>
      <c r="JQ120" s="2"/>
      <c r="JS120" s="2"/>
      <c r="JU120" s="2"/>
      <c r="JW120" s="2"/>
      <c r="JY120" s="2"/>
      <c r="KA120" s="2"/>
      <c r="KC120" s="2"/>
      <c r="KE120" s="2"/>
      <c r="KG120" s="2"/>
      <c r="KI120" s="2"/>
      <c r="KK120" s="2"/>
      <c r="KM120" s="2"/>
      <c r="KO120" s="2"/>
      <c r="KQ120" s="2"/>
      <c r="KS120" s="2"/>
      <c r="KU120" s="2"/>
      <c r="KW120" s="2"/>
      <c r="KY120" s="2"/>
      <c r="LA120" s="2"/>
      <c r="LC120" s="2"/>
      <c r="LE120" s="2"/>
      <c r="LG120" s="2"/>
      <c r="LI120" s="2"/>
      <c r="LK120" s="2"/>
      <c r="LM120" s="2"/>
      <c r="LO120" s="2"/>
      <c r="LQ120" s="2"/>
      <c r="LS120" s="2"/>
      <c r="LU120" s="2"/>
      <c r="LW120" s="2"/>
      <c r="LY120" s="2"/>
      <c r="MA120" s="2"/>
      <c r="MC120" s="2"/>
      <c r="ME120" s="2"/>
      <c r="MG120" s="2"/>
      <c r="MI120" s="2"/>
      <c r="MK120" s="2"/>
      <c r="MM120" s="2"/>
      <c r="MO120" s="2"/>
      <c r="MQ120" s="2"/>
      <c r="MS120" s="2"/>
      <c r="MU120" s="2"/>
      <c r="MW120" s="2"/>
      <c r="MY120" s="2"/>
      <c r="NA120" s="2"/>
      <c r="NC120" s="2"/>
      <c r="NE120" s="2"/>
      <c r="NG120" s="2"/>
      <c r="NI120" s="2"/>
      <c r="NK120" s="2"/>
      <c r="NM120" s="2"/>
      <c r="NO120" s="2"/>
      <c r="NQ120" s="2"/>
      <c r="NS120" s="2"/>
      <c r="NU120" s="2"/>
      <c r="NW120" s="2"/>
      <c r="NY120" s="2"/>
      <c r="OA120" s="2"/>
      <c r="OC120" s="2"/>
      <c r="OE120" s="2"/>
      <c r="OG120" s="2"/>
      <c r="OI120" s="2"/>
      <c r="OK120" s="2"/>
      <c r="OM120" s="2"/>
      <c r="OO120" s="2"/>
      <c r="OQ120" s="2"/>
      <c r="OS120" s="2"/>
      <c r="OU120" s="2"/>
      <c r="OW120" s="2"/>
      <c r="OY120" s="2"/>
      <c r="PA120" s="2"/>
      <c r="PC120" s="2"/>
      <c r="PE120" s="2"/>
      <c r="PG120" s="2"/>
      <c r="PI120" s="2"/>
      <c r="PK120" s="2"/>
      <c r="PM120" s="2"/>
      <c r="PO120" s="2"/>
      <c r="PQ120" s="2"/>
      <c r="PS120" s="2"/>
    </row>
    <row r="121" spans="1:435" x14ac:dyDescent="0.25">
      <c r="A121" t="s">
        <v>305</v>
      </c>
      <c r="B121" s="4">
        <v>112569</v>
      </c>
      <c r="C121" s="2">
        <v>375174</v>
      </c>
      <c r="D121" s="3">
        <v>6</v>
      </c>
      <c r="E121" s="2">
        <v>3541372</v>
      </c>
      <c r="F121" s="3">
        <v>34</v>
      </c>
      <c r="G121" s="2">
        <v>5022824</v>
      </c>
      <c r="H121" s="3">
        <v>74</v>
      </c>
      <c r="I121" s="2">
        <v>433664</v>
      </c>
      <c r="J121" s="3">
        <v>7</v>
      </c>
      <c r="K121" s="2">
        <v>14095488</v>
      </c>
      <c r="L121" s="3">
        <v>376</v>
      </c>
      <c r="M121" s="2">
        <v>862224</v>
      </c>
      <c r="N121" s="3">
        <v>23</v>
      </c>
      <c r="O121" s="2">
        <v>3298944</v>
      </c>
      <c r="P121" s="3">
        <v>88</v>
      </c>
      <c r="Q121" s="2">
        <v>1663906</v>
      </c>
      <c r="R121" s="3">
        <v>38</v>
      </c>
      <c r="S121" s="2">
        <v>6485424</v>
      </c>
      <c r="T121" s="3">
        <v>173</v>
      </c>
      <c r="U121" s="2">
        <v>476379</v>
      </c>
      <c r="V121" s="3">
        <v>9</v>
      </c>
      <c r="W121" s="2">
        <v>16719648</v>
      </c>
      <c r="X121" s="3">
        <v>446</v>
      </c>
      <c r="Y121" s="2">
        <v>2320185</v>
      </c>
      <c r="Z121" s="3">
        <v>35</v>
      </c>
      <c r="AA121" s="2">
        <v>4226283</v>
      </c>
      <c r="AB121" s="3">
        <v>27</v>
      </c>
      <c r="AC121" s="2">
        <v>3287109</v>
      </c>
      <c r="AD121" s="3">
        <v>21</v>
      </c>
      <c r="AE121" s="2">
        <v>313058</v>
      </c>
      <c r="AF121" s="3">
        <v>2</v>
      </c>
      <c r="AG121" s="2">
        <v>4382812</v>
      </c>
      <c r="AH121" s="3">
        <v>28</v>
      </c>
      <c r="AI121" s="2">
        <v>1408761</v>
      </c>
      <c r="AJ121" s="3">
        <v>9</v>
      </c>
      <c r="AK121" s="2">
        <v>12835378</v>
      </c>
      <c r="AL121" s="3">
        <v>82</v>
      </c>
      <c r="AM121" s="2">
        <v>469587</v>
      </c>
      <c r="AN121" s="3">
        <v>3</v>
      </c>
      <c r="AO121" s="2">
        <v>469587</v>
      </c>
      <c r="AP121" s="3">
        <v>3</v>
      </c>
      <c r="AQ121" s="2">
        <v>469587</v>
      </c>
      <c r="AR121" s="3">
        <v>3</v>
      </c>
      <c r="AS121" s="2">
        <v>144306</v>
      </c>
      <c r="AT121" s="3">
        <v>1</v>
      </c>
      <c r="AU121" s="2">
        <v>3753486</v>
      </c>
      <c r="AV121" s="3">
        <v>54</v>
      </c>
      <c r="AW121" s="2">
        <v>5611530</v>
      </c>
      <c r="AX121" s="3">
        <v>102</v>
      </c>
      <c r="AY121" s="2">
        <v>2035555</v>
      </c>
      <c r="AZ121" s="3">
        <v>37</v>
      </c>
      <c r="BA121" s="2">
        <v>3089886</v>
      </c>
      <c r="BB121" s="3">
        <v>34</v>
      </c>
      <c r="BC121" s="2">
        <v>2380033</v>
      </c>
      <c r="BD121" s="3">
        <v>47</v>
      </c>
      <c r="BE121" s="2">
        <v>1112326.5</v>
      </c>
      <c r="BF121" s="3">
        <v>9.5</v>
      </c>
      <c r="BG121" s="2">
        <v>1053783</v>
      </c>
      <c r="BH121" s="3">
        <v>9</v>
      </c>
      <c r="BI121" s="2">
        <v>1442952</v>
      </c>
      <c r="BJ121" s="3">
        <v>24.5</v>
      </c>
      <c r="BK121" s="2">
        <v>117087</v>
      </c>
      <c r="BL121" s="3">
        <v>1</v>
      </c>
      <c r="BM121" s="2">
        <v>2703200</v>
      </c>
      <c r="BN121" s="3">
        <v>40</v>
      </c>
      <c r="BO121" s="2">
        <v>351261</v>
      </c>
      <c r="BP121" s="3">
        <v>3</v>
      </c>
      <c r="BQ121" s="2">
        <v>585435</v>
      </c>
      <c r="BR121" s="3">
        <v>5</v>
      </c>
      <c r="BS121" s="2">
        <v>353376</v>
      </c>
      <c r="BT121" s="3">
        <v>6</v>
      </c>
      <c r="BU121" s="2">
        <v>2224653</v>
      </c>
      <c r="BV121" s="3">
        <v>19</v>
      </c>
      <c r="BW121" s="2">
        <v>3512610</v>
      </c>
      <c r="BX121" s="3">
        <v>30</v>
      </c>
      <c r="BY121" s="2">
        <v>2192982</v>
      </c>
      <c r="BZ121" s="3">
        <v>24</v>
      </c>
      <c r="CA121" s="2">
        <v>702522</v>
      </c>
      <c r="CB121" s="3">
        <v>6</v>
      </c>
      <c r="CC121" s="2">
        <v>9381960</v>
      </c>
      <c r="CD121" s="3">
        <v>120</v>
      </c>
      <c r="CE121" s="2">
        <v>1815217.9650323002</v>
      </c>
      <c r="CF121" s="3">
        <v>0</v>
      </c>
      <c r="CG121" s="2">
        <v>11029710</v>
      </c>
      <c r="CH121" s="3">
        <v>218</v>
      </c>
      <c r="CI121" s="2">
        <v>11135890</v>
      </c>
      <c r="CJ121" s="3">
        <v>185</v>
      </c>
      <c r="CK121" s="2">
        <v>4356454</v>
      </c>
      <c r="CL121" s="3">
        <v>37</v>
      </c>
      <c r="CM121" s="2">
        <v>144306</v>
      </c>
      <c r="CN121" s="3">
        <v>1</v>
      </c>
      <c r="CO121" s="2">
        <v>2741814</v>
      </c>
      <c r="CP121" s="3">
        <v>19</v>
      </c>
      <c r="CQ121" s="2">
        <v>577224</v>
      </c>
      <c r="CR121" s="3">
        <v>4</v>
      </c>
      <c r="CS121" s="2">
        <v>5627934</v>
      </c>
      <c r="CT121" s="3">
        <v>39</v>
      </c>
      <c r="CU121" s="2">
        <v>3602208</v>
      </c>
      <c r="CV121" s="3">
        <v>32</v>
      </c>
      <c r="CW121" s="2">
        <v>1845096</v>
      </c>
      <c r="CX121" s="3">
        <v>14.5</v>
      </c>
      <c r="CY121" s="2">
        <v>225138</v>
      </c>
      <c r="CZ121" s="3">
        <v>2</v>
      </c>
      <c r="DA121" s="2">
        <v>9658420.1999999993</v>
      </c>
      <c r="DB121" s="3">
        <v>85.8</v>
      </c>
      <c r="DC121" s="2">
        <v>6979278</v>
      </c>
      <c r="DD121" s="3">
        <v>62</v>
      </c>
      <c r="DE121" s="2">
        <v>2363949</v>
      </c>
      <c r="DF121" s="3">
        <v>21</v>
      </c>
      <c r="DG121" s="2">
        <v>828610.174901939</v>
      </c>
      <c r="DH121" s="3">
        <v>7.3609090860000022</v>
      </c>
      <c r="DI121" s="2">
        <v>125502</v>
      </c>
      <c r="DJ121" s="3">
        <v>1</v>
      </c>
      <c r="DK121" s="2">
        <v>125502</v>
      </c>
      <c r="DL121" s="3">
        <v>1</v>
      </c>
      <c r="DM121" s="2">
        <v>696780</v>
      </c>
      <c r="DN121" s="3">
        <v>6</v>
      </c>
      <c r="DO121" s="2">
        <v>4180680</v>
      </c>
      <c r="DP121" s="3">
        <v>36</v>
      </c>
      <c r="DQ121" s="2">
        <v>21850050.09</v>
      </c>
      <c r="DR121" s="3">
        <v>112</v>
      </c>
      <c r="DS121" s="2">
        <v>12720297</v>
      </c>
      <c r="DT121" s="3">
        <v>113</v>
      </c>
      <c r="DU121" s="2">
        <v>504220</v>
      </c>
      <c r="DV121" s="3">
        <v>4</v>
      </c>
      <c r="DW121" s="2">
        <v>69396</v>
      </c>
      <c r="DX121" s="3">
        <v>1</v>
      </c>
      <c r="DY121" s="2">
        <v>1904609</v>
      </c>
      <c r="DZ121" s="3">
        <v>33.5</v>
      </c>
      <c r="EA121" s="2">
        <v>1770686</v>
      </c>
      <c r="EB121" s="3">
        <v>17</v>
      </c>
      <c r="EC121" s="2">
        <v>3996199.5</v>
      </c>
      <c r="ED121" s="3">
        <v>35.5</v>
      </c>
      <c r="EE121" s="2">
        <v>7316760</v>
      </c>
      <c r="EF121" s="3">
        <v>57.5</v>
      </c>
      <c r="EG121" s="2">
        <v>126055</v>
      </c>
      <c r="EH121" s="3">
        <v>1</v>
      </c>
      <c r="EI121" s="2">
        <v>9343227</v>
      </c>
      <c r="EJ121" s="3">
        <v>83</v>
      </c>
      <c r="EK121" s="2">
        <v>1238154</v>
      </c>
      <c r="EL121" s="3">
        <v>11</v>
      </c>
      <c r="EM121" s="2">
        <v>2701656</v>
      </c>
      <c r="EN121" s="3">
        <v>24</v>
      </c>
      <c r="EO121" s="2">
        <v>25722016.5</v>
      </c>
      <c r="EP121" s="3">
        <v>228.5</v>
      </c>
      <c r="EQ121" s="2">
        <v>3489639</v>
      </c>
      <c r="ER121" s="3">
        <v>31</v>
      </c>
      <c r="ES121" s="2">
        <v>102527</v>
      </c>
      <c r="ET121" s="3">
        <v>1</v>
      </c>
      <c r="EU121" s="2">
        <v>23752059</v>
      </c>
      <c r="EV121" s="3">
        <v>211</v>
      </c>
      <c r="EW121" s="2">
        <v>22851507</v>
      </c>
      <c r="EX121" s="3">
        <v>203</v>
      </c>
      <c r="EY121" s="2">
        <v>22176093</v>
      </c>
      <c r="EZ121" s="3">
        <v>197</v>
      </c>
      <c r="FA121" s="2">
        <v>21388110</v>
      </c>
      <c r="FB121" s="3">
        <v>190</v>
      </c>
      <c r="FC121" s="2">
        <v>20262420</v>
      </c>
      <c r="FD121" s="3">
        <v>180</v>
      </c>
      <c r="FE121" s="2">
        <v>2476518</v>
      </c>
      <c r="FF121" s="3">
        <v>22</v>
      </c>
      <c r="FG121" s="2">
        <v>13451995.5</v>
      </c>
      <c r="FH121" s="3">
        <v>119.5</v>
      </c>
      <c r="FI121" s="2">
        <v>3602208</v>
      </c>
      <c r="FJ121" s="3">
        <v>32</v>
      </c>
      <c r="FK121" s="2">
        <v>6754140</v>
      </c>
      <c r="FL121" s="3">
        <v>60</v>
      </c>
      <c r="FM121" s="2">
        <v>787983</v>
      </c>
      <c r="FN121" s="3">
        <v>7</v>
      </c>
      <c r="FO121" s="2">
        <v>10356348</v>
      </c>
      <c r="FP121" s="3">
        <v>92</v>
      </c>
      <c r="FQ121" s="2">
        <v>900552</v>
      </c>
      <c r="FR121" s="3">
        <v>8</v>
      </c>
      <c r="FS121" s="2">
        <v>3377070</v>
      </c>
      <c r="FT121" s="3">
        <v>30</v>
      </c>
      <c r="FU121" s="2">
        <v>5178174</v>
      </c>
      <c r="FV121" s="3">
        <v>46</v>
      </c>
      <c r="FW121" s="2">
        <v>42007976.5</v>
      </c>
      <c r="FX121" s="3">
        <v>380.5</v>
      </c>
      <c r="FY121" s="2">
        <v>19249299</v>
      </c>
      <c r="FZ121" s="3">
        <v>171</v>
      </c>
      <c r="GA121" s="2">
        <v>20937834</v>
      </c>
      <c r="GB121" s="3">
        <v>186</v>
      </c>
      <c r="GC121" s="2">
        <v>65909149.5</v>
      </c>
      <c r="GD121" s="3">
        <v>585.5</v>
      </c>
      <c r="GE121" s="2">
        <v>675414</v>
      </c>
      <c r="GF121" s="3">
        <v>6</v>
      </c>
      <c r="GG121" s="2">
        <v>6416433</v>
      </c>
      <c r="GH121" s="3">
        <v>57</v>
      </c>
      <c r="GI121" s="2">
        <v>225138</v>
      </c>
      <c r="GJ121" s="3">
        <v>2</v>
      </c>
      <c r="GK121" s="2">
        <v>2251380</v>
      </c>
      <c r="GL121" s="3">
        <v>20</v>
      </c>
      <c r="GM121" s="2">
        <v>23639490</v>
      </c>
      <c r="GN121" s="3">
        <v>210</v>
      </c>
      <c r="GO121" s="2">
        <v>20374989</v>
      </c>
      <c r="GP121" s="3">
        <v>181</v>
      </c>
      <c r="GQ121" s="2">
        <v>562845</v>
      </c>
      <c r="GR121" s="3">
        <v>5</v>
      </c>
      <c r="GS121" s="2">
        <v>13001719.5</v>
      </c>
      <c r="GT121" s="3">
        <v>115.5</v>
      </c>
      <c r="GU121" s="2">
        <v>337707</v>
      </c>
      <c r="GV121" s="3">
        <v>3</v>
      </c>
      <c r="GW121" s="2">
        <v>2926794</v>
      </c>
      <c r="GX121" s="3">
        <v>26</v>
      </c>
      <c r="GY121" s="2">
        <v>15534522</v>
      </c>
      <c r="GZ121" s="3">
        <v>138</v>
      </c>
      <c r="HA121" s="2">
        <v>8330106</v>
      </c>
      <c r="HB121" s="3">
        <v>74</v>
      </c>
      <c r="HC121" s="2">
        <v>18573885</v>
      </c>
      <c r="HD121" s="3">
        <v>165</v>
      </c>
      <c r="HE121" s="2">
        <v>3996199.5</v>
      </c>
      <c r="HF121" s="3">
        <v>35.5</v>
      </c>
      <c r="HG121" s="2">
        <v>3039363</v>
      </c>
      <c r="HH121" s="3">
        <v>27</v>
      </c>
      <c r="HI121" s="2">
        <v>900552</v>
      </c>
      <c r="HJ121" s="3">
        <v>8</v>
      </c>
      <c r="HK121" s="2">
        <v>3039363</v>
      </c>
      <c r="HL121" s="3">
        <v>27</v>
      </c>
      <c r="HM121" s="2">
        <v>1857388.5</v>
      </c>
      <c r="HN121" s="3">
        <v>16.5</v>
      </c>
      <c r="HO121" s="2">
        <v>12157452</v>
      </c>
      <c r="HP121" s="3">
        <v>108</v>
      </c>
      <c r="HQ121" s="2">
        <v>1575966</v>
      </c>
      <c r="HR121" s="3">
        <v>14</v>
      </c>
      <c r="HS121" s="2">
        <v>562845</v>
      </c>
      <c r="HT121" s="3">
        <v>5</v>
      </c>
      <c r="HU121" s="2">
        <v>17898471</v>
      </c>
      <c r="HV121" s="3">
        <v>159</v>
      </c>
      <c r="HW121" s="2">
        <v>4840467</v>
      </c>
      <c r="HX121" s="3">
        <v>43</v>
      </c>
      <c r="HY121" s="2">
        <v>2363949</v>
      </c>
      <c r="HZ121" s="3">
        <v>21</v>
      </c>
      <c r="IA121" s="2">
        <v>498882</v>
      </c>
      <c r="IB121" s="3">
        <v>6</v>
      </c>
      <c r="IC121" s="2">
        <v>332588</v>
      </c>
      <c r="ID121" s="3">
        <v>4</v>
      </c>
      <c r="IE121" s="2">
        <v>15005447.699999999</v>
      </c>
      <c r="IF121" s="3">
        <v>133.30000000000001</v>
      </c>
      <c r="IG121" s="2">
        <v>675414</v>
      </c>
      <c r="IH121" s="3">
        <v>6</v>
      </c>
      <c r="II121" s="2">
        <v>225138</v>
      </c>
      <c r="IJ121" s="3">
        <v>2</v>
      </c>
      <c r="IK121" s="2">
        <v>731698.5</v>
      </c>
      <c r="IL121" s="3">
        <v>6.5</v>
      </c>
      <c r="IM121" s="2">
        <v>393991.5</v>
      </c>
      <c r="IN121" s="3">
        <v>3.5</v>
      </c>
      <c r="IO121" s="2">
        <v>4165053</v>
      </c>
      <c r="IP121" s="3">
        <v>37</v>
      </c>
      <c r="IQ121" s="2">
        <v>4615329</v>
      </c>
      <c r="IR121" s="3">
        <v>41</v>
      </c>
      <c r="IS121" s="2">
        <v>1913673</v>
      </c>
      <c r="IT121" s="3">
        <v>17</v>
      </c>
      <c r="IU121" s="2">
        <v>1463397</v>
      </c>
      <c r="IV121" s="3">
        <v>13</v>
      </c>
      <c r="IW121" s="2">
        <v>2701656</v>
      </c>
      <c r="IX121" s="3">
        <v>24</v>
      </c>
      <c r="IY121" s="2">
        <v>2460710</v>
      </c>
      <c r="IZ121" s="3">
        <v>70</v>
      </c>
      <c r="JA121" s="2">
        <v>757890</v>
      </c>
      <c r="JB121" s="3">
        <v>7.5</v>
      </c>
      <c r="JC121" s="2">
        <v>2366400</v>
      </c>
      <c r="JD121" s="3">
        <v>0</v>
      </c>
      <c r="JE121" s="2">
        <v>530400</v>
      </c>
      <c r="JF121" s="3">
        <v>0</v>
      </c>
      <c r="JG121" s="2">
        <v>2318800</v>
      </c>
      <c r="JH121" s="3">
        <v>0</v>
      </c>
      <c r="JI121" s="2">
        <v>47936</v>
      </c>
      <c r="JJ121" s="3">
        <v>0</v>
      </c>
      <c r="JK121" s="2">
        <v>20405</v>
      </c>
      <c r="JL121" s="3">
        <v>0</v>
      </c>
      <c r="JM121" s="2">
        <v>276632.8</v>
      </c>
      <c r="JN121" s="3">
        <v>0</v>
      </c>
      <c r="JO121" s="2">
        <v>221744</v>
      </c>
      <c r="JP121" s="3">
        <v>0</v>
      </c>
      <c r="JQ121" s="2">
        <v>4096758.9099999988</v>
      </c>
      <c r="JR121" s="3">
        <v>0</v>
      </c>
      <c r="JS121" s="2">
        <v>21646</v>
      </c>
      <c r="JT121" s="3">
        <v>0</v>
      </c>
      <c r="JU121" s="2">
        <v>66888.5</v>
      </c>
      <c r="JV121" s="3">
        <v>0</v>
      </c>
      <c r="JW121" s="2">
        <v>2390162</v>
      </c>
      <c r="JX121" s="3">
        <v>0</v>
      </c>
      <c r="JY121" s="2">
        <v>1261989.3799999999</v>
      </c>
      <c r="JZ121" s="3">
        <v>0</v>
      </c>
      <c r="KA121" s="2">
        <v>7443</v>
      </c>
      <c r="KB121" s="3">
        <v>0</v>
      </c>
      <c r="KC121" s="2">
        <v>2316207.7999999998</v>
      </c>
      <c r="KD121" s="3">
        <v>0</v>
      </c>
      <c r="KE121" s="2">
        <v>726972</v>
      </c>
      <c r="KF121" s="3">
        <v>0</v>
      </c>
      <c r="KG121" s="2">
        <v>28725</v>
      </c>
      <c r="KH121" s="3">
        <v>0</v>
      </c>
      <c r="KI121" s="2">
        <v>300864</v>
      </c>
      <c r="KJ121" s="3">
        <v>0</v>
      </c>
      <c r="KK121" s="2">
        <v>18622971.65000001</v>
      </c>
      <c r="KL121" s="3">
        <v>0</v>
      </c>
      <c r="KM121" s="2">
        <v>5727712</v>
      </c>
      <c r="KN121" s="3">
        <v>0</v>
      </c>
      <c r="KO121" s="2">
        <v>1010000</v>
      </c>
      <c r="KP121" s="3">
        <v>0</v>
      </c>
      <c r="KQ121" s="2">
        <v>47836</v>
      </c>
      <c r="KR121" s="3">
        <v>0</v>
      </c>
      <c r="KS121" s="2">
        <v>236691</v>
      </c>
      <c r="KT121" s="3">
        <v>0</v>
      </c>
      <c r="KU121" s="2">
        <v>593913</v>
      </c>
      <c r="KV121" s="3">
        <v>0</v>
      </c>
      <c r="KW121" s="2">
        <v>35290</v>
      </c>
      <c r="KX121" s="3">
        <v>0</v>
      </c>
      <c r="KY121" s="2">
        <v>1318552.5</v>
      </c>
      <c r="KZ121" s="3">
        <v>0</v>
      </c>
      <c r="LA121" s="2">
        <v>197920</v>
      </c>
      <c r="LB121" s="3">
        <v>0</v>
      </c>
      <c r="LC121" s="2">
        <v>1027240</v>
      </c>
      <c r="LD121" s="3">
        <v>0</v>
      </c>
      <c r="LE121" s="2">
        <v>120402</v>
      </c>
      <c r="LF121" s="3">
        <v>0</v>
      </c>
      <c r="LG121" s="2">
        <v>28950</v>
      </c>
      <c r="LH121" s="3">
        <v>0</v>
      </c>
      <c r="LI121" s="2">
        <v>162882</v>
      </c>
      <c r="LJ121" s="3">
        <v>0</v>
      </c>
      <c r="LK121" s="2">
        <v>22875</v>
      </c>
      <c r="LL121" s="3">
        <v>0</v>
      </c>
      <c r="LM121" s="2">
        <v>25508</v>
      </c>
      <c r="LN121" s="3">
        <v>0</v>
      </c>
      <c r="LO121" s="2">
        <v>25000</v>
      </c>
      <c r="LP121" s="3">
        <v>0</v>
      </c>
      <c r="LQ121" s="2">
        <v>159214</v>
      </c>
      <c r="LR121" s="3">
        <v>0</v>
      </c>
      <c r="LS121" s="2">
        <v>511648</v>
      </c>
      <c r="LT121" s="3">
        <v>0</v>
      </c>
      <c r="LU121" s="2">
        <v>155491</v>
      </c>
      <c r="LV121" s="3">
        <v>0</v>
      </c>
      <c r="LW121" s="2">
        <v>95795</v>
      </c>
      <c r="LX121" s="3">
        <v>0</v>
      </c>
      <c r="LY121" s="2">
        <v>94633</v>
      </c>
      <c r="LZ121" s="3">
        <v>0</v>
      </c>
      <c r="MA121" s="2">
        <v>640311.30000000005</v>
      </c>
      <c r="MB121" s="3">
        <v>0</v>
      </c>
      <c r="MC121" s="2">
        <v>15000</v>
      </c>
      <c r="MD121" s="3">
        <v>0</v>
      </c>
      <c r="ME121" s="2">
        <v>25400</v>
      </c>
      <c r="MF121" s="3">
        <v>0</v>
      </c>
      <c r="MG121" s="2">
        <v>77658</v>
      </c>
      <c r="MH121" s="3">
        <v>0</v>
      </c>
      <c r="MI121" s="2">
        <v>635169</v>
      </c>
      <c r="MJ121" s="3">
        <v>0</v>
      </c>
      <c r="MK121" s="2">
        <v>813278</v>
      </c>
      <c r="ML121" s="3">
        <v>0</v>
      </c>
      <c r="MM121" s="2">
        <v>138269</v>
      </c>
      <c r="MN121" s="3">
        <v>0</v>
      </c>
      <c r="MO121" s="2">
        <v>7141021</v>
      </c>
      <c r="MP121" s="3">
        <v>0</v>
      </c>
      <c r="MQ121" s="2">
        <v>32500</v>
      </c>
      <c r="MR121" s="3">
        <v>0</v>
      </c>
      <c r="MS121" s="2">
        <v>237852.72999999998</v>
      </c>
      <c r="MT121" s="3">
        <v>0</v>
      </c>
      <c r="MU121" s="2">
        <v>393450</v>
      </c>
      <c r="MV121" s="3">
        <v>0</v>
      </c>
      <c r="MW121" s="2">
        <v>832710</v>
      </c>
      <c r="MX121" s="3">
        <v>0</v>
      </c>
      <c r="MY121" s="2">
        <v>6009</v>
      </c>
      <c r="MZ121" s="3">
        <v>0</v>
      </c>
      <c r="NA121" s="2">
        <v>320000</v>
      </c>
      <c r="NB121" s="3">
        <v>0</v>
      </c>
      <c r="NC121" s="2">
        <v>851640907.46993434</v>
      </c>
      <c r="ND121" s="3">
        <v>8141.4609090860013</v>
      </c>
      <c r="NE121" s="2"/>
      <c r="NG121" s="2"/>
      <c r="NI121" s="2"/>
      <c r="NK121" s="2"/>
      <c r="NM121" s="2"/>
      <c r="NO121" s="2"/>
      <c r="NQ121" s="2"/>
      <c r="NS121" s="2"/>
      <c r="NU121" s="2"/>
      <c r="NW121" s="2"/>
      <c r="NY121" s="2"/>
      <c r="OA121" s="2"/>
      <c r="OC121" s="2"/>
      <c r="OE121" s="2"/>
      <c r="OG121" s="2"/>
      <c r="OI121" s="2"/>
      <c r="OK121" s="2"/>
      <c r="OM121" s="2"/>
      <c r="OO121" s="2"/>
      <c r="OQ121" s="2"/>
      <c r="OS121" s="2"/>
      <c r="OU121" s="2"/>
      <c r="OW121" s="2"/>
      <c r="OY121" s="2"/>
      <c r="PA121" s="2"/>
      <c r="PC121" s="2"/>
      <c r="PE121" s="2"/>
      <c r="PG121" s="2"/>
      <c r="PI121" s="2"/>
      <c r="PK121" s="2"/>
      <c r="PM121" s="2"/>
      <c r="PO121" s="2"/>
      <c r="PQ121" s="2"/>
      <c r="PS121" s="2"/>
    </row>
    <row r="122" spans="1:435" x14ac:dyDescent="0.25">
      <c r="A122" t="s">
        <v>307</v>
      </c>
      <c r="B122" s="4">
        <v>5917.07</v>
      </c>
      <c r="CU122" s="4">
        <f>CV121*$B$122</f>
        <v>189346.24</v>
      </c>
      <c r="CW122" s="4">
        <f>CX121*$B$122</f>
        <v>85797.514999999999</v>
      </c>
      <c r="CY122" s="4">
        <f>CZ121*$B$122</f>
        <v>11834.14</v>
      </c>
      <c r="DA122" s="4">
        <f>DB121*$B$122</f>
        <v>507684.60599999997</v>
      </c>
      <c r="DC122" s="4">
        <f>DD121*$B$122</f>
        <v>366858.33999999997</v>
      </c>
      <c r="DE122" s="4">
        <f>DF121*$B$122</f>
        <v>124258.47</v>
      </c>
      <c r="DG122" s="4">
        <f>DH121*$B$122</f>
        <v>43555.014325498028</v>
      </c>
      <c r="DS122" s="4">
        <f>DT121*$B$122</f>
        <v>668628.90999999992</v>
      </c>
      <c r="DU122" s="4">
        <f>DV121*$B$122</f>
        <v>23668.28</v>
      </c>
      <c r="EC122" s="4">
        <f>ED121*$B$122</f>
        <v>210055.98499999999</v>
      </c>
      <c r="EE122" s="4">
        <f>EF121*$B$122</f>
        <v>340231.52499999997</v>
      </c>
      <c r="EG122" s="4">
        <f>EH121*$B$122</f>
        <v>5917.07</v>
      </c>
      <c r="EI122" s="4">
        <f>EJ121*$B$122</f>
        <v>491116.81</v>
      </c>
      <c r="EK122" s="4">
        <f>EL121*$B$122</f>
        <v>65087.77</v>
      </c>
      <c r="EM122" s="4">
        <f>EN121*$B$122</f>
        <v>142009.68</v>
      </c>
      <c r="EO122" s="4">
        <f>EP121*$B$122</f>
        <v>1352050.4949999999</v>
      </c>
      <c r="EQ122" s="4">
        <f>ER121*$B$122</f>
        <v>183429.16999999998</v>
      </c>
      <c r="EU122" s="4">
        <f>EV121*$B$122</f>
        <v>1248501.77</v>
      </c>
      <c r="EW122" s="4">
        <f>EX121*$B$122</f>
        <v>1201165.21</v>
      </c>
      <c r="EY122" s="4">
        <f>EZ121*$B$122</f>
        <v>1165662.79</v>
      </c>
      <c r="FA122" s="4">
        <f>FB121*$B$122</f>
        <v>1124243.3</v>
      </c>
      <c r="FC122" s="4">
        <f>FD121*$B$122</f>
        <v>1065072.5999999999</v>
      </c>
      <c r="FE122" s="4">
        <f>FF121*$B$122</f>
        <v>130175.54</v>
      </c>
      <c r="FG122" s="4">
        <f>FH121*$B$122</f>
        <v>707089.86499999999</v>
      </c>
      <c r="FI122" s="4">
        <f>FJ121*$B$122</f>
        <v>189346.24</v>
      </c>
      <c r="FK122" s="4">
        <f>FL121*$B$122</f>
        <v>355024.19999999995</v>
      </c>
      <c r="FM122" s="4">
        <f>FN121*$B$122</f>
        <v>41419.49</v>
      </c>
      <c r="FO122" s="4">
        <f>FP121*$B$122</f>
        <v>544370.43999999994</v>
      </c>
      <c r="FQ122" s="4">
        <f>FR121*$B$122</f>
        <v>47336.56</v>
      </c>
      <c r="FS122" s="4">
        <f>FT121*$B$122</f>
        <v>177512.09999999998</v>
      </c>
      <c r="FU122" s="4">
        <f>FV121*$B$122</f>
        <v>272185.21999999997</v>
      </c>
      <c r="FW122" s="4">
        <f>FX121*$B$122</f>
        <v>2251445.1349999998</v>
      </c>
      <c r="FY122" s="4">
        <f>FZ121*$B$122</f>
        <v>1011818.97</v>
      </c>
      <c r="GA122" s="4">
        <f>GB121*$B$122</f>
        <v>1100575.02</v>
      </c>
      <c r="GC122" s="4">
        <f>GD121*$B$122</f>
        <v>3464444.4849999999</v>
      </c>
      <c r="GE122" s="4">
        <f>GF121*$B$122</f>
        <v>35502.42</v>
      </c>
      <c r="GG122" s="4">
        <f>GH121*$B$122</f>
        <v>337272.99</v>
      </c>
      <c r="GI122" s="4">
        <f>GJ121*$B$122</f>
        <v>11834.14</v>
      </c>
      <c r="GK122" s="4">
        <f>GL121*$B$122</f>
        <v>118341.4</v>
      </c>
      <c r="GM122" s="4">
        <f>GN121*$B$122</f>
        <v>1242584.7</v>
      </c>
      <c r="GO122" s="4">
        <f>GP121*$B$122</f>
        <v>1070989.67</v>
      </c>
      <c r="GQ122" s="4">
        <f>GR121*$B$122</f>
        <v>29585.35</v>
      </c>
      <c r="GS122" s="4">
        <f>GT121*$B$122</f>
        <v>683421.58499999996</v>
      </c>
      <c r="GU122" s="4">
        <f>GV121*$B$122</f>
        <v>17751.21</v>
      </c>
      <c r="GW122" s="4">
        <f>GX121*$B$122</f>
        <v>153843.82</v>
      </c>
      <c r="GY122" s="4">
        <f>GZ121*$B$122</f>
        <v>816555.65999999992</v>
      </c>
      <c r="HA122" s="4">
        <f>HB121*$B$122</f>
        <v>437863.18</v>
      </c>
      <c r="HC122" s="4">
        <f>HD121*$B$122</f>
        <v>976316.54999999993</v>
      </c>
      <c r="HE122" s="4">
        <f>HF121*$B$122</f>
        <v>210055.98499999999</v>
      </c>
      <c r="HG122" s="4">
        <f>HH121*$B$122</f>
        <v>159760.88999999998</v>
      </c>
      <c r="HI122" s="4">
        <f>HJ121*$B$122</f>
        <v>47336.56</v>
      </c>
      <c r="HK122" s="4">
        <f>HL121*$B$122</f>
        <v>159760.88999999998</v>
      </c>
      <c r="HM122" s="4">
        <f>HN121*$B$122</f>
        <v>97631.654999999999</v>
      </c>
      <c r="HO122" s="4">
        <f>HP121*$B$122</f>
        <v>639043.55999999994</v>
      </c>
      <c r="HQ122" s="4">
        <f>HR121*$B$122</f>
        <v>82838.98</v>
      </c>
      <c r="HS122" s="4">
        <f>HT121*$B$122</f>
        <v>29585.35</v>
      </c>
      <c r="HU122" s="4">
        <f>HV121*$B$122</f>
        <v>940814.13</v>
      </c>
      <c r="HW122" s="4">
        <f>HX121*$B$122</f>
        <v>254434.00999999998</v>
      </c>
      <c r="HY122" s="4">
        <f>HZ121*$B$122</f>
        <v>124258.47</v>
      </c>
      <c r="IE122" s="4">
        <f>IF121*$B$122</f>
        <v>788745.43099999998</v>
      </c>
      <c r="IG122" s="4">
        <f>IH121*$B$122</f>
        <v>35502.42</v>
      </c>
      <c r="II122" s="4">
        <f>IJ121*$B$122</f>
        <v>11834.14</v>
      </c>
      <c r="IK122" s="4">
        <f>IL121*$B$122</f>
        <v>38460.955000000002</v>
      </c>
      <c r="IM122" s="4">
        <f>IN121*$B$122</f>
        <v>20709.744999999999</v>
      </c>
      <c r="IO122" s="4">
        <f>IP121*$B$122</f>
        <v>218931.59</v>
      </c>
      <c r="IQ122" s="4">
        <f>IR121*$B$122</f>
        <v>242599.87</v>
      </c>
      <c r="IS122" s="4">
        <f>IT121*$B$122</f>
        <v>100590.19</v>
      </c>
      <c r="IU122" s="4">
        <f>IV121*$B$122</f>
        <v>76921.91</v>
      </c>
      <c r="IW122" s="4">
        <f>IX121*$B$122</f>
        <v>142009.68</v>
      </c>
      <c r="NC122" s="2">
        <f>SUM(C122:NA122)</f>
        <v>31262608.04132551</v>
      </c>
    </row>
    <row r="123" spans="1:435" x14ac:dyDescent="0.25">
      <c r="A123" t="s">
        <v>306</v>
      </c>
      <c r="B123" s="4">
        <f>B121-B122</f>
        <v>106651.93</v>
      </c>
      <c r="C123" s="2">
        <f>C121</f>
        <v>375174</v>
      </c>
      <c r="E123" s="2">
        <f>E121</f>
        <v>3541372</v>
      </c>
      <c r="G123" s="2">
        <f>G121</f>
        <v>5022824</v>
      </c>
      <c r="I123" s="2">
        <f>I121</f>
        <v>433664</v>
      </c>
      <c r="K123" s="2">
        <f>K121</f>
        <v>14095488</v>
      </c>
      <c r="M123" s="2">
        <f>M121</f>
        <v>862224</v>
      </c>
      <c r="O123" s="2">
        <f>O121</f>
        <v>3298944</v>
      </c>
      <c r="Q123" s="2">
        <f>Q121</f>
        <v>1663906</v>
      </c>
      <c r="S123" s="2">
        <f>S121</f>
        <v>6485424</v>
      </c>
      <c r="U123" s="2">
        <f>U121</f>
        <v>476379</v>
      </c>
      <c r="W123" s="2">
        <f>W121</f>
        <v>16719648</v>
      </c>
      <c r="Y123" s="2">
        <f>Y121</f>
        <v>2320185</v>
      </c>
      <c r="AA123" s="2">
        <f>AA121</f>
        <v>4226283</v>
      </c>
      <c r="AC123" s="2">
        <f>AC121</f>
        <v>3287109</v>
      </c>
      <c r="AE123" s="2">
        <f>AE121</f>
        <v>313058</v>
      </c>
      <c r="AG123" s="2">
        <f>AG121</f>
        <v>4382812</v>
      </c>
      <c r="AI123" s="2">
        <f>AI121</f>
        <v>1408761</v>
      </c>
      <c r="AK123" s="2">
        <f>AK121</f>
        <v>12835378</v>
      </c>
      <c r="AM123" s="2">
        <f>AM121</f>
        <v>469587</v>
      </c>
      <c r="AO123" s="2">
        <f>AO121</f>
        <v>469587</v>
      </c>
      <c r="AQ123" s="2">
        <f>AQ121</f>
        <v>469587</v>
      </c>
      <c r="AS123" s="2">
        <f>AS121</f>
        <v>144306</v>
      </c>
      <c r="AU123" s="2">
        <f>AU121</f>
        <v>3753486</v>
      </c>
      <c r="AW123" s="2">
        <f>AW121</f>
        <v>5611530</v>
      </c>
      <c r="AY123" s="2">
        <f>AY121</f>
        <v>2035555</v>
      </c>
      <c r="BA123" s="2">
        <f>BA121</f>
        <v>3089886</v>
      </c>
      <c r="BC123" s="2">
        <f>BC121</f>
        <v>2380033</v>
      </c>
      <c r="BE123" s="2">
        <f>BE121</f>
        <v>1112326.5</v>
      </c>
      <c r="BG123" s="2">
        <f>BG121</f>
        <v>1053783</v>
      </c>
      <c r="BI123" s="2">
        <f>BI121</f>
        <v>1442952</v>
      </c>
      <c r="BK123" s="2">
        <f>BK121</f>
        <v>117087</v>
      </c>
      <c r="BM123" s="2">
        <f>BM121</f>
        <v>2703200</v>
      </c>
      <c r="BO123" s="2">
        <f>BO121</f>
        <v>351261</v>
      </c>
      <c r="BQ123" s="2">
        <f>BQ121</f>
        <v>585435</v>
      </c>
      <c r="BS123" s="2">
        <f>BS121</f>
        <v>353376</v>
      </c>
      <c r="BU123" s="2">
        <f>BU121</f>
        <v>2224653</v>
      </c>
      <c r="BW123" s="2">
        <f>BW121</f>
        <v>3512610</v>
      </c>
      <c r="BY123" s="2">
        <f>BY121</f>
        <v>2192982</v>
      </c>
      <c r="CA123" s="2">
        <f>CA121</f>
        <v>702522</v>
      </c>
      <c r="CC123" s="2">
        <f>CC121</f>
        <v>9381960</v>
      </c>
      <c r="CE123" s="2">
        <f>CE121</f>
        <v>1815217.9650323002</v>
      </c>
      <c r="CG123" s="2">
        <f>CG121</f>
        <v>11029710</v>
      </c>
      <c r="CI123" s="2">
        <f>CI121</f>
        <v>11135890</v>
      </c>
      <c r="CK123" s="2">
        <f>CK121</f>
        <v>4356454</v>
      </c>
      <c r="CM123" s="2">
        <f>CM121</f>
        <v>144306</v>
      </c>
      <c r="CO123" s="2">
        <f>CO121</f>
        <v>2741814</v>
      </c>
      <c r="CQ123" s="2">
        <f>CQ121</f>
        <v>577224</v>
      </c>
      <c r="CS123" s="2">
        <f>CS121</f>
        <v>5627934</v>
      </c>
      <c r="CU123" s="4">
        <f>CU121-CU122</f>
        <v>3412861.76</v>
      </c>
      <c r="CW123" s="4">
        <f>CW121-CW122</f>
        <v>1759298.4850000001</v>
      </c>
      <c r="CY123" s="4">
        <f>CY121-CY122</f>
        <v>213303.86</v>
      </c>
      <c r="DA123" s="4">
        <f>DA121-DA122</f>
        <v>9150735.5939999986</v>
      </c>
      <c r="DC123" s="4">
        <f>DC121-DC122</f>
        <v>6612419.6600000001</v>
      </c>
      <c r="DE123" s="4">
        <f>DE121-DE122</f>
        <v>2239690.5299999998</v>
      </c>
      <c r="DG123" s="4">
        <f>DG121-DG122</f>
        <v>785055.16057644098</v>
      </c>
      <c r="DI123" s="2">
        <f>DI121</f>
        <v>125502</v>
      </c>
      <c r="DK123" s="2">
        <f>DK121</f>
        <v>125502</v>
      </c>
      <c r="DM123" s="2">
        <f>DM121</f>
        <v>696780</v>
      </c>
      <c r="DO123" s="2">
        <f>DO121</f>
        <v>4180680</v>
      </c>
      <c r="DQ123" s="2">
        <f>DQ121</f>
        <v>21850050.09</v>
      </c>
      <c r="DS123" s="4">
        <f>DS121-DS122</f>
        <v>12051668.09</v>
      </c>
      <c r="DU123" s="4">
        <f>DU121-DU122</f>
        <v>480551.72</v>
      </c>
      <c r="DW123" s="2">
        <f>DW121</f>
        <v>69396</v>
      </c>
      <c r="DY123" s="2">
        <f>DY121</f>
        <v>1904609</v>
      </c>
      <c r="EA123" s="2">
        <f>EA121</f>
        <v>1770686</v>
      </c>
      <c r="EC123" s="4">
        <f>EC121-EC122</f>
        <v>3786143.5150000001</v>
      </c>
      <c r="EE123" s="4">
        <f>EE121-EE122</f>
        <v>6976528.4749999996</v>
      </c>
      <c r="EG123" s="4">
        <f>EG121-EG122</f>
        <v>120137.93</v>
      </c>
      <c r="EI123" s="4">
        <f>EI121-EI122</f>
        <v>8852110.1899999995</v>
      </c>
      <c r="EK123" s="4">
        <f>EK121-EK122</f>
        <v>1173066.23</v>
      </c>
      <c r="EM123" s="4">
        <f>EM121-EM122</f>
        <v>2559646.3199999998</v>
      </c>
      <c r="EO123" s="4">
        <f>EO121-EO122</f>
        <v>24369966.004999999</v>
      </c>
      <c r="EQ123" s="4">
        <f>EQ121-EQ122</f>
        <v>3306209.83</v>
      </c>
      <c r="ES123" s="2">
        <f>ES121</f>
        <v>102527</v>
      </c>
      <c r="EU123" s="4">
        <f>EU121-EU122</f>
        <v>22503557.23</v>
      </c>
      <c r="EW123" s="4">
        <f>EW121-EW122</f>
        <v>21650341.789999999</v>
      </c>
      <c r="EY123" s="4">
        <f>EY121-EY122</f>
        <v>21010430.210000001</v>
      </c>
      <c r="FA123" s="4">
        <f>FA121-FA122</f>
        <v>20263866.699999999</v>
      </c>
      <c r="FC123" s="4">
        <f>FC121-FC122</f>
        <v>19197347.399999999</v>
      </c>
      <c r="FE123" s="4">
        <f>FE121-FE122</f>
        <v>2346342.46</v>
      </c>
      <c r="FG123" s="4">
        <f>FG121-FG122</f>
        <v>12744905.635</v>
      </c>
      <c r="FI123" s="4">
        <f>FI121-FI122</f>
        <v>3412861.76</v>
      </c>
      <c r="FK123" s="4">
        <f>FK121-FK122</f>
        <v>6399115.7999999998</v>
      </c>
      <c r="FM123" s="4">
        <f>FM121-FM122</f>
        <v>746563.51</v>
      </c>
      <c r="FO123" s="4">
        <f>FO121-FO122</f>
        <v>9811977.5600000005</v>
      </c>
      <c r="FQ123" s="4">
        <f>FQ121-FQ122</f>
        <v>853215.44</v>
      </c>
      <c r="FS123" s="4">
        <f>FS121-FS122</f>
        <v>3199557.9</v>
      </c>
      <c r="FU123" s="4">
        <f>FU121-FU122</f>
        <v>4905988.78</v>
      </c>
      <c r="FW123" s="4">
        <f>FW121-FW122</f>
        <v>39756531.365000002</v>
      </c>
      <c r="FY123" s="4">
        <f>FY121-FY122</f>
        <v>18237480.030000001</v>
      </c>
      <c r="GA123" s="4">
        <f>GA121-GA122</f>
        <v>19837258.98</v>
      </c>
      <c r="GC123" s="4">
        <f>GC121-GC122</f>
        <v>62444705.015000001</v>
      </c>
      <c r="GE123" s="4">
        <f>GE121-GE122</f>
        <v>639911.57999999996</v>
      </c>
      <c r="GG123" s="4">
        <f>GG121-GG122</f>
        <v>6079160.0099999998</v>
      </c>
      <c r="GI123" s="4">
        <f>GI121-GI122</f>
        <v>213303.86</v>
      </c>
      <c r="GK123" s="4">
        <f>GK121-GK122</f>
        <v>2133038.6</v>
      </c>
      <c r="GM123" s="4">
        <f>GM121-GM122</f>
        <v>22396905.300000001</v>
      </c>
      <c r="GO123" s="4">
        <f>GO121-GO122</f>
        <v>19303999.329999998</v>
      </c>
      <c r="GQ123" s="4">
        <f>GQ121-GQ122</f>
        <v>533259.65</v>
      </c>
      <c r="GS123" s="4">
        <f>GS121-GS122</f>
        <v>12318297.914999999</v>
      </c>
      <c r="GU123" s="4">
        <f>GU121-GU122</f>
        <v>319955.78999999998</v>
      </c>
      <c r="GW123" s="4">
        <f>GW121-GW122</f>
        <v>2772950.18</v>
      </c>
      <c r="GY123" s="4">
        <f>GY121-GY122</f>
        <v>14717966.34</v>
      </c>
      <c r="HA123" s="4">
        <f>HA121-HA122</f>
        <v>7892242.8200000003</v>
      </c>
      <c r="HC123" s="4">
        <f>HC121-HC122</f>
        <v>17597568.449999999</v>
      </c>
      <c r="HE123" s="4">
        <f>HE121-HE122</f>
        <v>3786143.5150000001</v>
      </c>
      <c r="HG123" s="4">
        <f>HG121-HG122</f>
        <v>2879602.11</v>
      </c>
      <c r="HI123" s="4">
        <f>HI121-HI122</f>
        <v>853215.44</v>
      </c>
      <c r="HK123" s="4">
        <f>HK121-HK122</f>
        <v>2879602.11</v>
      </c>
      <c r="HM123" s="4">
        <f>HM121-HM122</f>
        <v>1759756.845</v>
      </c>
      <c r="HO123" s="4">
        <f>HO121-HO122</f>
        <v>11518408.439999999</v>
      </c>
      <c r="HQ123" s="4">
        <f>HQ121-HQ122</f>
        <v>1493127.02</v>
      </c>
      <c r="HS123" s="4">
        <f>HS121-HS122</f>
        <v>533259.65</v>
      </c>
      <c r="HU123" s="4">
        <f>HU121-HU122</f>
        <v>16957656.870000001</v>
      </c>
      <c r="HW123" s="4">
        <f>HW121-HW122</f>
        <v>4586032.99</v>
      </c>
      <c r="HY123" s="4">
        <f>HY121-HY122</f>
        <v>2239690.5299999998</v>
      </c>
      <c r="IA123" s="2">
        <f>IA121</f>
        <v>498882</v>
      </c>
      <c r="IC123" s="2">
        <f>IC121</f>
        <v>332588</v>
      </c>
      <c r="IE123" s="4">
        <f>IE121-IE122</f>
        <v>14216702.268999999</v>
      </c>
      <c r="IG123" s="4">
        <f>IG121-IG122</f>
        <v>639911.57999999996</v>
      </c>
      <c r="II123" s="4">
        <f>II121-II122</f>
        <v>213303.86</v>
      </c>
      <c r="IK123" s="4">
        <f>IK121-IK122</f>
        <v>693237.54500000004</v>
      </c>
      <c r="IM123" s="4">
        <f>IM121-IM122</f>
        <v>373281.755</v>
      </c>
      <c r="IO123" s="4">
        <f>IO121-IO122</f>
        <v>3946121.41</v>
      </c>
      <c r="IQ123" s="4">
        <f>IQ121-IQ122</f>
        <v>4372729.13</v>
      </c>
      <c r="IS123" s="4">
        <f>IS121-IS122</f>
        <v>1813082.81</v>
      </c>
      <c r="IU123" s="4">
        <f>IU121-IU122</f>
        <v>1386475.09</v>
      </c>
      <c r="IW123" s="4">
        <f>IW121-IW122</f>
        <v>2559646.3199999998</v>
      </c>
      <c r="IY123" s="2">
        <f>IY121</f>
        <v>2460710</v>
      </c>
      <c r="JA123" s="2">
        <f t="shared" ref="JA123:LK123" si="0">JA121</f>
        <v>757890</v>
      </c>
      <c r="JC123" s="2">
        <f t="shared" si="0"/>
        <v>2366400</v>
      </c>
      <c r="JE123" s="2">
        <f t="shared" si="0"/>
        <v>530400</v>
      </c>
      <c r="JG123" s="2">
        <f t="shared" si="0"/>
        <v>2318800</v>
      </c>
      <c r="JI123" s="2">
        <f t="shared" si="0"/>
        <v>47936</v>
      </c>
      <c r="JK123" s="2">
        <f t="shared" si="0"/>
        <v>20405</v>
      </c>
      <c r="JM123" s="2">
        <f t="shared" si="0"/>
        <v>276632.8</v>
      </c>
      <c r="JO123" s="2">
        <f t="shared" si="0"/>
        <v>221744</v>
      </c>
      <c r="JQ123" s="2">
        <f t="shared" si="0"/>
        <v>4096758.9099999988</v>
      </c>
      <c r="JS123" s="2">
        <f t="shared" si="0"/>
        <v>21646</v>
      </c>
      <c r="JU123" s="2">
        <f t="shared" si="0"/>
        <v>66888.5</v>
      </c>
      <c r="JW123" s="2">
        <f t="shared" si="0"/>
        <v>2390162</v>
      </c>
      <c r="JY123" s="2">
        <f t="shared" si="0"/>
        <v>1261989.3799999999</v>
      </c>
      <c r="KA123" s="2">
        <f t="shared" si="0"/>
        <v>7443</v>
      </c>
      <c r="KC123" s="2">
        <f t="shared" si="0"/>
        <v>2316207.7999999998</v>
      </c>
      <c r="KE123" s="2">
        <f t="shared" si="0"/>
        <v>726972</v>
      </c>
      <c r="KG123" s="2">
        <f t="shared" si="0"/>
        <v>28725</v>
      </c>
      <c r="KI123" s="2">
        <f t="shared" si="0"/>
        <v>300864</v>
      </c>
      <c r="KK123" s="2">
        <f t="shared" si="0"/>
        <v>18622971.65000001</v>
      </c>
      <c r="KM123" s="2">
        <f t="shared" si="0"/>
        <v>5727712</v>
      </c>
      <c r="KO123" s="2">
        <f t="shared" si="0"/>
        <v>1010000</v>
      </c>
      <c r="KQ123" s="2">
        <f t="shared" si="0"/>
        <v>47836</v>
      </c>
      <c r="KS123" s="2">
        <f t="shared" si="0"/>
        <v>236691</v>
      </c>
      <c r="KU123" s="2">
        <f t="shared" si="0"/>
        <v>593913</v>
      </c>
      <c r="KW123" s="2">
        <f t="shared" si="0"/>
        <v>35290</v>
      </c>
      <c r="KY123" s="2">
        <f t="shared" si="0"/>
        <v>1318552.5</v>
      </c>
      <c r="LA123" s="2">
        <f t="shared" si="0"/>
        <v>197920</v>
      </c>
      <c r="LC123" s="2">
        <f t="shared" si="0"/>
        <v>1027240</v>
      </c>
      <c r="LE123" s="2">
        <f t="shared" si="0"/>
        <v>120402</v>
      </c>
      <c r="LG123" s="2">
        <f t="shared" si="0"/>
        <v>28950</v>
      </c>
      <c r="LI123" s="2">
        <f t="shared" si="0"/>
        <v>162882</v>
      </c>
      <c r="LK123" s="2">
        <f t="shared" si="0"/>
        <v>22875</v>
      </c>
      <c r="LM123" s="2">
        <f t="shared" ref="LM123:NA123" si="1">LM121</f>
        <v>25508</v>
      </c>
      <c r="LO123" s="2">
        <f t="shared" si="1"/>
        <v>25000</v>
      </c>
      <c r="LQ123" s="2">
        <f t="shared" si="1"/>
        <v>159214</v>
      </c>
      <c r="LS123" s="2">
        <f t="shared" si="1"/>
        <v>511648</v>
      </c>
      <c r="LU123" s="2">
        <f t="shared" si="1"/>
        <v>155491</v>
      </c>
      <c r="LW123" s="2">
        <f t="shared" si="1"/>
        <v>95795</v>
      </c>
      <c r="LY123" s="2">
        <f t="shared" si="1"/>
        <v>94633</v>
      </c>
      <c r="MA123" s="2">
        <f t="shared" si="1"/>
        <v>640311.30000000005</v>
      </c>
      <c r="MC123" s="2">
        <f t="shared" si="1"/>
        <v>15000</v>
      </c>
      <c r="ME123" s="2">
        <f t="shared" si="1"/>
        <v>25400</v>
      </c>
      <c r="MG123" s="2">
        <f t="shared" si="1"/>
        <v>77658</v>
      </c>
      <c r="MI123" s="2">
        <f t="shared" si="1"/>
        <v>635169</v>
      </c>
      <c r="MK123" s="2">
        <f t="shared" si="1"/>
        <v>813278</v>
      </c>
      <c r="MM123" s="2">
        <f t="shared" si="1"/>
        <v>138269</v>
      </c>
      <c r="MO123" s="2">
        <f t="shared" si="1"/>
        <v>7141021</v>
      </c>
      <c r="MQ123" s="2">
        <f t="shared" si="1"/>
        <v>32500</v>
      </c>
      <c r="MS123" s="2">
        <f t="shared" si="1"/>
        <v>237852.72999999998</v>
      </c>
      <c r="MU123" s="2">
        <f t="shared" si="1"/>
        <v>393450</v>
      </c>
      <c r="MW123" s="2">
        <f t="shared" si="1"/>
        <v>832710</v>
      </c>
      <c r="MY123" s="2">
        <f t="shared" si="1"/>
        <v>6009</v>
      </c>
      <c r="NA123" s="2">
        <f t="shared" si="1"/>
        <v>320000</v>
      </c>
      <c r="NC123" s="2">
        <f>SUM(C123:NA123)</f>
        <v>820530804.15860868</v>
      </c>
      <c r="NE123" s="2"/>
      <c r="NG123" s="2"/>
    </row>
    <row r="124" spans="1:435" x14ac:dyDescent="0.25">
      <c r="EW124" s="2"/>
    </row>
  </sheetData>
  <autoFilter ref="A1:ND119" xr:uid="{693BA28B-64B6-4958-81B4-AD5E97341483}"/>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8C2D-10F7-4B09-9670-C783D25F7FCD}">
  <dimension ref="A1:AD123"/>
  <sheetViews>
    <sheetView zoomScale="86" zoomScaleNormal="80" workbookViewId="0">
      <pane xSplit="2" ySplit="1" topLeftCell="C101" activePane="bottomRight" state="frozen"/>
      <selection activeCell="I17" sqref="I17"/>
      <selection pane="topRight" activeCell="I17" sqref="I17"/>
      <selection pane="bottomLeft" activeCell="I17" sqref="I17"/>
      <selection pane="bottomRight" activeCell="U120" sqref="U120"/>
    </sheetView>
  </sheetViews>
  <sheetFormatPr defaultRowHeight="15" x14ac:dyDescent="0.25"/>
  <cols>
    <col min="1" max="1" width="11" style="1" bestFit="1" customWidth="1"/>
    <col min="2" max="2" width="20.5703125" customWidth="1"/>
    <col min="3" max="3" width="5.85546875" customWidth="1"/>
    <col min="4" max="4" width="7.5703125" customWidth="1"/>
    <col min="5" max="5" width="7.140625" customWidth="1"/>
    <col min="6" max="6" width="7.42578125" customWidth="1"/>
    <col min="7" max="7" width="8" customWidth="1"/>
    <col min="8" max="14" width="7.42578125" customWidth="1"/>
    <col min="15" max="17" width="8.42578125" customWidth="1"/>
    <col min="18" max="18" width="7" customWidth="1"/>
    <col min="19" max="19" width="6.7109375" customWidth="1"/>
    <col min="20" max="20" width="6.42578125" customWidth="1"/>
    <col min="21" max="21" width="7.5703125" customWidth="1"/>
    <col min="22" max="26" width="7.42578125" customWidth="1"/>
    <col min="27" max="27" width="5.85546875" customWidth="1"/>
    <col min="28" max="28" width="6.42578125" customWidth="1"/>
    <col min="29" max="29" width="9.140625" customWidth="1"/>
    <col min="30" max="30" width="8.7109375" customWidth="1"/>
  </cols>
  <sheetData>
    <row r="1" spans="1:30" s="10" customFormat="1" ht="30" x14ac:dyDescent="0.25">
      <c r="A1" s="11" t="s">
        <v>314</v>
      </c>
      <c r="B1" s="8" t="s">
        <v>184</v>
      </c>
      <c r="C1" s="8" t="s">
        <v>315</v>
      </c>
      <c r="D1" s="8" t="s">
        <v>316</v>
      </c>
      <c r="E1" s="8" t="s">
        <v>344</v>
      </c>
      <c r="F1" s="8" t="s">
        <v>333</v>
      </c>
      <c r="G1" s="8" t="s">
        <v>334</v>
      </c>
      <c r="H1" s="8" t="s">
        <v>335</v>
      </c>
      <c r="I1" s="8" t="s">
        <v>336</v>
      </c>
      <c r="J1" s="8" t="s">
        <v>337</v>
      </c>
      <c r="K1" s="8" t="s">
        <v>338</v>
      </c>
      <c r="L1" s="8" t="s">
        <v>339</v>
      </c>
      <c r="M1" s="8" t="s">
        <v>340</v>
      </c>
      <c r="N1" s="8" t="s">
        <v>425</v>
      </c>
      <c r="O1" s="8" t="s">
        <v>341</v>
      </c>
      <c r="P1" s="8" t="s">
        <v>342</v>
      </c>
      <c r="Q1" s="8" t="s">
        <v>343</v>
      </c>
      <c r="R1" s="8" t="s">
        <v>324</v>
      </c>
      <c r="S1" s="8" t="s">
        <v>346</v>
      </c>
      <c r="T1" s="8" t="s">
        <v>325</v>
      </c>
      <c r="U1" s="8" t="s">
        <v>326</v>
      </c>
      <c r="V1" s="8" t="s">
        <v>329</v>
      </c>
      <c r="W1" s="8" t="s">
        <v>330</v>
      </c>
      <c r="X1" s="8" t="s">
        <v>331</v>
      </c>
      <c r="Y1" s="8" t="s">
        <v>332</v>
      </c>
      <c r="Z1" s="8" t="s">
        <v>345</v>
      </c>
      <c r="AA1" s="8" t="s">
        <v>347</v>
      </c>
      <c r="AB1" s="8" t="s">
        <v>348</v>
      </c>
      <c r="AC1" s="8" t="s">
        <v>328</v>
      </c>
      <c r="AD1" s="9" t="s">
        <v>317</v>
      </c>
    </row>
    <row r="2" spans="1:30" x14ac:dyDescent="0.25">
      <c r="A2" s="12">
        <v>202</v>
      </c>
      <c r="B2" s="6" t="s">
        <v>186</v>
      </c>
      <c r="C2" s="7">
        <f>'[7]FY23 tchr CSM'!C2-'[7]FY22 tchr CSM'!C2</f>
        <v>0</v>
      </c>
      <c r="D2" s="7">
        <f>'[7]FY23 tchr CSM'!D2-'[7]FY22 tchr CSM'!D2</f>
        <v>0</v>
      </c>
      <c r="E2" s="7">
        <f>'[7]FY23 tchr CSM'!E2-'[7]FY22 tchr CSM'!E2</f>
        <v>-1</v>
      </c>
      <c r="F2" s="7">
        <f>'[7]FY23 tchr CSM'!F2-'[7]FY22 tchr CSM'!F2</f>
        <v>-1</v>
      </c>
      <c r="G2" s="7">
        <f>'[7]FY23 tchr CSM'!G2-'[7]FY22 tchr CSM'!G2</f>
        <v>0</v>
      </c>
      <c r="H2" s="7">
        <f>'[7]FY23 tchr CSM'!H2-'[7]FY22 tchr CSM'!H2</f>
        <v>-1</v>
      </c>
      <c r="I2" s="7">
        <f>'[7]FY23 tchr CSM'!I2-'[7]FY22 tchr CSM'!I2</f>
        <v>1</v>
      </c>
      <c r="J2" s="7">
        <f>'[7]FY23 tchr CSM'!J2-'[7]FY22 tchr CSM'!J2</f>
        <v>0</v>
      </c>
      <c r="K2" s="7">
        <f>'[7]FY23 tchr CSM'!K2-'[7]FY22 tchr CSM'!K2</f>
        <v>0</v>
      </c>
      <c r="L2" s="7">
        <f>'[7]FY23 tchr CSM'!L2-'[7]FY22 tchr CSM'!L2</f>
        <v>0</v>
      </c>
      <c r="M2" s="7">
        <f>'[7]FY23 tchr CSM'!M2-'[7]FY22 tchr CSM'!M2</f>
        <v>0</v>
      </c>
      <c r="N2" s="7">
        <f>'[7]FY23 tchr CSM'!N2-'[7]FY22 tchr CSM'!N2</f>
        <v>0</v>
      </c>
      <c r="O2" s="7"/>
      <c r="P2" s="7"/>
      <c r="Q2" s="7"/>
      <c r="R2" s="7"/>
      <c r="S2" s="7"/>
      <c r="T2" s="7"/>
      <c r="U2" s="7">
        <f>SUM(C2:N2)</f>
        <v>-2</v>
      </c>
      <c r="V2" s="7">
        <f>'[7]FY23 enroll'!V2-'[7]FY22 enroll'!V2</f>
        <v>-2</v>
      </c>
      <c r="W2" s="7">
        <f>'[7]FY23 enroll'!W2-'[7]FY22 enroll'!W2</f>
        <v>2</v>
      </c>
      <c r="X2" s="7">
        <f>'[7]FY23 enroll'!X2-'[7]FY22 enroll'!X2</f>
        <v>-4</v>
      </c>
      <c r="Y2" s="7">
        <f>'[7]FY23 enroll'!Y2-'[7]FY22 enroll'!Y2</f>
        <v>-11</v>
      </c>
      <c r="Z2" s="7">
        <f>'[7]FY23 enroll'!Z2-'[7]FY22 enroll'!Z2</f>
        <v>-15</v>
      </c>
      <c r="AA2" s="7">
        <f>'[7]FY23 enroll'!AA2-'[7]FY22 enroll'!AA2</f>
        <v>6</v>
      </c>
      <c r="AB2" s="7">
        <f>'[7]FY23 enroll'!AB2-'[7]FY22 enroll'!AB2</f>
        <v>0</v>
      </c>
      <c r="AC2" s="7">
        <f>'[7]FY23 enroll'!AC2-'[7]FY22 enroll'!AC2</f>
        <v>-4</v>
      </c>
      <c r="AD2" s="7">
        <f>'[7]FY23 enroll'!AD2-'[7]FY22 enroll'!AD2</f>
        <v>-28</v>
      </c>
    </row>
    <row r="3" spans="1:30" x14ac:dyDescent="0.25">
      <c r="A3" s="12">
        <v>203</v>
      </c>
      <c r="B3" s="6" t="s">
        <v>187</v>
      </c>
      <c r="C3" s="7">
        <f>'[7]FY23 tchr CSM'!C3-'[7]FY22 tchr CSM'!C3</f>
        <v>0</v>
      </c>
      <c r="D3" s="7">
        <f>'[7]FY23 tchr CSM'!D3-'[7]FY22 tchr CSM'!D3</f>
        <v>0</v>
      </c>
      <c r="E3" s="7">
        <f>'[7]FY23 tchr CSM'!E3-'[7]FY22 tchr CSM'!E3</f>
        <v>0</v>
      </c>
      <c r="F3" s="7">
        <f>'[7]FY23 tchr CSM'!F3-'[7]FY22 tchr CSM'!F3</f>
        <v>0</v>
      </c>
      <c r="G3" s="7">
        <f>'[7]FY23 tchr CSM'!G3-'[7]FY22 tchr CSM'!G3</f>
        <v>0</v>
      </c>
      <c r="H3" s="7">
        <f>'[7]FY23 tchr CSM'!H3-'[7]FY22 tchr CSM'!H3</f>
        <v>0</v>
      </c>
      <c r="I3" s="7">
        <f>'[7]FY23 tchr CSM'!I3-'[7]FY22 tchr CSM'!I3</f>
        <v>0</v>
      </c>
      <c r="J3" s="7">
        <f>'[7]FY23 tchr CSM'!J3-'[7]FY22 tchr CSM'!J3</f>
        <v>0</v>
      </c>
      <c r="K3" s="7">
        <f>'[7]FY23 tchr CSM'!K3-'[7]FY22 tchr CSM'!K3</f>
        <v>0</v>
      </c>
      <c r="L3" s="7">
        <f>'[7]FY23 tchr CSM'!L3-'[7]FY22 tchr CSM'!L3</f>
        <v>0</v>
      </c>
      <c r="M3" s="7">
        <f>'[7]FY23 tchr CSM'!M3-'[7]FY22 tchr CSM'!M3</f>
        <v>0</v>
      </c>
      <c r="N3" s="7">
        <f>'[7]FY23 tchr CSM'!N3-'[7]FY22 tchr CSM'!N3</f>
        <v>0</v>
      </c>
      <c r="O3" s="7"/>
      <c r="P3" s="7"/>
      <c r="Q3" s="7"/>
      <c r="R3" s="7"/>
      <c r="S3" s="7"/>
      <c r="T3" s="7"/>
      <c r="U3" s="7">
        <f t="shared" ref="U3:U66" si="0">SUM(C3:N3)</f>
        <v>0</v>
      </c>
      <c r="V3" s="7">
        <f>'[7]FY23 enroll'!V3-'[7]FY22 enroll'!V3</f>
        <v>-3</v>
      </c>
      <c r="W3" s="7">
        <f>'[7]FY23 enroll'!W3-'[7]FY22 enroll'!W3</f>
        <v>-5</v>
      </c>
      <c r="X3" s="7">
        <f>'[7]FY23 enroll'!X3-'[7]FY22 enroll'!X3</f>
        <v>-2</v>
      </c>
      <c r="Y3" s="7">
        <f>'[7]FY23 enroll'!Y3-'[7]FY22 enroll'!Y3</f>
        <v>5</v>
      </c>
      <c r="Z3" s="7">
        <f>'[7]FY23 enroll'!Z3-'[7]FY22 enroll'!Z3</f>
        <v>-5</v>
      </c>
      <c r="AA3" s="7">
        <f>'[7]FY23 enroll'!AA3-'[7]FY22 enroll'!AA3</f>
        <v>8</v>
      </c>
      <c r="AB3" s="7">
        <f>'[7]FY23 enroll'!AB3-'[7]FY22 enroll'!AB3</f>
        <v>0</v>
      </c>
      <c r="AC3" s="7">
        <f>'[7]FY23 enroll'!AC3-'[7]FY22 enroll'!AC3</f>
        <v>0</v>
      </c>
      <c r="AD3" s="7">
        <f>'[7]FY23 enroll'!AD3-'[7]FY22 enroll'!AD3</f>
        <v>11</v>
      </c>
    </row>
    <row r="4" spans="1:30" x14ac:dyDescent="0.25">
      <c r="A4" s="12">
        <v>450</v>
      </c>
      <c r="B4" s="6" t="s">
        <v>188</v>
      </c>
      <c r="C4" s="7">
        <f>'[7]FY23 tchr CSM'!C4-'[7]FY22 tchr CSM'!C4</f>
        <v>0</v>
      </c>
      <c r="D4" s="7">
        <f>'[7]FY23 tchr CSM'!D4-'[7]FY22 tchr CSM'!D4</f>
        <v>0</v>
      </c>
      <c r="E4" s="7">
        <f>'[7]FY23 tchr CSM'!E4-'[7]FY22 tchr CSM'!E4</f>
        <v>0</v>
      </c>
      <c r="F4" s="7">
        <f>'[7]FY23 tchr CSM'!F4-'[7]FY22 tchr CSM'!F4</f>
        <v>0</v>
      </c>
      <c r="G4" s="7">
        <f>'[7]FY23 tchr CSM'!G4-'[7]FY22 tchr CSM'!G4</f>
        <v>0</v>
      </c>
      <c r="H4" s="7">
        <f>'[7]FY23 tchr CSM'!H4-'[7]FY22 tchr CSM'!H4</f>
        <v>0</v>
      </c>
      <c r="I4" s="7">
        <f>'[7]FY23 tchr CSM'!I4-'[7]FY22 tchr CSM'!I4</f>
        <v>0</v>
      </c>
      <c r="J4" s="7">
        <f>'[7]FY23 tchr CSM'!J4-'[7]FY22 tchr CSM'!J4</f>
        <v>0</v>
      </c>
      <c r="K4" s="7">
        <f>'[7]FY23 tchr CSM'!K4-'[7]FY22 tchr CSM'!K4</f>
        <v>0</v>
      </c>
      <c r="L4" s="7">
        <f>'[7]FY23 tchr CSM'!L4-'[7]FY22 tchr CSM'!L4</f>
        <v>0</v>
      </c>
      <c r="M4" s="7">
        <f>'[7]FY23 tchr CSM'!M4-'[7]FY22 tchr CSM'!M4</f>
        <v>0</v>
      </c>
      <c r="N4" s="7">
        <f>'[7]FY23 tchr CSM'!N4-'[7]FY22 tchr CSM'!N4</f>
        <v>0</v>
      </c>
      <c r="O4" s="7"/>
      <c r="P4" s="7"/>
      <c r="Q4" s="7"/>
      <c r="R4" s="7"/>
      <c r="S4" s="7"/>
      <c r="T4" s="7"/>
      <c r="U4" s="7">
        <f t="shared" si="0"/>
        <v>0</v>
      </c>
      <c r="V4" s="7">
        <f>'[7]FY23 enroll'!V4-'[7]FY22 enroll'!V4</f>
        <v>-1</v>
      </c>
      <c r="W4" s="7">
        <f>'[7]FY23 enroll'!W4-'[7]FY22 enroll'!W4</f>
        <v>-6</v>
      </c>
      <c r="X4" s="7">
        <f>'[7]FY23 enroll'!X4-'[7]FY22 enroll'!X4</f>
        <v>-7</v>
      </c>
      <c r="Y4" s="7">
        <f>'[7]FY23 enroll'!Y4-'[7]FY22 enroll'!Y4</f>
        <v>-17</v>
      </c>
      <c r="Z4" s="7">
        <f>'[7]FY23 enroll'!Z4-'[7]FY22 enroll'!Z4</f>
        <v>-31</v>
      </c>
      <c r="AA4" s="7">
        <f>'[7]FY23 enroll'!AA4-'[7]FY22 enroll'!AA4</f>
        <v>0</v>
      </c>
      <c r="AB4" s="7">
        <f>'[7]FY23 enroll'!AB4-'[7]FY22 enroll'!AB4</f>
        <v>5</v>
      </c>
      <c r="AC4" s="7">
        <f>'[7]FY23 enroll'!AC4-'[7]FY22 enroll'!AC4</f>
        <v>4</v>
      </c>
      <c r="AD4" s="7">
        <f>'[7]FY23 enroll'!AD4-'[7]FY22 enroll'!AD4</f>
        <v>-13</v>
      </c>
    </row>
    <row r="5" spans="1:30" x14ac:dyDescent="0.25">
      <c r="A5" s="12">
        <v>452</v>
      </c>
      <c r="B5" s="6" t="s">
        <v>189</v>
      </c>
      <c r="C5" s="7">
        <f>'[7]FY23 tchr CSM'!C5-'[7]FY22 tchr CSM'!C5</f>
        <v>0</v>
      </c>
      <c r="D5" s="7">
        <f>'[7]FY23 tchr CSM'!D5-'[7]FY22 tchr CSM'!D5</f>
        <v>0</v>
      </c>
      <c r="E5" s="7">
        <f>'[7]FY23 tchr CSM'!E5-'[7]FY22 tchr CSM'!E5</f>
        <v>0</v>
      </c>
      <c r="F5" s="7">
        <f>'[7]FY23 tchr CSM'!F5-'[7]FY22 tchr CSM'!F5</f>
        <v>0</v>
      </c>
      <c r="G5" s="7">
        <f>'[7]FY23 tchr CSM'!G5-'[7]FY22 tchr CSM'!G5</f>
        <v>0</v>
      </c>
      <c r="H5" s="7">
        <f>'[7]FY23 tchr CSM'!H5-'[7]FY22 tchr CSM'!H5</f>
        <v>0</v>
      </c>
      <c r="I5" s="7">
        <f>'[7]FY23 tchr CSM'!I5-'[7]FY22 tchr CSM'!I5</f>
        <v>0</v>
      </c>
      <c r="J5" s="7">
        <f>'[7]FY23 tchr CSM'!J5-'[7]FY22 tchr CSM'!J5</f>
        <v>0</v>
      </c>
      <c r="K5" s="7">
        <f>'[7]FY23 tchr CSM'!K5-'[7]FY22 tchr CSM'!K5</f>
        <v>0</v>
      </c>
      <c r="L5" s="7">
        <f>'[7]FY23 tchr CSM'!L5-'[7]FY22 tchr CSM'!L5</f>
        <v>0</v>
      </c>
      <c r="M5" s="7">
        <f>'[7]FY23 tchr CSM'!M5-'[7]FY22 tchr CSM'!M5</f>
        <v>0</v>
      </c>
      <c r="N5" s="7">
        <f>'[7]FY23 tchr CSM'!N5-'[7]FY22 tchr CSM'!N5</f>
        <v>0</v>
      </c>
      <c r="O5" s="7"/>
      <c r="P5" s="7"/>
      <c r="Q5" s="7"/>
      <c r="R5" s="7"/>
      <c r="S5" s="7"/>
      <c r="T5" s="7"/>
      <c r="U5" s="7">
        <f t="shared" si="0"/>
        <v>0</v>
      </c>
      <c r="V5" s="7">
        <f>'[7]FY23 enroll'!V5-'[7]FY22 enroll'!V5</f>
        <v>-1</v>
      </c>
      <c r="W5" s="7">
        <f>'[7]FY23 enroll'!W5-'[7]FY22 enroll'!W5</f>
        <v>-6</v>
      </c>
      <c r="X5" s="7">
        <f>'[7]FY23 enroll'!X5-'[7]FY22 enroll'!X5</f>
        <v>9</v>
      </c>
      <c r="Y5" s="7">
        <f>'[7]FY23 enroll'!Y5-'[7]FY22 enroll'!Y5</f>
        <v>-7</v>
      </c>
      <c r="Z5" s="7">
        <f>'[7]FY23 enroll'!Z5-'[7]FY22 enroll'!Z5</f>
        <v>-5</v>
      </c>
      <c r="AA5" s="7">
        <f>'[7]FY23 enroll'!AA5-'[7]FY22 enroll'!AA5</f>
        <v>0</v>
      </c>
      <c r="AB5" s="7">
        <f>'[7]FY23 enroll'!AB5-'[7]FY22 enroll'!AB5</f>
        <v>11</v>
      </c>
      <c r="AC5" s="7">
        <f>'[7]FY23 enroll'!AC5-'[7]FY22 enroll'!AC5</f>
        <v>-10</v>
      </c>
      <c r="AD5" s="7">
        <f>'[7]FY23 enroll'!AD5-'[7]FY22 enroll'!AD5</f>
        <v>-22</v>
      </c>
    </row>
    <row r="6" spans="1:30" x14ac:dyDescent="0.25">
      <c r="A6" s="12">
        <v>462</v>
      </c>
      <c r="B6" s="6" t="s">
        <v>190</v>
      </c>
      <c r="C6" s="7">
        <f>'[7]FY23 tchr CSM'!C6-'[7]FY22 tchr CSM'!C6</f>
        <v>0</v>
      </c>
      <c r="D6" s="7">
        <f>'[7]FY23 tchr CSM'!D6-'[7]FY22 tchr CSM'!D6</f>
        <v>0</v>
      </c>
      <c r="E6" s="7">
        <f>'[7]FY23 tchr CSM'!E6-'[7]FY22 tchr CSM'!E6</f>
        <v>0</v>
      </c>
      <c r="F6" s="7">
        <f>'[7]FY23 tchr CSM'!F6-'[7]FY22 tchr CSM'!F6</f>
        <v>0</v>
      </c>
      <c r="G6" s="7">
        <f>'[7]FY23 tchr CSM'!G6-'[7]FY22 tchr CSM'!G6</f>
        <v>0</v>
      </c>
      <c r="H6" s="7">
        <f>'[7]FY23 tchr CSM'!H6-'[7]FY22 tchr CSM'!H6</f>
        <v>0</v>
      </c>
      <c r="I6" s="7">
        <f>'[7]FY23 tchr CSM'!I6-'[7]FY22 tchr CSM'!I6</f>
        <v>0</v>
      </c>
      <c r="J6" s="7">
        <f>'[7]FY23 tchr CSM'!J6-'[7]FY22 tchr CSM'!J6</f>
        <v>0</v>
      </c>
      <c r="K6" s="7">
        <f>'[7]FY23 tchr CSM'!K6-'[7]FY22 tchr CSM'!K6</f>
        <v>0</v>
      </c>
      <c r="L6" s="7">
        <f>'[7]FY23 tchr CSM'!L6-'[7]FY22 tchr CSM'!L6</f>
        <v>0</v>
      </c>
      <c r="M6" s="7">
        <f>'[7]FY23 tchr CSM'!M6-'[7]FY22 tchr CSM'!M6</f>
        <v>0</v>
      </c>
      <c r="N6" s="7">
        <f>'[7]FY23 tchr CSM'!N6-'[7]FY22 tchr CSM'!N6</f>
        <v>0</v>
      </c>
      <c r="O6" s="7"/>
      <c r="P6" s="7"/>
      <c r="Q6" s="7"/>
      <c r="R6" s="7"/>
      <c r="S6" s="7"/>
      <c r="T6" s="7"/>
      <c r="U6" s="7">
        <f t="shared" si="0"/>
        <v>0</v>
      </c>
      <c r="V6" s="7">
        <f>'[7]FY23 enroll'!V6-'[7]FY22 enroll'!V6</f>
        <v>2</v>
      </c>
      <c r="W6" s="7">
        <f>'[7]FY23 enroll'!W6-'[7]FY22 enroll'!W6</f>
        <v>-5</v>
      </c>
      <c r="X6" s="7">
        <f>'[7]FY23 enroll'!X6-'[7]FY22 enroll'!X6</f>
        <v>-3</v>
      </c>
      <c r="Y6" s="7">
        <f>'[7]FY23 enroll'!Y6-'[7]FY22 enroll'!Y6</f>
        <v>-1</v>
      </c>
      <c r="Z6" s="7">
        <f>'[7]FY23 enroll'!Z6-'[7]FY22 enroll'!Z6</f>
        <v>-7</v>
      </c>
      <c r="AA6" s="7">
        <f>'[7]FY23 enroll'!AA6-'[7]FY22 enroll'!AA6</f>
        <v>0</v>
      </c>
      <c r="AB6" s="7">
        <f>'[7]FY23 enroll'!AB6-'[7]FY22 enroll'!AB6</f>
        <v>2</v>
      </c>
      <c r="AC6" s="7">
        <f>'[7]FY23 enroll'!AC6-'[7]FY22 enroll'!AC6</f>
        <v>-3</v>
      </c>
      <c r="AD6" s="7">
        <f>'[7]FY23 enroll'!AD6-'[7]FY22 enroll'!AD6</f>
        <v>0</v>
      </c>
    </row>
    <row r="7" spans="1:30" x14ac:dyDescent="0.25">
      <c r="A7" s="12">
        <v>204</v>
      </c>
      <c r="B7" s="6" t="s">
        <v>191</v>
      </c>
      <c r="C7" s="7">
        <f>'[7]FY23 tchr CSM'!C7-'[7]FY22 tchr CSM'!C7</f>
        <v>0</v>
      </c>
      <c r="D7" s="7">
        <f>'[7]FY23 tchr CSM'!D7-'[7]FY22 tchr CSM'!D7</f>
        <v>0</v>
      </c>
      <c r="E7" s="7">
        <f>'[7]FY23 tchr CSM'!E7-'[7]FY22 tchr CSM'!E7</f>
        <v>1</v>
      </c>
      <c r="F7" s="7">
        <f>'[7]FY23 tchr CSM'!F7-'[7]FY22 tchr CSM'!F7</f>
        <v>0</v>
      </c>
      <c r="G7" s="7">
        <f>'[7]FY23 tchr CSM'!G7-'[7]FY22 tchr CSM'!G7</f>
        <v>1</v>
      </c>
      <c r="H7" s="7">
        <f>'[7]FY23 tchr CSM'!H7-'[7]FY22 tchr CSM'!H7</f>
        <v>0</v>
      </c>
      <c r="I7" s="7">
        <f>'[7]FY23 tchr CSM'!I7-'[7]FY22 tchr CSM'!I7</f>
        <v>1</v>
      </c>
      <c r="J7" s="7">
        <f>'[7]FY23 tchr CSM'!J7-'[7]FY22 tchr CSM'!J7</f>
        <v>1</v>
      </c>
      <c r="K7" s="7">
        <f>'[7]FY23 tchr CSM'!K7-'[7]FY22 tchr CSM'!K7</f>
        <v>0</v>
      </c>
      <c r="L7" s="7">
        <f>'[7]FY23 tchr CSM'!L7-'[7]FY22 tchr CSM'!L7</f>
        <v>0</v>
      </c>
      <c r="M7" s="7">
        <f>'[7]FY23 tchr CSM'!M7-'[7]FY22 tchr CSM'!M7</f>
        <v>0</v>
      </c>
      <c r="N7" s="7">
        <f>'[7]FY23 tchr CSM'!N7-'[7]FY22 tchr CSM'!N7</f>
        <v>0</v>
      </c>
      <c r="O7" s="7"/>
      <c r="P7" s="7"/>
      <c r="Q7" s="7"/>
      <c r="R7" s="7"/>
      <c r="S7" s="7"/>
      <c r="T7" s="7"/>
      <c r="U7" s="7">
        <f t="shared" si="0"/>
        <v>4</v>
      </c>
      <c r="V7" s="7">
        <f>'[7]FY23 enroll'!V7-'[7]FY22 enroll'!V7</f>
        <v>1</v>
      </c>
      <c r="W7" s="7">
        <f>'[7]FY23 enroll'!W7-'[7]FY22 enroll'!W7</f>
        <v>0</v>
      </c>
      <c r="X7" s="7">
        <f>'[7]FY23 enroll'!X7-'[7]FY22 enroll'!X7</f>
        <v>2</v>
      </c>
      <c r="Y7" s="7">
        <f>'[7]FY23 enroll'!Y7-'[7]FY22 enroll'!Y7</f>
        <v>1</v>
      </c>
      <c r="Z7" s="7">
        <f>'[7]FY23 enroll'!Z7-'[7]FY22 enroll'!Z7</f>
        <v>4</v>
      </c>
      <c r="AA7" s="7">
        <f>'[7]FY23 enroll'!AA7-'[7]FY22 enroll'!AA7</f>
        <v>364</v>
      </c>
      <c r="AB7" s="7">
        <f>'[7]FY23 enroll'!AB7-'[7]FY22 enroll'!AB7</f>
        <v>0</v>
      </c>
      <c r="AC7" s="7">
        <f>'[7]FY23 enroll'!AC7-'[7]FY22 enroll'!AC7</f>
        <v>39</v>
      </c>
      <c r="AD7" s="7">
        <f>'[7]FY23 enroll'!AD7-'[7]FY22 enroll'!AD7</f>
        <v>13</v>
      </c>
    </row>
    <row r="8" spans="1:30" x14ac:dyDescent="0.25">
      <c r="A8" s="12">
        <v>1058</v>
      </c>
      <c r="B8" s="6" t="s">
        <v>192</v>
      </c>
      <c r="C8" s="7">
        <f>'[7]FY23 tchr CSM'!C8-'[7]FY22 tchr CSM'!C8</f>
        <v>0</v>
      </c>
      <c r="D8" s="7">
        <f>'[7]FY23 tchr CSM'!D8-'[7]FY22 tchr CSM'!D8</f>
        <v>0</v>
      </c>
      <c r="E8" s="7">
        <f>'[7]FY23 tchr CSM'!E8-'[7]FY22 tchr CSM'!E8</f>
        <v>0</v>
      </c>
      <c r="F8" s="7">
        <f>'[7]FY23 tchr CSM'!F8-'[7]FY22 tchr CSM'!F8</f>
        <v>0</v>
      </c>
      <c r="G8" s="7">
        <f>'[7]FY23 tchr CSM'!G8-'[7]FY22 tchr CSM'!G8</f>
        <v>0</v>
      </c>
      <c r="H8" s="7">
        <f>'[7]FY23 tchr CSM'!H8-'[7]FY22 tchr CSM'!H8</f>
        <v>0</v>
      </c>
      <c r="I8" s="7">
        <f>'[7]FY23 tchr CSM'!I8-'[7]FY22 tchr CSM'!I8</f>
        <v>0</v>
      </c>
      <c r="J8" s="7">
        <f>'[7]FY23 tchr CSM'!J8-'[7]FY22 tchr CSM'!J8</f>
        <v>0</v>
      </c>
      <c r="K8" s="7">
        <f>'[7]FY23 tchr CSM'!K8-'[7]FY22 tchr CSM'!K8</f>
        <v>0</v>
      </c>
      <c r="L8" s="7">
        <f>'[7]FY23 tchr CSM'!L8-'[7]FY22 tchr CSM'!L8</f>
        <v>0</v>
      </c>
      <c r="M8" s="7">
        <f>'[7]FY23 tchr CSM'!M8-'[7]FY22 tchr CSM'!M8</f>
        <v>0</v>
      </c>
      <c r="N8" s="7">
        <f>'[7]FY23 tchr CSM'!N8-'[7]FY22 tchr CSM'!N8</f>
        <v>5</v>
      </c>
      <c r="O8" s="7"/>
      <c r="P8" s="7"/>
      <c r="Q8" s="7"/>
      <c r="R8" s="7"/>
      <c r="S8" s="7"/>
      <c r="T8" s="7"/>
      <c r="U8" s="7">
        <f t="shared" si="0"/>
        <v>5</v>
      </c>
      <c r="V8" s="7">
        <f>'[7]FY23 enroll'!V8-'[7]FY22 enroll'!V8</f>
        <v>7</v>
      </c>
      <c r="W8" s="7">
        <f>'[7]FY23 enroll'!W8-'[7]FY22 enroll'!W8</f>
        <v>11</v>
      </c>
      <c r="X8" s="7">
        <f>'[7]FY23 enroll'!X8-'[7]FY22 enroll'!X8</f>
        <v>3</v>
      </c>
      <c r="Y8" s="7">
        <f>'[7]FY23 enroll'!Y8-'[7]FY22 enroll'!Y8</f>
        <v>0</v>
      </c>
      <c r="Z8" s="7">
        <f>'[7]FY23 enroll'!Z8-'[7]FY22 enroll'!Z8</f>
        <v>21</v>
      </c>
      <c r="AA8" s="7">
        <f>'[7]FY23 enroll'!AA8-'[7]FY22 enroll'!AA8</f>
        <v>0</v>
      </c>
      <c r="AB8" s="7">
        <f>'[7]FY23 enroll'!AB8-'[7]FY22 enroll'!AB8</f>
        <v>3</v>
      </c>
      <c r="AC8" s="7">
        <f>'[7]FY23 enroll'!AC8-'[7]FY22 enroll'!AC8</f>
        <v>-1</v>
      </c>
      <c r="AD8" s="7">
        <f>'[7]FY23 enroll'!AD8-'[7]FY22 enroll'!AD8</f>
        <v>64</v>
      </c>
    </row>
    <row r="9" spans="1:30" x14ac:dyDescent="0.25">
      <c r="A9" s="12">
        <v>205</v>
      </c>
      <c r="B9" s="6" t="s">
        <v>193</v>
      </c>
      <c r="C9" s="7">
        <f>'[7]FY23 tchr CSM'!C9-'[7]FY22 tchr CSM'!C9</f>
        <v>0</v>
      </c>
      <c r="D9" s="7">
        <f>'[7]FY23 tchr CSM'!D9-'[7]FY22 tchr CSM'!D9</f>
        <v>0</v>
      </c>
      <c r="E9" s="7">
        <f>'[7]FY23 tchr CSM'!E9-'[7]FY22 tchr CSM'!E9</f>
        <v>0</v>
      </c>
      <c r="F9" s="7">
        <f>'[7]FY23 tchr CSM'!F9-'[7]FY22 tchr CSM'!F9</f>
        <v>0</v>
      </c>
      <c r="G9" s="7">
        <f>'[7]FY23 tchr CSM'!G9-'[7]FY22 tchr CSM'!G9</f>
        <v>0</v>
      </c>
      <c r="H9" s="7">
        <f>'[7]FY23 tchr CSM'!H9-'[7]FY22 tchr CSM'!H9</f>
        <v>-1</v>
      </c>
      <c r="I9" s="7">
        <f>'[7]FY23 tchr CSM'!I9-'[7]FY22 tchr CSM'!I9</f>
        <v>0</v>
      </c>
      <c r="J9" s="7">
        <f>'[7]FY23 tchr CSM'!J9-'[7]FY22 tchr CSM'!J9</f>
        <v>0</v>
      </c>
      <c r="K9" s="7">
        <f>'[7]FY23 tchr CSM'!K9-'[7]FY22 tchr CSM'!K9</f>
        <v>0</v>
      </c>
      <c r="L9" s="7">
        <f>'[7]FY23 tchr CSM'!L9-'[7]FY22 tchr CSM'!L9</f>
        <v>0</v>
      </c>
      <c r="M9" s="7">
        <f>'[7]FY23 tchr CSM'!M9-'[7]FY22 tchr CSM'!M9</f>
        <v>0</v>
      </c>
      <c r="N9" s="7">
        <f>'[7]FY23 tchr CSM'!N9-'[7]FY22 tchr CSM'!N9</f>
        <v>0</v>
      </c>
      <c r="O9" s="7"/>
      <c r="P9" s="7"/>
      <c r="Q9" s="7"/>
      <c r="R9" s="7"/>
      <c r="S9" s="7"/>
      <c r="T9" s="7"/>
      <c r="U9" s="7">
        <f t="shared" si="0"/>
        <v>-1</v>
      </c>
      <c r="V9" s="7">
        <f>'[7]FY23 enroll'!V9-'[7]FY22 enroll'!V9</f>
        <v>1</v>
      </c>
      <c r="W9" s="7">
        <f>'[7]FY23 enroll'!W9-'[7]FY22 enroll'!W9</f>
        <v>2</v>
      </c>
      <c r="X9" s="7">
        <f>'[7]FY23 enroll'!X9-'[7]FY22 enroll'!X9</f>
        <v>0</v>
      </c>
      <c r="Y9" s="7">
        <f>'[7]FY23 enroll'!Y9-'[7]FY22 enroll'!Y9</f>
        <v>3</v>
      </c>
      <c r="Z9" s="7">
        <f>'[7]FY23 enroll'!Z9-'[7]FY22 enroll'!Z9</f>
        <v>6</v>
      </c>
      <c r="AA9" s="7">
        <f>'[7]FY23 enroll'!AA9-'[7]FY22 enroll'!AA9</f>
        <v>301</v>
      </c>
      <c r="AB9" s="7">
        <f>'[7]FY23 enroll'!AB9-'[7]FY22 enroll'!AB9</f>
        <v>0</v>
      </c>
      <c r="AC9" s="7">
        <f>'[7]FY23 enroll'!AC9-'[7]FY22 enroll'!AC9</f>
        <v>0</v>
      </c>
      <c r="AD9" s="7">
        <f>'[7]FY23 enroll'!AD9-'[7]FY22 enroll'!AD9</f>
        <v>-25</v>
      </c>
    </row>
    <row r="10" spans="1:30" x14ac:dyDescent="0.25">
      <c r="A10" s="12">
        <v>206</v>
      </c>
      <c r="B10" s="6" t="s">
        <v>194</v>
      </c>
      <c r="C10" s="7">
        <f>'[7]FY23 tchr CSM'!C10-'[7]FY22 tchr CSM'!C10</f>
        <v>0</v>
      </c>
      <c r="D10" s="7">
        <f>'[7]FY23 tchr CSM'!D10-'[7]FY22 tchr CSM'!D10</f>
        <v>0</v>
      </c>
      <c r="E10" s="7">
        <f>'[7]FY23 tchr CSM'!E10-'[7]FY22 tchr CSM'!E10</f>
        <v>0</v>
      </c>
      <c r="F10" s="7">
        <f>'[7]FY23 tchr CSM'!F10-'[7]FY22 tchr CSM'!F10</f>
        <v>-1</v>
      </c>
      <c r="G10" s="7">
        <f>'[7]FY23 tchr CSM'!G10-'[7]FY22 tchr CSM'!G10</f>
        <v>0</v>
      </c>
      <c r="H10" s="7">
        <f>'[7]FY23 tchr CSM'!H10-'[7]FY22 tchr CSM'!H10</f>
        <v>0</v>
      </c>
      <c r="I10" s="7">
        <f>'[7]FY23 tchr CSM'!I10-'[7]FY22 tchr CSM'!I10</f>
        <v>0</v>
      </c>
      <c r="J10" s="7">
        <f>'[7]FY23 tchr CSM'!J10-'[7]FY22 tchr CSM'!J10</f>
        <v>-1</v>
      </c>
      <c r="K10" s="7">
        <f>'[7]FY23 tchr CSM'!K10-'[7]FY22 tchr CSM'!K10</f>
        <v>0</v>
      </c>
      <c r="L10" s="7">
        <f>'[7]FY23 tchr CSM'!L10-'[7]FY22 tchr CSM'!L10</f>
        <v>0</v>
      </c>
      <c r="M10" s="7">
        <f>'[7]FY23 tchr CSM'!M10-'[7]FY22 tchr CSM'!M10</f>
        <v>0</v>
      </c>
      <c r="N10" s="7">
        <f>'[7]FY23 tchr CSM'!N10-'[7]FY22 tchr CSM'!N10</f>
        <v>0</v>
      </c>
      <c r="O10" s="7"/>
      <c r="P10" s="7"/>
      <c r="Q10" s="7"/>
      <c r="R10" s="7"/>
      <c r="S10" s="7"/>
      <c r="T10" s="7"/>
      <c r="U10" s="7">
        <f t="shared" si="0"/>
        <v>-2</v>
      </c>
      <c r="V10" s="7">
        <f>'[7]FY23 enroll'!V10-'[7]FY22 enroll'!V10</f>
        <v>-4</v>
      </c>
      <c r="W10" s="7">
        <f>'[7]FY23 enroll'!W10-'[7]FY22 enroll'!W10</f>
        <v>-6</v>
      </c>
      <c r="X10" s="7">
        <f>'[7]FY23 enroll'!X10-'[7]FY22 enroll'!X10</f>
        <v>-2</v>
      </c>
      <c r="Y10" s="7">
        <f>'[7]FY23 enroll'!Y10-'[7]FY22 enroll'!Y10</f>
        <v>-3</v>
      </c>
      <c r="Z10" s="7">
        <f>'[7]FY23 enroll'!Z10-'[7]FY22 enroll'!Z10</f>
        <v>-15</v>
      </c>
      <c r="AA10" s="7">
        <f>'[7]FY23 enroll'!AA10-'[7]FY22 enroll'!AA10</f>
        <v>1</v>
      </c>
      <c r="AB10" s="7">
        <f>'[7]FY23 enroll'!AB10-'[7]FY22 enroll'!AB10</f>
        <v>0</v>
      </c>
      <c r="AC10" s="7">
        <f>'[7]FY23 enroll'!AC10-'[7]FY22 enroll'!AC10</f>
        <v>0</v>
      </c>
      <c r="AD10" s="7">
        <f>'[7]FY23 enroll'!AD10-'[7]FY22 enroll'!AD10</f>
        <v>-39</v>
      </c>
    </row>
    <row r="11" spans="1:30" x14ac:dyDescent="0.25">
      <c r="A11" s="12">
        <v>402</v>
      </c>
      <c r="B11" s="6" t="s">
        <v>195</v>
      </c>
      <c r="C11" s="7">
        <f>'[7]FY23 tchr CSM'!C11-'[7]FY22 tchr CSM'!C11</f>
        <v>0</v>
      </c>
      <c r="D11" s="7">
        <f>'[7]FY23 tchr CSM'!D11-'[7]FY22 tchr CSM'!D11</f>
        <v>0</v>
      </c>
      <c r="E11" s="7">
        <f>'[7]FY23 tchr CSM'!E11-'[7]FY22 tchr CSM'!E11</f>
        <v>0</v>
      </c>
      <c r="F11" s="7">
        <f>'[7]FY23 tchr CSM'!F11-'[7]FY22 tchr CSM'!F11</f>
        <v>0</v>
      </c>
      <c r="G11" s="7">
        <f>'[7]FY23 tchr CSM'!G11-'[7]FY22 tchr CSM'!G11</f>
        <v>0</v>
      </c>
      <c r="H11" s="7">
        <f>'[7]FY23 tchr CSM'!H11-'[7]FY22 tchr CSM'!H11</f>
        <v>0</v>
      </c>
      <c r="I11" s="7">
        <f>'[7]FY23 tchr CSM'!I11-'[7]FY22 tchr CSM'!I11</f>
        <v>0</v>
      </c>
      <c r="J11" s="7">
        <f>'[7]FY23 tchr CSM'!J11-'[7]FY22 tchr CSM'!J11</f>
        <v>0</v>
      </c>
      <c r="K11" s="7">
        <f>'[7]FY23 tchr CSM'!K11-'[7]FY22 tchr CSM'!K11</f>
        <v>0</v>
      </c>
      <c r="L11" s="7">
        <f>'[7]FY23 tchr CSM'!L11-'[7]FY22 tchr CSM'!L11</f>
        <v>0</v>
      </c>
      <c r="M11" s="7">
        <f>'[7]FY23 tchr CSM'!M11-'[7]FY22 tchr CSM'!M11</f>
        <v>0</v>
      </c>
      <c r="N11" s="7">
        <f>'[7]FY23 tchr CSM'!N11-'[7]FY22 tchr CSM'!N11</f>
        <v>0</v>
      </c>
      <c r="O11" s="7"/>
      <c r="P11" s="7"/>
      <c r="Q11" s="7"/>
      <c r="R11" s="7"/>
      <c r="S11" s="7"/>
      <c r="T11" s="7"/>
      <c r="U11" s="7">
        <f t="shared" si="0"/>
        <v>0</v>
      </c>
      <c r="V11" s="7">
        <f>'[7]FY23 enroll'!V11-'[7]FY22 enroll'!V11</f>
        <v>1</v>
      </c>
      <c r="W11" s="7">
        <f>'[7]FY23 enroll'!W11-'[7]FY22 enroll'!W11</f>
        <v>-1</v>
      </c>
      <c r="X11" s="7">
        <f>'[7]FY23 enroll'!X11-'[7]FY22 enroll'!X11</f>
        <v>0</v>
      </c>
      <c r="Y11" s="7">
        <f>'[7]FY23 enroll'!Y11-'[7]FY22 enroll'!Y11</f>
        <v>0</v>
      </c>
      <c r="Z11" s="7">
        <f>'[7]FY23 enroll'!Z11-'[7]FY22 enroll'!Z11</f>
        <v>0</v>
      </c>
      <c r="AA11" s="7">
        <f>'[7]FY23 enroll'!AA11-'[7]FY22 enroll'!AA11</f>
        <v>0</v>
      </c>
      <c r="AB11" s="7">
        <f>'[7]FY23 enroll'!AB11-'[7]FY22 enroll'!AB11</f>
        <v>7</v>
      </c>
      <c r="AC11" s="7">
        <f>'[7]FY23 enroll'!AC11-'[7]FY22 enroll'!AC11</f>
        <v>0</v>
      </c>
      <c r="AD11" s="7">
        <f>'[7]FY23 enroll'!AD11-'[7]FY22 enroll'!AD11</f>
        <v>7</v>
      </c>
    </row>
    <row r="12" spans="1:30" x14ac:dyDescent="0.25">
      <c r="A12" s="12">
        <v>291</v>
      </c>
      <c r="B12" s="6" t="s">
        <v>196</v>
      </c>
      <c r="C12" s="7">
        <f>'[7]FY23 tchr CSM'!C12-'[7]FY22 tchr CSM'!C12</f>
        <v>0</v>
      </c>
      <c r="D12" s="7">
        <f>'[7]FY23 tchr CSM'!D12-'[7]FY22 tchr CSM'!D12</f>
        <v>0</v>
      </c>
      <c r="E12" s="7">
        <f>'[7]FY23 tchr CSM'!E12-'[7]FY22 tchr CSM'!E12</f>
        <v>0</v>
      </c>
      <c r="F12" s="7">
        <f>'[7]FY23 tchr CSM'!F12-'[7]FY22 tchr CSM'!F12</f>
        <v>0</v>
      </c>
      <c r="G12" s="7">
        <f>'[7]FY23 tchr CSM'!G12-'[7]FY22 tchr CSM'!G12</f>
        <v>-1</v>
      </c>
      <c r="H12" s="7">
        <f>'[7]FY23 tchr CSM'!H12-'[7]FY22 tchr CSM'!H12</f>
        <v>-1</v>
      </c>
      <c r="I12" s="7">
        <f>'[7]FY23 tchr CSM'!I12-'[7]FY22 tchr CSM'!I12</f>
        <v>1</v>
      </c>
      <c r="J12" s="7">
        <f>'[7]FY23 tchr CSM'!J12-'[7]FY22 tchr CSM'!J12</f>
        <v>0</v>
      </c>
      <c r="K12" s="7">
        <f>'[7]FY23 tchr CSM'!K12-'[7]FY22 tchr CSM'!K12</f>
        <v>0</v>
      </c>
      <c r="L12" s="7">
        <f>'[7]FY23 tchr CSM'!L12-'[7]FY22 tchr CSM'!L12</f>
        <v>0</v>
      </c>
      <c r="M12" s="7">
        <f>'[7]FY23 tchr CSM'!M12-'[7]FY22 tchr CSM'!M12</f>
        <v>0</v>
      </c>
      <c r="N12" s="7">
        <f>'[7]FY23 tchr CSM'!N12-'[7]FY22 tchr CSM'!N12</f>
        <v>0</v>
      </c>
      <c r="O12" s="7"/>
      <c r="P12" s="7"/>
      <c r="Q12" s="7"/>
      <c r="R12" s="7"/>
      <c r="S12" s="7"/>
      <c r="T12" s="7"/>
      <c r="U12" s="7">
        <f t="shared" si="0"/>
        <v>-1</v>
      </c>
      <c r="V12" s="7">
        <f>'[7]FY23 enroll'!V12-'[7]FY22 enroll'!V12</f>
        <v>5</v>
      </c>
      <c r="W12" s="7">
        <f>'[7]FY23 enroll'!W12-'[7]FY22 enroll'!W12</f>
        <v>0</v>
      </c>
      <c r="X12" s="7">
        <f>'[7]FY23 enroll'!X12-'[7]FY22 enroll'!X12</f>
        <v>0</v>
      </c>
      <c r="Y12" s="7">
        <f>'[7]FY23 enroll'!Y12-'[7]FY22 enroll'!Y12</f>
        <v>8</v>
      </c>
      <c r="Z12" s="7">
        <f>'[7]FY23 enroll'!Z12-'[7]FY22 enroll'!Z12</f>
        <v>13</v>
      </c>
      <c r="AA12" s="7">
        <f>'[7]FY23 enroll'!AA12-'[7]FY22 enroll'!AA12</f>
        <v>3</v>
      </c>
      <c r="AB12" s="7">
        <f>'[7]FY23 enroll'!AB12-'[7]FY22 enroll'!AB12</f>
        <v>0</v>
      </c>
      <c r="AC12" s="7">
        <f>'[7]FY23 enroll'!AC12-'[7]FY22 enroll'!AC12</f>
        <v>1</v>
      </c>
      <c r="AD12" s="7">
        <f>'[7]FY23 enroll'!AD12-'[7]FY22 enroll'!AD12</f>
        <v>26</v>
      </c>
    </row>
    <row r="13" spans="1:30" x14ac:dyDescent="0.25">
      <c r="A13" s="12">
        <v>212</v>
      </c>
      <c r="B13" s="6" t="s">
        <v>197</v>
      </c>
      <c r="C13" s="7">
        <f>'[7]FY23 tchr CSM'!C13-'[7]FY22 tchr CSM'!C13</f>
        <v>0</v>
      </c>
      <c r="D13" s="7">
        <f>'[7]FY23 tchr CSM'!D13-'[7]FY22 tchr CSM'!D13</f>
        <v>0</v>
      </c>
      <c r="E13" s="7">
        <f>'[7]FY23 tchr CSM'!E13-'[7]FY22 tchr CSM'!E13</f>
        <v>0</v>
      </c>
      <c r="F13" s="7">
        <f>'[7]FY23 tchr CSM'!F13-'[7]FY22 tchr CSM'!F13</f>
        <v>0</v>
      </c>
      <c r="G13" s="7">
        <f>'[7]FY23 tchr CSM'!G13-'[7]FY22 tchr CSM'!G13</f>
        <v>0</v>
      </c>
      <c r="H13" s="7">
        <f>'[7]FY23 tchr CSM'!H13-'[7]FY22 tchr CSM'!H13</f>
        <v>0</v>
      </c>
      <c r="I13" s="7">
        <f>'[7]FY23 tchr CSM'!I13-'[7]FY22 tchr CSM'!I13</f>
        <v>0</v>
      </c>
      <c r="J13" s="7">
        <f>'[7]FY23 tchr CSM'!J13-'[7]FY22 tchr CSM'!J13</f>
        <v>0</v>
      </c>
      <c r="K13" s="7">
        <f>'[7]FY23 tchr CSM'!K13-'[7]FY22 tchr CSM'!K13</f>
        <v>0</v>
      </c>
      <c r="L13" s="7">
        <f>'[7]FY23 tchr CSM'!L13-'[7]FY22 tchr CSM'!L13</f>
        <v>0</v>
      </c>
      <c r="M13" s="7">
        <f>'[7]FY23 tchr CSM'!M13-'[7]FY22 tchr CSM'!M13</f>
        <v>0</v>
      </c>
      <c r="N13" s="7">
        <f>'[7]FY23 tchr CSM'!N13-'[7]FY22 tchr CSM'!N13</f>
        <v>0</v>
      </c>
      <c r="O13" s="7"/>
      <c r="P13" s="7"/>
      <c r="Q13" s="7"/>
      <c r="R13" s="7"/>
      <c r="S13" s="7"/>
      <c r="T13" s="7"/>
      <c r="U13" s="7">
        <f t="shared" si="0"/>
        <v>0</v>
      </c>
      <c r="V13" s="7">
        <f>'[7]FY23 enroll'!V13-'[7]FY22 enroll'!V13</f>
        <v>-2</v>
      </c>
      <c r="W13" s="7">
        <f>'[7]FY23 enroll'!W13-'[7]FY22 enroll'!W13</f>
        <v>0</v>
      </c>
      <c r="X13" s="7">
        <f>'[7]FY23 enroll'!X13-'[7]FY22 enroll'!X13</f>
        <v>0</v>
      </c>
      <c r="Y13" s="7">
        <f>'[7]FY23 enroll'!Y13-'[7]FY22 enroll'!Y13</f>
        <v>1</v>
      </c>
      <c r="Z13" s="7">
        <f>'[7]FY23 enroll'!Z13-'[7]FY22 enroll'!Z13</f>
        <v>-1</v>
      </c>
      <c r="AA13" s="7">
        <f>'[7]FY23 enroll'!AA13-'[7]FY22 enroll'!AA13</f>
        <v>17</v>
      </c>
      <c r="AB13" s="7">
        <f>'[7]FY23 enroll'!AB13-'[7]FY22 enroll'!AB13</f>
        <v>0</v>
      </c>
      <c r="AC13" s="7">
        <f>'[7]FY23 enroll'!AC13-'[7]FY22 enroll'!AC13</f>
        <v>-2</v>
      </c>
      <c r="AD13" s="7">
        <f>'[7]FY23 enroll'!AD13-'[7]FY22 enroll'!AD13</f>
        <v>-4</v>
      </c>
    </row>
    <row r="14" spans="1:30" x14ac:dyDescent="0.25">
      <c r="A14" s="12">
        <v>213</v>
      </c>
      <c r="B14" s="6" t="s">
        <v>198</v>
      </c>
      <c r="C14" s="7">
        <f>'[7]FY23 tchr CSM'!C14-'[7]FY22 tchr CSM'!C14</f>
        <v>0</v>
      </c>
      <c r="D14" s="7">
        <f>'[7]FY23 tchr CSM'!D14-'[7]FY22 tchr CSM'!D14</f>
        <v>0</v>
      </c>
      <c r="E14" s="7">
        <f>'[7]FY23 tchr CSM'!E14-'[7]FY22 tchr CSM'!E14</f>
        <v>0</v>
      </c>
      <c r="F14" s="7">
        <f>'[7]FY23 tchr CSM'!F14-'[7]FY22 tchr CSM'!F14</f>
        <v>1</v>
      </c>
      <c r="G14" s="7">
        <f>'[7]FY23 tchr CSM'!G14-'[7]FY22 tchr CSM'!G14</f>
        <v>0</v>
      </c>
      <c r="H14" s="7">
        <f>'[7]FY23 tchr CSM'!H14-'[7]FY22 tchr CSM'!H14</f>
        <v>0</v>
      </c>
      <c r="I14" s="7">
        <f>'[7]FY23 tchr CSM'!I14-'[7]FY22 tchr CSM'!I14</f>
        <v>-1</v>
      </c>
      <c r="J14" s="7">
        <f>'[7]FY23 tchr CSM'!J14-'[7]FY22 tchr CSM'!J14</f>
        <v>0</v>
      </c>
      <c r="K14" s="7">
        <f>'[7]FY23 tchr CSM'!K14-'[7]FY22 tchr CSM'!K14</f>
        <v>0</v>
      </c>
      <c r="L14" s="7">
        <f>'[7]FY23 tchr CSM'!L14-'[7]FY22 tchr CSM'!L14</f>
        <v>0</v>
      </c>
      <c r="M14" s="7">
        <f>'[7]FY23 tchr CSM'!M14-'[7]FY22 tchr CSM'!M14</f>
        <v>0</v>
      </c>
      <c r="N14" s="7">
        <f>'[7]FY23 tchr CSM'!N14-'[7]FY22 tchr CSM'!N14</f>
        <v>0</v>
      </c>
      <c r="O14" s="7"/>
      <c r="P14" s="7"/>
      <c r="Q14" s="7"/>
      <c r="R14" s="7"/>
      <c r="S14" s="7"/>
      <c r="T14" s="7"/>
      <c r="U14" s="7">
        <f t="shared" si="0"/>
        <v>0</v>
      </c>
      <c r="V14" s="7">
        <f>'[7]FY23 enroll'!V14-'[7]FY22 enroll'!V14</f>
        <v>-11</v>
      </c>
      <c r="W14" s="7">
        <f>'[7]FY23 enroll'!W14-'[7]FY22 enroll'!W14</f>
        <v>-6</v>
      </c>
      <c r="X14" s="7">
        <f>'[7]FY23 enroll'!X14-'[7]FY22 enroll'!X14</f>
        <v>2</v>
      </c>
      <c r="Y14" s="7">
        <f>'[7]FY23 enroll'!Y14-'[7]FY22 enroll'!Y14</f>
        <v>2</v>
      </c>
      <c r="Z14" s="7">
        <f>'[7]FY23 enroll'!Z14-'[7]FY22 enroll'!Z14</f>
        <v>-13</v>
      </c>
      <c r="AA14" s="7">
        <f>'[7]FY23 enroll'!AA14-'[7]FY22 enroll'!AA14</f>
        <v>526</v>
      </c>
      <c r="AB14" s="7">
        <f>'[7]FY23 enroll'!AB14-'[7]FY22 enroll'!AB14</f>
        <v>0</v>
      </c>
      <c r="AC14" s="7">
        <f>'[7]FY23 enroll'!AC14-'[7]FY22 enroll'!AC14</f>
        <v>81</v>
      </c>
      <c r="AD14" s="7">
        <f>'[7]FY23 enroll'!AD14-'[7]FY22 enroll'!AD14</f>
        <v>-4</v>
      </c>
    </row>
    <row r="15" spans="1:30" x14ac:dyDescent="0.25">
      <c r="A15" s="12">
        <v>347</v>
      </c>
      <c r="B15" s="6" t="s">
        <v>199</v>
      </c>
      <c r="C15" s="7">
        <f>'[7]FY23 tchr CSM'!C15-'[7]FY22 tchr CSM'!C15</f>
        <v>0</v>
      </c>
      <c r="D15" s="7">
        <f>'[7]FY23 tchr CSM'!D15-'[7]FY22 tchr CSM'!D15</f>
        <v>0</v>
      </c>
      <c r="E15" s="7">
        <f>'[7]FY23 tchr CSM'!E15-'[7]FY22 tchr CSM'!E15</f>
        <v>0</v>
      </c>
      <c r="F15" s="7">
        <f>'[7]FY23 tchr CSM'!F15-'[7]FY22 tchr CSM'!F15</f>
        <v>0</v>
      </c>
      <c r="G15" s="7">
        <f>'[7]FY23 tchr CSM'!G15-'[7]FY22 tchr CSM'!G15</f>
        <v>0</v>
      </c>
      <c r="H15" s="7">
        <f>'[7]FY23 tchr CSM'!H15-'[7]FY22 tchr CSM'!H15</f>
        <v>0</v>
      </c>
      <c r="I15" s="7">
        <f>'[7]FY23 tchr CSM'!I15-'[7]FY22 tchr CSM'!I15</f>
        <v>0</v>
      </c>
      <c r="J15" s="7">
        <f>'[7]FY23 tchr CSM'!J15-'[7]FY22 tchr CSM'!J15</f>
        <v>0</v>
      </c>
      <c r="K15" s="7">
        <f>'[7]FY23 tchr CSM'!K15-'[7]FY22 tchr CSM'!K15</f>
        <v>-0.56363636363636349</v>
      </c>
      <c r="L15" s="7">
        <f>'[7]FY23 tchr CSM'!L15-'[7]FY22 tchr CSM'!L15</f>
        <v>-0.54545454545454586</v>
      </c>
      <c r="M15" s="7">
        <f>'[7]FY23 tchr CSM'!M15-'[7]FY22 tchr CSM'!M15</f>
        <v>-0.13636363636363669</v>
      </c>
      <c r="N15" s="7">
        <f>'[7]FY23 tchr CSM'!N15-'[7]FY22 tchr CSM'!N15</f>
        <v>0</v>
      </c>
      <c r="O15" s="7"/>
      <c r="P15" s="7"/>
      <c r="Q15" s="7"/>
      <c r="R15" s="7"/>
      <c r="S15" s="7"/>
      <c r="T15" s="7"/>
      <c r="U15" s="7">
        <f t="shared" si="0"/>
        <v>-1.245454545454546</v>
      </c>
      <c r="V15" s="7">
        <f>'[7]FY23 enroll'!V15-'[7]FY22 enroll'!V15</f>
        <v>-3</v>
      </c>
      <c r="W15" s="7">
        <f>'[7]FY23 enroll'!W15-'[7]FY22 enroll'!W15</f>
        <v>-1</v>
      </c>
      <c r="X15" s="7">
        <f>'[7]FY23 enroll'!X15-'[7]FY22 enroll'!X15</f>
        <v>3</v>
      </c>
      <c r="Y15" s="7">
        <f>'[7]FY23 enroll'!Y15-'[7]FY22 enroll'!Y15</f>
        <v>10</v>
      </c>
      <c r="Z15" s="7">
        <f>'[7]FY23 enroll'!Z15-'[7]FY22 enroll'!Z15</f>
        <v>9</v>
      </c>
      <c r="AA15" s="7">
        <f>'[7]FY23 enroll'!AA15-'[7]FY22 enroll'!AA15</f>
        <v>0</v>
      </c>
      <c r="AB15" s="7">
        <f>'[7]FY23 enroll'!AB15-'[7]FY22 enroll'!AB15</f>
        <v>45</v>
      </c>
      <c r="AC15" s="7">
        <f>'[7]FY23 enroll'!AC15-'[7]FY22 enroll'!AC15</f>
        <v>14</v>
      </c>
      <c r="AD15" s="7">
        <f>'[7]FY23 enroll'!AD15-'[7]FY22 enroll'!AD15</f>
        <v>-9</v>
      </c>
    </row>
    <row r="16" spans="1:30" x14ac:dyDescent="0.25">
      <c r="A16" s="12">
        <v>404</v>
      </c>
      <c r="B16" s="6" t="s">
        <v>200</v>
      </c>
      <c r="C16" s="7">
        <f>'[7]FY23 tchr CSM'!C16-'[7]FY22 tchr CSM'!C16</f>
        <v>0</v>
      </c>
      <c r="D16" s="7">
        <f>'[7]FY23 tchr CSM'!D16-'[7]FY22 tchr CSM'!D16</f>
        <v>0</v>
      </c>
      <c r="E16" s="7">
        <f>'[7]FY23 tchr CSM'!E16-'[7]FY22 tchr CSM'!E16</f>
        <v>0</v>
      </c>
      <c r="F16" s="7">
        <f>'[7]FY23 tchr CSM'!F16-'[7]FY22 tchr CSM'!F16</f>
        <v>0</v>
      </c>
      <c r="G16" s="7">
        <f>'[7]FY23 tchr CSM'!G16-'[7]FY22 tchr CSM'!G16</f>
        <v>0</v>
      </c>
      <c r="H16" s="7">
        <f>'[7]FY23 tchr CSM'!H16-'[7]FY22 tchr CSM'!H16</f>
        <v>0</v>
      </c>
      <c r="I16" s="7">
        <f>'[7]FY23 tchr CSM'!I16-'[7]FY22 tchr CSM'!I16</f>
        <v>0</v>
      </c>
      <c r="J16" s="7">
        <f>'[7]FY23 tchr CSM'!J16-'[7]FY22 tchr CSM'!J16</f>
        <v>0</v>
      </c>
      <c r="K16" s="7">
        <f>'[7]FY23 tchr CSM'!K16-'[7]FY22 tchr CSM'!K16</f>
        <v>-0.33636363636363664</v>
      </c>
      <c r="L16" s="7">
        <f>'[7]FY23 tchr CSM'!L16-'[7]FY22 tchr CSM'!L16</f>
        <v>0.27272727272727271</v>
      </c>
      <c r="M16" s="7">
        <f>'[7]FY23 tchr CSM'!M16-'[7]FY22 tchr CSM'!M16</f>
        <v>-0.5181818181818183</v>
      </c>
      <c r="N16" s="7">
        <f>'[7]FY23 tchr CSM'!N16-'[7]FY22 tchr CSM'!N16</f>
        <v>0</v>
      </c>
      <c r="O16" s="7"/>
      <c r="P16" s="7"/>
      <c r="Q16" s="7"/>
      <c r="R16" s="7"/>
      <c r="S16" s="7"/>
      <c r="T16" s="7"/>
      <c r="U16" s="7">
        <f t="shared" si="0"/>
        <v>-0.58181818181818223</v>
      </c>
      <c r="V16" s="7">
        <f>'[7]FY23 enroll'!V16-'[7]FY22 enroll'!V16</f>
        <v>-8</v>
      </c>
      <c r="W16" s="7">
        <f>'[7]FY23 enroll'!W16-'[7]FY22 enroll'!W16</f>
        <v>-1</v>
      </c>
      <c r="X16" s="7">
        <f>'[7]FY23 enroll'!X16-'[7]FY22 enroll'!X16</f>
        <v>2</v>
      </c>
      <c r="Y16" s="7">
        <f>'[7]FY23 enroll'!Y16-'[7]FY22 enroll'!Y16</f>
        <v>3</v>
      </c>
      <c r="Z16" s="7">
        <f>'[7]FY23 enroll'!Z16-'[7]FY22 enroll'!Z16</f>
        <v>-4</v>
      </c>
      <c r="AA16" s="7">
        <f>'[7]FY23 enroll'!AA16-'[7]FY22 enroll'!AA16</f>
        <v>86</v>
      </c>
      <c r="AB16" s="7">
        <f>'[7]FY23 enroll'!AB16-'[7]FY22 enroll'!AB16</f>
        <v>14</v>
      </c>
      <c r="AC16" s="7">
        <f>'[7]FY23 enroll'!AC16-'[7]FY22 enroll'!AC16</f>
        <v>13</v>
      </c>
      <c r="AD16" s="7">
        <f>'[7]FY23 enroll'!AD16-'[7]FY22 enroll'!AD16</f>
        <v>-4</v>
      </c>
    </row>
    <row r="17" spans="1:30" x14ac:dyDescent="0.25">
      <c r="A17" s="12">
        <v>296</v>
      </c>
      <c r="B17" s="6" t="s">
        <v>201</v>
      </c>
      <c r="C17" s="7">
        <f>'[7]FY23 tchr CSM'!C17-'[7]FY22 tchr CSM'!C17</f>
        <v>0</v>
      </c>
      <c r="D17" s="7">
        <f>'[7]FY23 tchr CSM'!D17-'[7]FY22 tchr CSM'!D17</f>
        <v>0</v>
      </c>
      <c r="E17" s="7">
        <f>'[7]FY23 tchr CSM'!E17-'[7]FY22 tchr CSM'!E17</f>
        <v>0</v>
      </c>
      <c r="F17" s="7">
        <f>'[7]FY23 tchr CSM'!F17-'[7]FY22 tchr CSM'!F17</f>
        <v>-1</v>
      </c>
      <c r="G17" s="7">
        <f>'[7]FY23 tchr CSM'!G17-'[7]FY22 tchr CSM'!G17</f>
        <v>0</v>
      </c>
      <c r="H17" s="7">
        <f>'[7]FY23 tchr CSM'!H17-'[7]FY22 tchr CSM'!H17</f>
        <v>0</v>
      </c>
      <c r="I17" s="7">
        <f>'[7]FY23 tchr CSM'!I17-'[7]FY22 tchr CSM'!I17</f>
        <v>-1</v>
      </c>
      <c r="J17" s="7">
        <f>'[7]FY23 tchr CSM'!J17-'[7]FY22 tchr CSM'!J17</f>
        <v>-1</v>
      </c>
      <c r="K17" s="7">
        <f>'[7]FY23 tchr CSM'!K17-'[7]FY22 tchr CSM'!K17</f>
        <v>0</v>
      </c>
      <c r="L17" s="7">
        <f>'[7]FY23 tchr CSM'!L17-'[7]FY22 tchr CSM'!L17</f>
        <v>0</v>
      </c>
      <c r="M17" s="7">
        <f>'[7]FY23 tchr CSM'!M17-'[7]FY22 tchr CSM'!M17</f>
        <v>0</v>
      </c>
      <c r="N17" s="7">
        <f>'[7]FY23 tchr CSM'!N17-'[7]FY22 tchr CSM'!N17</f>
        <v>0</v>
      </c>
      <c r="O17" s="7"/>
      <c r="P17" s="7"/>
      <c r="Q17" s="7"/>
      <c r="R17" s="7"/>
      <c r="S17" s="7"/>
      <c r="T17" s="7"/>
      <c r="U17" s="7">
        <f t="shared" si="0"/>
        <v>-3</v>
      </c>
      <c r="V17" s="7">
        <f>'[7]FY23 enroll'!V17-'[7]FY22 enroll'!V17</f>
        <v>-26</v>
      </c>
      <c r="W17" s="7">
        <f>'[7]FY23 enroll'!W17-'[7]FY22 enroll'!W17</f>
        <v>-6</v>
      </c>
      <c r="X17" s="7">
        <f>'[7]FY23 enroll'!X17-'[7]FY22 enroll'!X17</f>
        <v>1</v>
      </c>
      <c r="Y17" s="7">
        <f>'[7]FY23 enroll'!Y17-'[7]FY22 enroll'!Y17</f>
        <v>0</v>
      </c>
      <c r="Z17" s="7">
        <f>'[7]FY23 enroll'!Z17-'[7]FY22 enroll'!Z17</f>
        <v>-31</v>
      </c>
      <c r="AA17" s="7">
        <f>'[7]FY23 enroll'!AA17-'[7]FY22 enroll'!AA17</f>
        <v>290</v>
      </c>
      <c r="AB17" s="7">
        <f>'[7]FY23 enroll'!AB17-'[7]FY22 enroll'!AB17</f>
        <v>0</v>
      </c>
      <c r="AC17" s="7">
        <f>'[7]FY23 enroll'!AC17-'[7]FY22 enroll'!AC17</f>
        <v>1</v>
      </c>
      <c r="AD17" s="7">
        <f>'[7]FY23 enroll'!AD17-'[7]FY22 enroll'!AD17</f>
        <v>-41</v>
      </c>
    </row>
    <row r="18" spans="1:30" x14ac:dyDescent="0.25">
      <c r="A18" s="12">
        <v>219</v>
      </c>
      <c r="B18" s="6" t="s">
        <v>202</v>
      </c>
      <c r="C18" s="7">
        <f>'[7]FY23 tchr CSM'!C18-'[7]FY22 tchr CSM'!C18</f>
        <v>0</v>
      </c>
      <c r="D18" s="7">
        <f>'[7]FY23 tchr CSM'!D18-'[7]FY22 tchr CSM'!D18</f>
        <v>0</v>
      </c>
      <c r="E18" s="7">
        <f>'[7]FY23 tchr CSM'!E18-'[7]FY22 tchr CSM'!E18</f>
        <v>0</v>
      </c>
      <c r="F18" s="7">
        <f>'[7]FY23 tchr CSM'!F18-'[7]FY22 tchr CSM'!F18</f>
        <v>1</v>
      </c>
      <c r="G18" s="7">
        <f>'[7]FY23 tchr CSM'!G18-'[7]FY22 tchr CSM'!G18</f>
        <v>0</v>
      </c>
      <c r="H18" s="7">
        <f>'[7]FY23 tchr CSM'!H18-'[7]FY22 tchr CSM'!H18</f>
        <v>0</v>
      </c>
      <c r="I18" s="7">
        <f>'[7]FY23 tchr CSM'!I18-'[7]FY22 tchr CSM'!I18</f>
        <v>-1</v>
      </c>
      <c r="J18" s="7">
        <f>'[7]FY23 tchr CSM'!J18-'[7]FY22 tchr CSM'!J18</f>
        <v>0</v>
      </c>
      <c r="K18" s="7">
        <f>'[7]FY23 tchr CSM'!K18-'[7]FY22 tchr CSM'!K18</f>
        <v>0</v>
      </c>
      <c r="L18" s="7">
        <f>'[7]FY23 tchr CSM'!L18-'[7]FY22 tchr CSM'!L18</f>
        <v>0</v>
      </c>
      <c r="M18" s="7">
        <f>'[7]FY23 tchr CSM'!M18-'[7]FY22 tchr CSM'!M18</f>
        <v>0</v>
      </c>
      <c r="N18" s="7">
        <f>'[7]FY23 tchr CSM'!N18-'[7]FY22 tchr CSM'!N18</f>
        <v>0</v>
      </c>
      <c r="O18" s="7"/>
      <c r="P18" s="7"/>
      <c r="Q18" s="7"/>
      <c r="R18" s="7"/>
      <c r="S18" s="7"/>
      <c r="T18" s="7"/>
      <c r="U18" s="7">
        <f t="shared" si="0"/>
        <v>0</v>
      </c>
      <c r="V18" s="7">
        <f>'[7]FY23 enroll'!V18-'[7]FY22 enroll'!V18</f>
        <v>-8</v>
      </c>
      <c r="W18" s="7">
        <f>'[7]FY23 enroll'!W18-'[7]FY22 enroll'!W18</f>
        <v>-2</v>
      </c>
      <c r="X18" s="7">
        <f>'[7]FY23 enroll'!X18-'[7]FY22 enroll'!X18</f>
        <v>-2</v>
      </c>
      <c r="Y18" s="7">
        <f>'[7]FY23 enroll'!Y18-'[7]FY22 enroll'!Y18</f>
        <v>0</v>
      </c>
      <c r="Z18" s="7">
        <f>'[7]FY23 enroll'!Z18-'[7]FY22 enroll'!Z18</f>
        <v>-12</v>
      </c>
      <c r="AA18" s="7">
        <f>'[7]FY23 enroll'!AA18-'[7]FY22 enroll'!AA18</f>
        <v>26</v>
      </c>
      <c r="AB18" s="7">
        <f>'[7]FY23 enroll'!AB18-'[7]FY22 enroll'!AB18</f>
        <v>0</v>
      </c>
      <c r="AC18" s="7">
        <f>'[7]FY23 enroll'!AC18-'[7]FY22 enroll'!AC18</f>
        <v>4</v>
      </c>
      <c r="AD18" s="7">
        <f>'[7]FY23 enroll'!AD18-'[7]FY22 enroll'!AD18</f>
        <v>-7</v>
      </c>
    </row>
    <row r="19" spans="1:30" x14ac:dyDescent="0.25">
      <c r="A19" s="12">
        <v>220</v>
      </c>
      <c r="B19" s="6" t="s">
        <v>203</v>
      </c>
      <c r="C19" s="7">
        <f>'[7]FY23 tchr CSM'!C19-'[7]FY22 tchr CSM'!C19</f>
        <v>0</v>
      </c>
      <c r="D19" s="7">
        <f>'[7]FY23 tchr CSM'!D19-'[7]FY22 tchr CSM'!D19</f>
        <v>0</v>
      </c>
      <c r="E19" s="7">
        <f>'[7]FY23 tchr CSM'!E19-'[7]FY22 tchr CSM'!E19</f>
        <v>0</v>
      </c>
      <c r="F19" s="7">
        <f>'[7]FY23 tchr CSM'!F19-'[7]FY22 tchr CSM'!F19</f>
        <v>0</v>
      </c>
      <c r="G19" s="7">
        <f>'[7]FY23 tchr CSM'!G19-'[7]FY22 tchr CSM'!G19</f>
        <v>1</v>
      </c>
      <c r="H19" s="7">
        <f>'[7]FY23 tchr CSM'!H19-'[7]FY22 tchr CSM'!H19</f>
        <v>-1</v>
      </c>
      <c r="I19" s="7">
        <f>'[7]FY23 tchr CSM'!I19-'[7]FY22 tchr CSM'!I19</f>
        <v>0</v>
      </c>
      <c r="J19" s="7">
        <f>'[7]FY23 tchr CSM'!J19-'[7]FY22 tchr CSM'!J19</f>
        <v>-1</v>
      </c>
      <c r="K19" s="7">
        <f>'[7]FY23 tchr CSM'!K19-'[7]FY22 tchr CSM'!K19</f>
        <v>0</v>
      </c>
      <c r="L19" s="7">
        <f>'[7]FY23 tchr CSM'!L19-'[7]FY22 tchr CSM'!L19</f>
        <v>0</v>
      </c>
      <c r="M19" s="7">
        <f>'[7]FY23 tchr CSM'!M19-'[7]FY22 tchr CSM'!M19</f>
        <v>0</v>
      </c>
      <c r="N19" s="7">
        <f>'[7]FY23 tchr CSM'!N19-'[7]FY22 tchr CSM'!N19</f>
        <v>0</v>
      </c>
      <c r="O19" s="7"/>
      <c r="P19" s="7"/>
      <c r="Q19" s="7"/>
      <c r="R19" s="7"/>
      <c r="S19" s="7"/>
      <c r="T19" s="7"/>
      <c r="U19" s="7">
        <f t="shared" si="0"/>
        <v>-1</v>
      </c>
      <c r="V19" s="7">
        <f>'[7]FY23 enroll'!V19-'[7]FY22 enroll'!V19</f>
        <v>2</v>
      </c>
      <c r="W19" s="7">
        <f>'[7]FY23 enroll'!W19-'[7]FY22 enroll'!W19</f>
        <v>-2</v>
      </c>
      <c r="X19" s="7">
        <f>'[7]FY23 enroll'!X19-'[7]FY22 enroll'!X19</f>
        <v>0</v>
      </c>
      <c r="Y19" s="7">
        <f>'[7]FY23 enroll'!Y19-'[7]FY22 enroll'!Y19</f>
        <v>0</v>
      </c>
      <c r="Z19" s="7">
        <f>'[7]FY23 enroll'!Z19-'[7]FY22 enroll'!Z19</f>
        <v>0</v>
      </c>
      <c r="AA19" s="7">
        <f>'[7]FY23 enroll'!AA19-'[7]FY22 enroll'!AA19</f>
        <v>26</v>
      </c>
      <c r="AB19" s="7">
        <f>'[7]FY23 enroll'!AB19-'[7]FY22 enroll'!AB19</f>
        <v>0</v>
      </c>
      <c r="AC19" s="7">
        <f>'[7]FY23 enroll'!AC19-'[7]FY22 enroll'!AC19</f>
        <v>-13</v>
      </c>
      <c r="AD19" s="7">
        <f>'[7]FY23 enroll'!AD19-'[7]FY22 enroll'!AD19</f>
        <v>-21</v>
      </c>
    </row>
    <row r="20" spans="1:30" x14ac:dyDescent="0.25">
      <c r="A20" s="12">
        <v>221</v>
      </c>
      <c r="B20" s="6" t="s">
        <v>204</v>
      </c>
      <c r="C20" s="7">
        <f>'[7]FY23 tchr CSM'!C20-'[7]FY22 tchr CSM'!C20</f>
        <v>0</v>
      </c>
      <c r="D20" s="7">
        <f>'[7]FY23 tchr CSM'!D20-'[7]FY22 tchr CSM'!D20</f>
        <v>0</v>
      </c>
      <c r="E20" s="7">
        <f>'[7]FY23 tchr CSM'!E20-'[7]FY22 tchr CSM'!E20</f>
        <v>0</v>
      </c>
      <c r="F20" s="7">
        <f>'[7]FY23 tchr CSM'!F20-'[7]FY22 tchr CSM'!F20</f>
        <v>0</v>
      </c>
      <c r="G20" s="7">
        <f>'[7]FY23 tchr CSM'!G20-'[7]FY22 tchr CSM'!G20</f>
        <v>0</v>
      </c>
      <c r="H20" s="7">
        <f>'[7]FY23 tchr CSM'!H20-'[7]FY22 tchr CSM'!H20</f>
        <v>-1</v>
      </c>
      <c r="I20" s="7">
        <f>'[7]FY23 tchr CSM'!I20-'[7]FY22 tchr CSM'!I20</f>
        <v>-1</v>
      </c>
      <c r="J20" s="7">
        <f>'[7]FY23 tchr CSM'!J20-'[7]FY22 tchr CSM'!J20</f>
        <v>0</v>
      </c>
      <c r="K20" s="7">
        <f>'[7]FY23 tchr CSM'!K20-'[7]FY22 tchr CSM'!K20</f>
        <v>0</v>
      </c>
      <c r="L20" s="7">
        <f>'[7]FY23 tchr CSM'!L20-'[7]FY22 tchr CSM'!L20</f>
        <v>0</v>
      </c>
      <c r="M20" s="7">
        <f>'[7]FY23 tchr CSM'!M20-'[7]FY22 tchr CSM'!M20</f>
        <v>0</v>
      </c>
      <c r="N20" s="7">
        <f>'[7]FY23 tchr CSM'!N20-'[7]FY22 tchr CSM'!N20</f>
        <v>0</v>
      </c>
      <c r="O20" s="7"/>
      <c r="P20" s="7"/>
      <c r="Q20" s="7"/>
      <c r="R20" s="7"/>
      <c r="S20" s="7"/>
      <c r="T20" s="7"/>
      <c r="U20" s="7">
        <f t="shared" si="0"/>
        <v>-2</v>
      </c>
      <c r="V20" s="7">
        <f>'[7]FY23 enroll'!V20-'[7]FY22 enroll'!V20</f>
        <v>0</v>
      </c>
      <c r="W20" s="7">
        <f>'[7]FY23 enroll'!W20-'[7]FY22 enroll'!W20</f>
        <v>-1</v>
      </c>
      <c r="X20" s="7">
        <f>'[7]FY23 enroll'!X20-'[7]FY22 enroll'!X20</f>
        <v>-1</v>
      </c>
      <c r="Y20" s="7">
        <f>'[7]FY23 enroll'!Y20-'[7]FY22 enroll'!Y20</f>
        <v>0</v>
      </c>
      <c r="Z20" s="7">
        <f>'[7]FY23 enroll'!Z20-'[7]FY22 enroll'!Z20</f>
        <v>-2</v>
      </c>
      <c r="AA20" s="7">
        <f>'[7]FY23 enroll'!AA20-'[7]FY22 enroll'!AA20</f>
        <v>4</v>
      </c>
      <c r="AB20" s="7">
        <f>'[7]FY23 enroll'!AB20-'[7]FY22 enroll'!AB20</f>
        <v>0</v>
      </c>
      <c r="AC20" s="7">
        <f>'[7]FY23 enroll'!AC20-'[7]FY22 enroll'!AC20</f>
        <v>1</v>
      </c>
      <c r="AD20" s="7">
        <f>'[7]FY23 enroll'!AD20-'[7]FY22 enroll'!AD20</f>
        <v>-22</v>
      </c>
    </row>
    <row r="21" spans="1:30" x14ac:dyDescent="0.25">
      <c r="A21" s="12">
        <v>247</v>
      </c>
      <c r="B21" s="6" t="s">
        <v>205</v>
      </c>
      <c r="C21" s="7">
        <f>'[7]FY23 tchr CSM'!C21-'[7]FY22 tchr CSM'!C21</f>
        <v>-1</v>
      </c>
      <c r="D21" s="7">
        <f>'[7]FY23 tchr CSM'!D21-'[7]FY22 tchr CSM'!D21</f>
        <v>1</v>
      </c>
      <c r="E21" s="7">
        <f>'[7]FY23 tchr CSM'!E21-'[7]FY22 tchr CSM'!E21</f>
        <v>0</v>
      </c>
      <c r="F21" s="7">
        <f>'[7]FY23 tchr CSM'!F21-'[7]FY22 tchr CSM'!F21</f>
        <v>0</v>
      </c>
      <c r="G21" s="7">
        <f>'[7]FY23 tchr CSM'!G21-'[7]FY22 tchr CSM'!G21</f>
        <v>-1</v>
      </c>
      <c r="H21" s="7">
        <f>'[7]FY23 tchr CSM'!H21-'[7]FY22 tchr CSM'!H21</f>
        <v>0</v>
      </c>
      <c r="I21" s="7">
        <f>'[7]FY23 tchr CSM'!I21-'[7]FY22 tchr CSM'!I21</f>
        <v>0</v>
      </c>
      <c r="J21" s="7">
        <f>'[7]FY23 tchr CSM'!J21-'[7]FY22 tchr CSM'!J21</f>
        <v>1</v>
      </c>
      <c r="K21" s="7">
        <f>'[7]FY23 tchr CSM'!K21-'[7]FY22 tchr CSM'!K21</f>
        <v>0</v>
      </c>
      <c r="L21" s="7">
        <f>'[7]FY23 tchr CSM'!L21-'[7]FY22 tchr CSM'!L21</f>
        <v>0</v>
      </c>
      <c r="M21" s="7">
        <f>'[7]FY23 tchr CSM'!M21-'[7]FY22 tchr CSM'!M21</f>
        <v>0</v>
      </c>
      <c r="N21" s="7">
        <f>'[7]FY23 tchr CSM'!N21-'[7]FY22 tchr CSM'!N21</f>
        <v>0</v>
      </c>
      <c r="O21" s="7"/>
      <c r="P21" s="7"/>
      <c r="Q21" s="7"/>
      <c r="R21" s="7"/>
      <c r="S21" s="7"/>
      <c r="T21" s="7"/>
      <c r="U21" s="7">
        <f t="shared" si="0"/>
        <v>0</v>
      </c>
      <c r="V21" s="7">
        <f>'[7]FY23 enroll'!V21-'[7]FY22 enroll'!V21</f>
        <v>3</v>
      </c>
      <c r="W21" s="7">
        <f>'[7]FY23 enroll'!W21-'[7]FY22 enroll'!W21</f>
        <v>0</v>
      </c>
      <c r="X21" s="7">
        <f>'[7]FY23 enroll'!X21-'[7]FY22 enroll'!X21</f>
        <v>2</v>
      </c>
      <c r="Y21" s="7">
        <f>'[7]FY23 enroll'!Y21-'[7]FY22 enroll'!Y21</f>
        <v>1</v>
      </c>
      <c r="Z21" s="7">
        <f>'[7]FY23 enroll'!Z21-'[7]FY22 enroll'!Z21</f>
        <v>6</v>
      </c>
      <c r="AA21" s="7">
        <f>'[7]FY23 enroll'!AA21-'[7]FY22 enroll'!AA21</f>
        <v>3</v>
      </c>
      <c r="AB21" s="7">
        <f>'[7]FY23 enroll'!AB21-'[7]FY22 enroll'!AB21</f>
        <v>0</v>
      </c>
      <c r="AC21" s="7">
        <f>'[7]FY23 enroll'!AC21-'[7]FY22 enroll'!AC21</f>
        <v>2</v>
      </c>
      <c r="AD21" s="7">
        <f>'[7]FY23 enroll'!AD21-'[7]FY22 enroll'!AD21</f>
        <v>2</v>
      </c>
    </row>
    <row r="22" spans="1:30" x14ac:dyDescent="0.25">
      <c r="A22" s="12">
        <v>360</v>
      </c>
      <c r="B22" s="6" t="s">
        <v>206</v>
      </c>
      <c r="C22" s="7">
        <f>'[7]FY23 tchr CSM'!C22-'[7]FY22 tchr CSM'!C22</f>
        <v>0</v>
      </c>
      <c r="D22" s="7">
        <f>'[7]FY23 tchr CSM'!D22-'[7]FY22 tchr CSM'!D22</f>
        <v>0</v>
      </c>
      <c r="E22" s="7">
        <f>'[7]FY23 tchr CSM'!E22-'[7]FY22 tchr CSM'!E22</f>
        <v>0</v>
      </c>
      <c r="F22" s="7">
        <f>'[7]FY23 tchr CSM'!F22-'[7]FY22 tchr CSM'!F22</f>
        <v>0</v>
      </c>
      <c r="G22" s="7">
        <f>'[7]FY23 tchr CSM'!G22-'[7]FY22 tchr CSM'!G22</f>
        <v>0</v>
      </c>
      <c r="H22" s="7">
        <f>'[7]FY23 tchr CSM'!H22-'[7]FY22 tchr CSM'!H22</f>
        <v>1</v>
      </c>
      <c r="I22" s="7">
        <f>'[7]FY23 tchr CSM'!I22-'[7]FY22 tchr CSM'!I22</f>
        <v>0</v>
      </c>
      <c r="J22" s="7">
        <f>'[7]FY23 tchr CSM'!J22-'[7]FY22 tchr CSM'!J22</f>
        <v>0</v>
      </c>
      <c r="K22" s="7">
        <f>'[7]FY23 tchr CSM'!K22-'[7]FY22 tchr CSM'!K22</f>
        <v>-7.2727272727272751E-2</v>
      </c>
      <c r="L22" s="7">
        <f>'[7]FY23 tchr CSM'!L22-'[7]FY22 tchr CSM'!L22</f>
        <v>0.42727272727272725</v>
      </c>
      <c r="M22" s="7">
        <f>'[7]FY23 tchr CSM'!M22-'[7]FY22 tchr CSM'!M22</f>
        <v>-0.19090909090909103</v>
      </c>
      <c r="N22" s="7">
        <f>'[7]FY23 tchr CSM'!N22-'[7]FY22 tchr CSM'!N22</f>
        <v>0</v>
      </c>
      <c r="O22" s="7"/>
      <c r="P22" s="7"/>
      <c r="Q22" s="7"/>
      <c r="R22" s="7"/>
      <c r="S22" s="7"/>
      <c r="T22" s="7"/>
      <c r="U22" s="7">
        <f t="shared" si="0"/>
        <v>1.1636363636363636</v>
      </c>
      <c r="V22" s="7">
        <f>'[7]FY23 enroll'!V22-'[7]FY22 enroll'!V22</f>
        <v>9</v>
      </c>
      <c r="W22" s="7">
        <f>'[7]FY23 enroll'!W22-'[7]FY22 enroll'!W22</f>
        <v>3</v>
      </c>
      <c r="X22" s="7">
        <f>'[7]FY23 enroll'!X22-'[7]FY22 enroll'!X22</f>
        <v>-1</v>
      </c>
      <c r="Y22" s="7">
        <f>'[7]FY23 enroll'!Y22-'[7]FY22 enroll'!Y22</f>
        <v>0</v>
      </c>
      <c r="Z22" s="7">
        <f>'[7]FY23 enroll'!Z22-'[7]FY22 enroll'!Z22</f>
        <v>11</v>
      </c>
      <c r="AA22" s="7">
        <f>'[7]FY23 enroll'!AA22-'[7]FY22 enroll'!AA22</f>
        <v>11</v>
      </c>
      <c r="AB22" s="7">
        <f>'[7]FY23 enroll'!AB22-'[7]FY22 enroll'!AB22</f>
        <v>0</v>
      </c>
      <c r="AC22" s="7">
        <f>'[7]FY23 enroll'!AC22-'[7]FY22 enroll'!AC22</f>
        <v>1</v>
      </c>
      <c r="AD22" s="7">
        <f>'[7]FY23 enroll'!AD22-'[7]FY22 enroll'!AD22</f>
        <v>12</v>
      </c>
    </row>
    <row r="23" spans="1:30" x14ac:dyDescent="0.25">
      <c r="A23" s="12">
        <v>454</v>
      </c>
      <c r="B23" s="6" t="s">
        <v>207</v>
      </c>
      <c r="C23" s="7">
        <f>'[7]FY23 tchr CSM'!C23-'[7]FY22 tchr CSM'!C23</f>
        <v>0</v>
      </c>
      <c r="D23" s="7">
        <f>'[7]FY23 tchr CSM'!D23-'[7]FY22 tchr CSM'!D23</f>
        <v>0</v>
      </c>
      <c r="E23" s="7">
        <f>'[7]FY23 tchr CSM'!E23-'[7]FY22 tchr CSM'!E23</f>
        <v>0</v>
      </c>
      <c r="F23" s="7">
        <f>'[7]FY23 tchr CSM'!F23-'[7]FY22 tchr CSM'!F23</f>
        <v>0</v>
      </c>
      <c r="G23" s="7">
        <f>'[7]FY23 tchr CSM'!G23-'[7]FY22 tchr CSM'!G23</f>
        <v>0</v>
      </c>
      <c r="H23" s="7">
        <f>'[7]FY23 tchr CSM'!H23-'[7]FY22 tchr CSM'!H23</f>
        <v>0</v>
      </c>
      <c r="I23" s="7">
        <f>'[7]FY23 tchr CSM'!I23-'[7]FY22 tchr CSM'!I23</f>
        <v>0</v>
      </c>
      <c r="J23" s="7">
        <f>'[7]FY23 tchr CSM'!J23-'[7]FY22 tchr CSM'!J23</f>
        <v>0</v>
      </c>
      <c r="K23" s="7">
        <f>'[7]FY23 tchr CSM'!K23-'[7]FY22 tchr CSM'!K23</f>
        <v>-0.60000000000000009</v>
      </c>
      <c r="L23" s="7">
        <f>'[7]FY23 tchr CSM'!L23-'[7]FY22 tchr CSM'!L23</f>
        <v>-0.66363636363636358</v>
      </c>
      <c r="M23" s="7">
        <f>'[7]FY23 tchr CSM'!M23-'[7]FY22 tchr CSM'!M23</f>
        <v>-1.3181818181818183</v>
      </c>
      <c r="N23" s="7">
        <f>'[7]FY23 tchr CSM'!N23-'[7]FY22 tchr CSM'!N23</f>
        <v>0</v>
      </c>
      <c r="O23" s="7"/>
      <c r="P23" s="7"/>
      <c r="Q23" s="7"/>
      <c r="R23" s="7"/>
      <c r="S23" s="7"/>
      <c r="T23" s="7"/>
      <c r="U23" s="7">
        <f t="shared" si="0"/>
        <v>-2.581818181818182</v>
      </c>
      <c r="V23" s="7">
        <f>'[7]FY23 enroll'!V23-'[7]FY22 enroll'!V23</f>
        <v>-2</v>
      </c>
      <c r="W23" s="7">
        <f>'[7]FY23 enroll'!W23-'[7]FY22 enroll'!W23</f>
        <v>-11</v>
      </c>
      <c r="X23" s="7">
        <f>'[7]FY23 enroll'!X23-'[7]FY22 enroll'!X23</f>
        <v>15</v>
      </c>
      <c r="Y23" s="7">
        <f>'[7]FY23 enroll'!Y23-'[7]FY22 enroll'!Y23</f>
        <v>0</v>
      </c>
      <c r="Z23" s="7">
        <f>'[7]FY23 enroll'!Z23-'[7]FY22 enroll'!Z23</f>
        <v>2</v>
      </c>
      <c r="AA23" s="7">
        <f>'[7]FY23 enroll'!AA23-'[7]FY22 enroll'!AA23</f>
        <v>0</v>
      </c>
      <c r="AB23" s="7">
        <f>'[7]FY23 enroll'!AB23-'[7]FY22 enroll'!AB23</f>
        <v>300</v>
      </c>
      <c r="AC23" s="7">
        <f>'[7]FY23 enroll'!AC23-'[7]FY22 enroll'!AC23</f>
        <v>54</v>
      </c>
      <c r="AD23" s="7">
        <f>'[7]FY23 enroll'!AD23-'[7]FY22 enroll'!AD23</f>
        <v>10</v>
      </c>
    </row>
    <row r="24" spans="1:30" x14ac:dyDescent="0.25">
      <c r="A24" s="12">
        <v>224</v>
      </c>
      <c r="B24" s="6" t="s">
        <v>208</v>
      </c>
      <c r="C24" s="7">
        <f>'[7]FY23 tchr CSM'!C24-'[7]FY22 tchr CSM'!C24</f>
        <v>0</v>
      </c>
      <c r="D24" s="7">
        <f>'[7]FY23 tchr CSM'!D24-'[7]FY22 tchr CSM'!D24</f>
        <v>0</v>
      </c>
      <c r="E24" s="7">
        <f>'[7]FY23 tchr CSM'!E24-'[7]FY22 tchr CSM'!E24</f>
        <v>0</v>
      </c>
      <c r="F24" s="7">
        <f>'[7]FY23 tchr CSM'!F24-'[7]FY22 tchr CSM'!F24</f>
        <v>0</v>
      </c>
      <c r="G24" s="7">
        <f>'[7]FY23 tchr CSM'!G24-'[7]FY22 tchr CSM'!G24</f>
        <v>0</v>
      </c>
      <c r="H24" s="7">
        <f>'[7]FY23 tchr CSM'!H24-'[7]FY22 tchr CSM'!H24</f>
        <v>0</v>
      </c>
      <c r="I24" s="7">
        <f>'[7]FY23 tchr CSM'!I24-'[7]FY22 tchr CSM'!I24</f>
        <v>0</v>
      </c>
      <c r="J24" s="7">
        <f>'[7]FY23 tchr CSM'!J24-'[7]FY22 tchr CSM'!J24</f>
        <v>0</v>
      </c>
      <c r="K24" s="7">
        <f>'[7]FY23 tchr CSM'!K24-'[7]FY22 tchr CSM'!K24</f>
        <v>0</v>
      </c>
      <c r="L24" s="7">
        <f>'[7]FY23 tchr CSM'!L24-'[7]FY22 tchr CSM'!L24</f>
        <v>0</v>
      </c>
      <c r="M24" s="7">
        <f>'[7]FY23 tchr CSM'!M24-'[7]FY22 tchr CSM'!M24</f>
        <v>0</v>
      </c>
      <c r="N24" s="7">
        <f>'[7]FY23 tchr CSM'!N24-'[7]FY22 tchr CSM'!N24</f>
        <v>0</v>
      </c>
      <c r="O24" s="7"/>
      <c r="P24" s="7"/>
      <c r="Q24" s="7"/>
      <c r="R24" s="7"/>
      <c r="S24" s="7"/>
      <c r="T24" s="7"/>
      <c r="U24" s="7">
        <f t="shared" si="0"/>
        <v>0</v>
      </c>
      <c r="V24" s="7">
        <f>'[7]FY23 enroll'!V24-'[7]FY22 enroll'!V24</f>
        <v>-2</v>
      </c>
      <c r="W24" s="7">
        <f>'[7]FY23 enroll'!W24-'[7]FY22 enroll'!W24</f>
        <v>0</v>
      </c>
      <c r="X24" s="7">
        <f>'[7]FY23 enroll'!X24-'[7]FY22 enroll'!X24</f>
        <v>2</v>
      </c>
      <c r="Y24" s="7">
        <f>'[7]FY23 enroll'!Y24-'[7]FY22 enroll'!Y24</f>
        <v>5</v>
      </c>
      <c r="Z24" s="7">
        <f>'[7]FY23 enroll'!Z24-'[7]FY22 enroll'!Z24</f>
        <v>5</v>
      </c>
      <c r="AA24" s="7">
        <f>'[7]FY23 enroll'!AA24-'[7]FY22 enroll'!AA24</f>
        <v>100</v>
      </c>
      <c r="AB24" s="7">
        <f>'[7]FY23 enroll'!AB24-'[7]FY22 enroll'!AB24</f>
        <v>0</v>
      </c>
      <c r="AC24" s="7">
        <f>'[7]FY23 enroll'!AC24-'[7]FY22 enroll'!AC24</f>
        <v>34</v>
      </c>
      <c r="AD24" s="7">
        <f>'[7]FY23 enroll'!AD24-'[7]FY22 enroll'!AD24</f>
        <v>-2</v>
      </c>
    </row>
    <row r="25" spans="1:30" x14ac:dyDescent="0.25">
      <c r="A25" s="12">
        <v>442</v>
      </c>
      <c r="B25" s="6" t="s">
        <v>209</v>
      </c>
      <c r="C25" s="7"/>
      <c r="D25" s="7"/>
      <c r="E25" s="7">
        <f>'[7]FY23 tchr CSM'!E25-'[7]FY22 tchr CSM'!E25</f>
        <v>0</v>
      </c>
      <c r="F25" s="7">
        <f>'[7]FY23 tchr CSM'!F25-'[7]FY22 tchr CSM'!F25</f>
        <v>0</v>
      </c>
      <c r="G25" s="7">
        <f>'[7]FY23 tchr CSM'!G25-'[7]FY22 tchr CSM'!G25</f>
        <v>0</v>
      </c>
      <c r="H25" s="7">
        <f>'[7]FY23 tchr CSM'!H25-'[7]FY22 tchr CSM'!H25</f>
        <v>0</v>
      </c>
      <c r="I25" s="7">
        <f>'[7]FY23 tchr CSM'!I25-'[7]FY22 tchr CSM'!I25</f>
        <v>0</v>
      </c>
      <c r="J25" s="7">
        <f>'[7]FY23 tchr CSM'!J25-'[7]FY22 tchr CSM'!J25</f>
        <v>0</v>
      </c>
      <c r="K25" s="7">
        <f>'[7]FY23 tchr CSM'!K25-'[7]FY22 tchr CSM'!K25</f>
        <v>-0.36363636363636331</v>
      </c>
      <c r="L25" s="7">
        <f>'[7]FY23 tchr CSM'!L25-'[7]FY22 tchr CSM'!L25</f>
        <v>0.66363636363636314</v>
      </c>
      <c r="M25" s="7">
        <f>'[7]FY23 tchr CSM'!M25-'[7]FY22 tchr CSM'!M25</f>
        <v>-1.9818181818181824</v>
      </c>
      <c r="N25" s="7">
        <f>'[7]FY23 tchr CSM'!N25-'[7]FY22 tchr CSM'!N25</f>
        <v>5</v>
      </c>
      <c r="O25" s="7"/>
      <c r="P25" s="7"/>
      <c r="Q25" s="7"/>
      <c r="R25" s="7"/>
      <c r="S25" s="7"/>
      <c r="T25" s="7"/>
      <c r="U25" s="7">
        <f t="shared" si="0"/>
        <v>3.3181818181818175</v>
      </c>
      <c r="V25" s="7">
        <f>'[7]FY23 enroll'!V25-'[7]FY22 enroll'!V25</f>
        <v>9</v>
      </c>
      <c r="W25" s="7">
        <f>'[7]FY23 enroll'!W25-'[7]FY22 enroll'!W25</f>
        <v>17</v>
      </c>
      <c r="X25" s="7">
        <f>'[7]FY23 enroll'!X25-'[7]FY22 enroll'!X25</f>
        <v>-3</v>
      </c>
      <c r="Y25" s="7">
        <f>'[7]FY23 enroll'!Y25-'[7]FY22 enroll'!Y25</f>
        <v>0</v>
      </c>
      <c r="Z25" s="7">
        <f>'[7]FY23 enroll'!Z25-'[7]FY22 enroll'!Z25</f>
        <v>23</v>
      </c>
      <c r="AA25" s="7">
        <f>'[7]FY23 enroll'!AA25-'[7]FY22 enroll'!AA25</f>
        <v>0</v>
      </c>
      <c r="AB25" s="7">
        <f>'[7]FY23 enroll'!AB25-'[7]FY22 enroll'!AB25</f>
        <v>635</v>
      </c>
      <c r="AC25" s="7">
        <f>'[7]FY23 enroll'!AC25-'[7]FY22 enroll'!AC25</f>
        <v>103</v>
      </c>
      <c r="AD25" s="7">
        <f>'[7]FY23 enroll'!AD25-'[7]FY22 enroll'!AD25</f>
        <v>19</v>
      </c>
    </row>
    <row r="26" spans="1:30" x14ac:dyDescent="0.25">
      <c r="A26" s="12">
        <v>455</v>
      </c>
      <c r="B26" s="6" t="s">
        <v>210</v>
      </c>
      <c r="C26" s="7">
        <f>'[7]FY23 tchr CSM'!C26-'[7]FY22 tchr CSM'!C26</f>
        <v>0</v>
      </c>
      <c r="D26" s="7">
        <f>'[7]FY23 tchr CSM'!D26-'[7]FY22 tchr CSM'!D26</f>
        <v>0</v>
      </c>
      <c r="E26" s="7">
        <f>'[7]FY23 tchr CSM'!E26-'[7]FY22 tchr CSM'!E26</f>
        <v>0</v>
      </c>
      <c r="F26" s="7">
        <f>'[7]FY23 tchr CSM'!F26-'[7]FY22 tchr CSM'!F26</f>
        <v>0</v>
      </c>
      <c r="G26" s="7">
        <f>'[7]FY23 tchr CSM'!G26-'[7]FY22 tchr CSM'!G26</f>
        <v>0</v>
      </c>
      <c r="H26" s="7">
        <f>'[7]FY23 tchr CSM'!H26-'[7]FY22 tchr CSM'!H26</f>
        <v>0</v>
      </c>
      <c r="I26" s="7">
        <f>'[7]FY23 tchr CSM'!I26-'[7]FY22 tchr CSM'!I26</f>
        <v>0</v>
      </c>
      <c r="J26" s="7">
        <f>'[7]FY23 tchr CSM'!J26-'[7]FY22 tchr CSM'!J26</f>
        <v>0</v>
      </c>
      <c r="K26" s="7">
        <f>'[7]FY23 tchr CSM'!K26-'[7]FY22 tchr CSM'!K26</f>
        <v>0</v>
      </c>
      <c r="L26" s="7">
        <f>'[7]FY23 tchr CSM'!L26-'[7]FY22 tchr CSM'!L26</f>
        <v>0</v>
      </c>
      <c r="M26" s="7">
        <f>'[7]FY23 tchr CSM'!M26-'[7]FY22 tchr CSM'!M26</f>
        <v>0</v>
      </c>
      <c r="N26" s="7">
        <f>'[7]FY23 tchr CSM'!N26-'[7]FY22 tchr CSM'!N26</f>
        <v>6</v>
      </c>
      <c r="O26" s="7"/>
      <c r="P26" s="7"/>
      <c r="Q26" s="7"/>
      <c r="R26" s="7"/>
      <c r="S26" s="7"/>
      <c r="T26" s="7"/>
      <c r="U26" s="7">
        <f t="shared" si="0"/>
        <v>6</v>
      </c>
      <c r="V26" s="7">
        <f>'[7]FY23 enroll'!V26-'[7]FY22 enroll'!V26</f>
        <v>2</v>
      </c>
      <c r="W26" s="7">
        <f>'[7]FY23 enroll'!W26-'[7]FY22 enroll'!W26</f>
        <v>6</v>
      </c>
      <c r="X26" s="7">
        <f>'[7]FY23 enroll'!X26-'[7]FY22 enroll'!X26</f>
        <v>2</v>
      </c>
      <c r="Y26" s="7">
        <f>'[7]FY23 enroll'!Y26-'[7]FY22 enroll'!Y26</f>
        <v>10</v>
      </c>
      <c r="Z26" s="7">
        <f>'[7]FY23 enroll'!Z26-'[7]FY22 enroll'!Z26</f>
        <v>20</v>
      </c>
      <c r="AA26" s="7">
        <f>'[7]FY23 enroll'!AA26-'[7]FY22 enroll'!AA26</f>
        <v>0</v>
      </c>
      <c r="AB26" s="7">
        <f>'[7]FY23 enroll'!AB26-'[7]FY22 enroll'!AB26</f>
        <v>188</v>
      </c>
      <c r="AC26" s="7">
        <f>'[7]FY23 enroll'!AC26-'[7]FY22 enroll'!AC26</f>
        <v>38</v>
      </c>
      <c r="AD26" s="7">
        <f>'[7]FY23 enroll'!AD26-'[7]FY22 enroll'!AD26</f>
        <v>111</v>
      </c>
    </row>
    <row r="27" spans="1:30" x14ac:dyDescent="0.25">
      <c r="A27" s="12">
        <v>405</v>
      </c>
      <c r="B27" s="6" t="s">
        <v>211</v>
      </c>
      <c r="C27" s="7">
        <f>'[7]FY23 tchr CSM'!C27-'[7]FY22 tchr CSM'!C27</f>
        <v>0</v>
      </c>
      <c r="D27" s="7">
        <f>'[7]FY23 tchr CSM'!D27-'[7]FY22 tchr CSM'!D27</f>
        <v>0</v>
      </c>
      <c r="E27" s="7">
        <f>'[7]FY23 tchr CSM'!E27-'[7]FY22 tchr CSM'!E27</f>
        <v>0</v>
      </c>
      <c r="F27" s="7">
        <f>'[7]FY23 tchr CSM'!F27-'[7]FY22 tchr CSM'!F27</f>
        <v>0</v>
      </c>
      <c r="G27" s="7">
        <f>'[7]FY23 tchr CSM'!G27-'[7]FY22 tchr CSM'!G27</f>
        <v>0</v>
      </c>
      <c r="H27" s="7">
        <f>'[7]FY23 tchr CSM'!H27-'[7]FY22 tchr CSM'!H27</f>
        <v>0</v>
      </c>
      <c r="I27" s="7">
        <f>'[7]FY23 tchr CSM'!I27-'[7]FY22 tchr CSM'!I27</f>
        <v>0</v>
      </c>
      <c r="J27" s="7">
        <f>'[7]FY23 tchr CSM'!J27-'[7]FY22 tchr CSM'!J27</f>
        <v>0</v>
      </c>
      <c r="K27" s="7">
        <f>'[7]FY23 tchr CSM'!K27-'[7]FY22 tchr CSM'!K27</f>
        <v>-0.46363636363636473</v>
      </c>
      <c r="L27" s="7">
        <f>'[7]FY23 tchr CSM'!L27-'[7]FY22 tchr CSM'!L27</f>
        <v>-2.9818181818181841</v>
      </c>
      <c r="M27" s="7">
        <f>'[7]FY23 tchr CSM'!M27-'[7]FY22 tchr CSM'!M27</f>
        <v>0.70909090909091077</v>
      </c>
      <c r="N27" s="7">
        <f>'[7]FY23 tchr CSM'!N27-'[7]FY22 tchr CSM'!N27</f>
        <v>0</v>
      </c>
      <c r="O27" s="7"/>
      <c r="P27" s="7"/>
      <c r="Q27" s="7"/>
      <c r="R27" s="7"/>
      <c r="S27" s="7"/>
      <c r="T27" s="7"/>
      <c r="U27" s="7">
        <f t="shared" si="0"/>
        <v>-2.7363636363636381</v>
      </c>
      <c r="V27" s="7">
        <f>'[7]FY23 enroll'!V27-'[7]FY22 enroll'!V27</f>
        <v>-1</v>
      </c>
      <c r="W27" s="7">
        <f>'[7]FY23 enroll'!W27-'[7]FY22 enroll'!W27</f>
        <v>0</v>
      </c>
      <c r="X27" s="7">
        <f>'[7]FY23 enroll'!X27-'[7]FY22 enroll'!X27</f>
        <v>6</v>
      </c>
      <c r="Y27" s="7">
        <f>'[7]FY23 enroll'!Y27-'[7]FY22 enroll'!Y27</f>
        <v>-5</v>
      </c>
      <c r="Z27" s="7">
        <f>'[7]FY23 enroll'!Z27-'[7]FY22 enroll'!Z27</f>
        <v>0</v>
      </c>
      <c r="AA27" s="7">
        <f>'[7]FY23 enroll'!AA27-'[7]FY22 enroll'!AA27</f>
        <v>0</v>
      </c>
      <c r="AB27" s="7">
        <f>'[7]FY23 enroll'!AB27-'[7]FY22 enroll'!AB27</f>
        <v>140</v>
      </c>
      <c r="AC27" s="7">
        <f>'[7]FY23 enroll'!AC27-'[7]FY22 enroll'!AC27</f>
        <v>17</v>
      </c>
      <c r="AD27" s="7">
        <f>'[7]FY23 enroll'!AD27-'[7]FY22 enroll'!AD27</f>
        <v>-16</v>
      </c>
    </row>
    <row r="28" spans="1:30" x14ac:dyDescent="0.25">
      <c r="A28" s="12">
        <v>349</v>
      </c>
      <c r="B28" s="6" t="s">
        <v>212</v>
      </c>
      <c r="C28" s="7">
        <f>'[7]FY23 tchr CSM'!C28-'[7]FY22 tchr CSM'!C28</f>
        <v>0</v>
      </c>
      <c r="D28" s="7">
        <f>'[7]FY23 tchr CSM'!D28-'[7]FY22 tchr CSM'!D28</f>
        <v>-1</v>
      </c>
      <c r="E28" s="7">
        <f>'[7]FY23 tchr CSM'!E28-'[7]FY22 tchr CSM'!E28</f>
        <v>-1</v>
      </c>
      <c r="F28" s="7">
        <f>'[7]FY23 tchr CSM'!F28-'[7]FY22 tchr CSM'!F28</f>
        <v>-1</v>
      </c>
      <c r="G28" s="7">
        <f>'[7]FY23 tchr CSM'!G28-'[7]FY22 tchr CSM'!G28</f>
        <v>0</v>
      </c>
      <c r="H28" s="7">
        <f>'[7]FY23 tchr CSM'!H28-'[7]FY22 tchr CSM'!H28</f>
        <v>0</v>
      </c>
      <c r="I28" s="7">
        <f>'[7]FY23 tchr CSM'!I28-'[7]FY22 tchr CSM'!I28</f>
        <v>0</v>
      </c>
      <c r="J28" s="7">
        <f>'[7]FY23 tchr CSM'!J28-'[7]FY22 tchr CSM'!J28</f>
        <v>0</v>
      </c>
      <c r="K28" s="7">
        <f>'[7]FY23 tchr CSM'!K28-'[7]FY22 tchr CSM'!K28</f>
        <v>0</v>
      </c>
      <c r="L28" s="7">
        <f>'[7]FY23 tchr CSM'!L28-'[7]FY22 tchr CSM'!L28</f>
        <v>0</v>
      </c>
      <c r="M28" s="7">
        <f>'[7]FY23 tchr CSM'!M28-'[7]FY22 tchr CSM'!M28</f>
        <v>0</v>
      </c>
      <c r="N28" s="7">
        <f>'[7]FY23 tchr CSM'!N28-'[7]FY22 tchr CSM'!N28</f>
        <v>0</v>
      </c>
      <c r="O28" s="7"/>
      <c r="P28" s="7"/>
      <c r="Q28" s="7"/>
      <c r="R28" s="7"/>
      <c r="S28" s="7"/>
      <c r="T28" s="7"/>
      <c r="U28" s="7">
        <f t="shared" si="0"/>
        <v>-3</v>
      </c>
      <c r="V28" s="7">
        <f>'[7]FY23 enroll'!V28-'[7]FY22 enroll'!V28</f>
        <v>-2</v>
      </c>
      <c r="W28" s="7">
        <f>'[7]FY23 enroll'!W28-'[7]FY22 enroll'!W28</f>
        <v>2</v>
      </c>
      <c r="X28" s="7">
        <f>'[7]FY23 enroll'!X28-'[7]FY22 enroll'!X28</f>
        <v>0</v>
      </c>
      <c r="Y28" s="7">
        <f>'[7]FY23 enroll'!Y28-'[7]FY22 enroll'!Y28</f>
        <v>0</v>
      </c>
      <c r="Z28" s="7">
        <f>'[7]FY23 enroll'!Z28-'[7]FY22 enroll'!Z28</f>
        <v>0</v>
      </c>
      <c r="AA28" s="7">
        <f>'[7]FY23 enroll'!AA28-'[7]FY22 enroll'!AA28</f>
        <v>220</v>
      </c>
      <c r="AB28" s="7">
        <f>'[7]FY23 enroll'!AB28-'[7]FY22 enroll'!AB28</f>
        <v>0</v>
      </c>
      <c r="AC28" s="7">
        <f>'[7]FY23 enroll'!AC28-'[7]FY22 enroll'!AC28</f>
        <v>-28</v>
      </c>
      <c r="AD28" s="7">
        <f>'[7]FY23 enroll'!AD28-'[7]FY22 enroll'!AD28</f>
        <v>11</v>
      </c>
    </row>
    <row r="29" spans="1:30" x14ac:dyDescent="0.25">
      <c r="A29" s="12">
        <v>231</v>
      </c>
      <c r="B29" s="6" t="s">
        <v>213</v>
      </c>
      <c r="C29" s="7">
        <f>'[7]FY23 tchr CSM'!C29-'[7]FY22 tchr CSM'!C29</f>
        <v>0</v>
      </c>
      <c r="D29" s="7">
        <f>'[7]FY23 tchr CSM'!D29-'[7]FY22 tchr CSM'!D29</f>
        <v>0</v>
      </c>
      <c r="E29" s="7">
        <f>'[7]FY23 tchr CSM'!E29-'[7]FY22 tchr CSM'!E29</f>
        <v>0</v>
      </c>
      <c r="F29" s="7">
        <f>'[7]FY23 tchr CSM'!F29-'[7]FY22 tchr CSM'!F29</f>
        <v>-1</v>
      </c>
      <c r="G29" s="7">
        <f>'[7]FY23 tchr CSM'!G29-'[7]FY22 tchr CSM'!G29</f>
        <v>-1</v>
      </c>
      <c r="H29" s="7">
        <f>'[7]FY23 tchr CSM'!H29-'[7]FY22 tchr CSM'!H29</f>
        <v>0</v>
      </c>
      <c r="I29" s="7">
        <f>'[7]FY23 tchr CSM'!I29-'[7]FY22 tchr CSM'!I29</f>
        <v>0</v>
      </c>
      <c r="J29" s="7">
        <f>'[7]FY23 tchr CSM'!J29-'[7]FY22 tchr CSM'!J29</f>
        <v>-1</v>
      </c>
      <c r="K29" s="7">
        <f>'[7]FY23 tchr CSM'!K29-'[7]FY22 tchr CSM'!K29</f>
        <v>0</v>
      </c>
      <c r="L29" s="7">
        <f>'[7]FY23 tchr CSM'!L29-'[7]FY22 tchr CSM'!L29</f>
        <v>0</v>
      </c>
      <c r="M29" s="7">
        <f>'[7]FY23 tchr CSM'!M29-'[7]FY22 tchr CSM'!M29</f>
        <v>0</v>
      </c>
      <c r="N29" s="7">
        <f>'[7]FY23 tchr CSM'!N29-'[7]FY22 tchr CSM'!N29</f>
        <v>0</v>
      </c>
      <c r="O29" s="7"/>
      <c r="P29" s="7"/>
      <c r="Q29" s="7"/>
      <c r="R29" s="7"/>
      <c r="S29" s="7"/>
      <c r="T29" s="7"/>
      <c r="U29" s="7">
        <f t="shared" si="0"/>
        <v>-3</v>
      </c>
      <c r="V29" s="7">
        <f>'[7]FY23 enroll'!V29-'[7]FY22 enroll'!V29</f>
        <v>-11</v>
      </c>
      <c r="W29" s="7">
        <f>'[7]FY23 enroll'!W29-'[7]FY22 enroll'!W29</f>
        <v>2</v>
      </c>
      <c r="X29" s="7">
        <f>'[7]FY23 enroll'!X29-'[7]FY22 enroll'!X29</f>
        <v>-5</v>
      </c>
      <c r="Y29" s="7">
        <f>'[7]FY23 enroll'!Y29-'[7]FY22 enroll'!Y29</f>
        <v>0</v>
      </c>
      <c r="Z29" s="7">
        <f>'[7]FY23 enroll'!Z29-'[7]FY22 enroll'!Z29</f>
        <v>-14</v>
      </c>
      <c r="AA29" s="7">
        <f>'[7]FY23 enroll'!AA29-'[7]FY22 enroll'!AA29</f>
        <v>5</v>
      </c>
      <c r="AB29" s="7">
        <f>'[7]FY23 enroll'!AB29-'[7]FY22 enroll'!AB29</f>
        <v>0</v>
      </c>
      <c r="AC29" s="7">
        <f>'[7]FY23 enroll'!AC29-'[7]FY22 enroll'!AC29</f>
        <v>-4</v>
      </c>
      <c r="AD29" s="7">
        <f>'[7]FY23 enroll'!AD29-'[7]FY22 enroll'!AD29</f>
        <v>-15</v>
      </c>
    </row>
    <row r="30" spans="1:30" x14ac:dyDescent="0.25">
      <c r="A30" s="12">
        <v>467</v>
      </c>
      <c r="B30" s="6" t="s">
        <v>214</v>
      </c>
      <c r="C30" s="7">
        <f>'[7]FY23 tchr CSM'!C30-'[7]FY22 tchr CSM'!C30</f>
        <v>0</v>
      </c>
      <c r="D30" s="7">
        <f>'[7]FY23 tchr CSM'!D30-'[7]FY22 tchr CSM'!D30</f>
        <v>0</v>
      </c>
      <c r="E30" s="7">
        <f>'[7]FY23 tchr CSM'!E30-'[7]FY22 tchr CSM'!E30</f>
        <v>0</v>
      </c>
      <c r="F30" s="7">
        <f>'[7]FY23 tchr CSM'!F30-'[7]FY22 tchr CSM'!F30</f>
        <v>0</v>
      </c>
      <c r="G30" s="7">
        <f>'[7]FY23 tchr CSM'!G30-'[7]FY22 tchr CSM'!G30</f>
        <v>0</v>
      </c>
      <c r="H30" s="7">
        <f>'[7]FY23 tchr CSM'!H30-'[7]FY22 tchr CSM'!H30</f>
        <v>0</v>
      </c>
      <c r="I30" s="7">
        <f>'[7]FY23 tchr CSM'!I30-'[7]FY22 tchr CSM'!I30</f>
        <v>0</v>
      </c>
      <c r="J30" s="7">
        <f>'[7]FY23 tchr CSM'!J30-'[7]FY22 tchr CSM'!J30</f>
        <v>0</v>
      </c>
      <c r="K30" s="7">
        <f>'[7]FY23 tchr CSM'!K30-'[7]FY22 tchr CSM'!K30</f>
        <v>0</v>
      </c>
      <c r="L30" s="7">
        <f>'[7]FY23 tchr CSM'!L30-'[7]FY22 tchr CSM'!L30</f>
        <v>0</v>
      </c>
      <c r="M30" s="7">
        <f>'[7]FY23 tchr CSM'!M30-'[7]FY22 tchr CSM'!M30</f>
        <v>0</v>
      </c>
      <c r="N30" s="7">
        <f>'[7]FY23 tchr CSM'!N30-'[7]FY22 tchr CSM'!N30</f>
        <v>6</v>
      </c>
      <c r="O30" s="7"/>
      <c r="P30" s="7"/>
      <c r="Q30" s="7"/>
      <c r="R30" s="7"/>
      <c r="S30" s="7"/>
      <c r="T30" s="7"/>
      <c r="U30" s="7">
        <f t="shared" si="0"/>
        <v>6</v>
      </c>
      <c r="V30" s="7">
        <f>'[7]FY23 enroll'!V30-'[7]FY22 enroll'!V30</f>
        <v>-14</v>
      </c>
      <c r="W30" s="7">
        <f>'[7]FY23 enroll'!W30-'[7]FY22 enroll'!W30</f>
        <v>21</v>
      </c>
      <c r="X30" s="7">
        <f>'[7]FY23 enroll'!X30-'[7]FY22 enroll'!X30</f>
        <v>17</v>
      </c>
      <c r="Y30" s="7">
        <f>'[7]FY23 enroll'!Y30-'[7]FY22 enroll'!Y30</f>
        <v>9</v>
      </c>
      <c r="Z30" s="7">
        <f>'[7]FY23 enroll'!Z30-'[7]FY22 enroll'!Z30</f>
        <v>33</v>
      </c>
      <c r="AA30" s="7">
        <f>'[7]FY23 enroll'!AA30-'[7]FY22 enroll'!AA30</f>
        <v>0</v>
      </c>
      <c r="AB30" s="7">
        <f>'[7]FY23 enroll'!AB30-'[7]FY22 enroll'!AB30</f>
        <v>34</v>
      </c>
      <c r="AC30" s="7">
        <f>'[7]FY23 enroll'!AC30-'[7]FY22 enroll'!AC30</f>
        <v>15</v>
      </c>
      <c r="AD30" s="7">
        <f>'[7]FY23 enroll'!AD30-'[7]FY22 enroll'!AD30</f>
        <v>136</v>
      </c>
    </row>
    <row r="31" spans="1:30" x14ac:dyDescent="0.25">
      <c r="A31" s="12">
        <v>457</v>
      </c>
      <c r="B31" s="6" t="s">
        <v>215</v>
      </c>
      <c r="C31" s="7">
        <f>'[7]FY23 tchr CSM'!C31-'[7]FY22 tchr CSM'!C31</f>
        <v>0</v>
      </c>
      <c r="D31" s="7">
        <f>'[7]FY23 tchr CSM'!D31-'[7]FY22 tchr CSM'!D31</f>
        <v>0</v>
      </c>
      <c r="E31" s="7">
        <f>'[7]FY23 tchr CSM'!E31-'[7]FY22 tchr CSM'!E31</f>
        <v>0</v>
      </c>
      <c r="F31" s="7">
        <f>'[7]FY23 tchr CSM'!F31-'[7]FY22 tchr CSM'!F31</f>
        <v>0</v>
      </c>
      <c r="G31" s="7">
        <f>'[7]FY23 tchr CSM'!G31-'[7]FY22 tchr CSM'!G31</f>
        <v>0</v>
      </c>
      <c r="H31" s="7">
        <f>'[7]FY23 tchr CSM'!H31-'[7]FY22 tchr CSM'!H31</f>
        <v>0</v>
      </c>
      <c r="I31" s="7">
        <f>'[7]FY23 tchr CSM'!I31-'[7]FY22 tchr CSM'!I31</f>
        <v>0</v>
      </c>
      <c r="J31" s="7">
        <f>'[7]FY23 tchr CSM'!J31-'[7]FY22 tchr CSM'!J31</f>
        <v>0</v>
      </c>
      <c r="K31" s="7">
        <f>'[7]FY23 tchr CSM'!K31-'[7]FY22 tchr CSM'!K31</f>
        <v>0</v>
      </c>
      <c r="L31" s="7">
        <f>'[7]FY23 tchr CSM'!L31-'[7]FY22 tchr CSM'!L31</f>
        <v>0</v>
      </c>
      <c r="M31" s="7">
        <f>'[7]FY23 tchr CSM'!M31-'[7]FY22 tchr CSM'!M31</f>
        <v>0</v>
      </c>
      <c r="N31" s="7">
        <f>'[7]FY23 tchr CSM'!N31-'[7]FY22 tchr CSM'!N31</f>
        <v>0</v>
      </c>
      <c r="O31" s="7"/>
      <c r="P31" s="7"/>
      <c r="Q31" s="7"/>
      <c r="R31" s="7"/>
      <c r="S31" s="7"/>
      <c r="T31" s="7"/>
      <c r="U31" s="7">
        <f t="shared" si="0"/>
        <v>0</v>
      </c>
      <c r="V31" s="7">
        <f>'[7]FY23 enroll'!V31-'[7]FY22 enroll'!V31</f>
        <v>-14</v>
      </c>
      <c r="W31" s="7">
        <f>'[7]FY23 enroll'!W31-'[7]FY22 enroll'!W31</f>
        <v>3</v>
      </c>
      <c r="X31" s="7">
        <f>'[7]FY23 enroll'!X31-'[7]FY22 enroll'!X31</f>
        <v>10</v>
      </c>
      <c r="Y31" s="7">
        <f>'[7]FY23 enroll'!Y31-'[7]FY22 enroll'!Y31</f>
        <v>19</v>
      </c>
      <c r="Z31" s="7">
        <f>'[7]FY23 enroll'!Z31-'[7]FY22 enroll'!Z31</f>
        <v>18</v>
      </c>
      <c r="AA31" s="7">
        <f>'[7]FY23 enroll'!AA31-'[7]FY22 enroll'!AA31</f>
        <v>0</v>
      </c>
      <c r="AB31" s="7">
        <f>'[7]FY23 enroll'!AB31-'[7]FY22 enroll'!AB31</f>
        <v>34</v>
      </c>
      <c r="AC31" s="7">
        <f>'[7]FY23 enroll'!AC31-'[7]FY22 enroll'!AC31</f>
        <v>2</v>
      </c>
      <c r="AD31" s="7">
        <f>'[7]FY23 enroll'!AD31-'[7]FY22 enroll'!AD31</f>
        <v>8</v>
      </c>
    </row>
    <row r="32" spans="1:30" x14ac:dyDescent="0.25">
      <c r="A32" s="12">
        <v>232</v>
      </c>
      <c r="B32" s="6" t="s">
        <v>216</v>
      </c>
      <c r="C32" s="7">
        <f>'[7]FY23 tchr CSM'!C32-'[7]FY22 tchr CSM'!C32</f>
        <v>0</v>
      </c>
      <c r="D32" s="7">
        <f>'[7]FY23 tchr CSM'!D32-'[7]FY22 tchr CSM'!D32</f>
        <v>0</v>
      </c>
      <c r="E32" s="7">
        <f>'[7]FY23 tchr CSM'!E32-'[7]FY22 tchr CSM'!E32</f>
        <v>0</v>
      </c>
      <c r="F32" s="7">
        <f>'[7]FY23 tchr CSM'!F32-'[7]FY22 tchr CSM'!F32</f>
        <v>0</v>
      </c>
      <c r="G32" s="7">
        <f>'[7]FY23 tchr CSM'!G32-'[7]FY22 tchr CSM'!G32</f>
        <v>0</v>
      </c>
      <c r="H32" s="7">
        <f>'[7]FY23 tchr CSM'!H32-'[7]FY22 tchr CSM'!H32</f>
        <v>0</v>
      </c>
      <c r="I32" s="7">
        <f>'[7]FY23 tchr CSM'!I32-'[7]FY22 tchr CSM'!I32</f>
        <v>0</v>
      </c>
      <c r="J32" s="7">
        <f>'[7]FY23 tchr CSM'!J32-'[7]FY22 tchr CSM'!J32</f>
        <v>0</v>
      </c>
      <c r="K32" s="7">
        <f>'[7]FY23 tchr CSM'!K32-'[7]FY22 tchr CSM'!K32</f>
        <v>0</v>
      </c>
      <c r="L32" s="7">
        <f>'[7]FY23 tchr CSM'!L32-'[7]FY22 tchr CSM'!L32</f>
        <v>0</v>
      </c>
      <c r="M32" s="7">
        <f>'[7]FY23 tchr CSM'!M32-'[7]FY22 tchr CSM'!M32</f>
        <v>0</v>
      </c>
      <c r="N32" s="7">
        <f>'[7]FY23 tchr CSM'!N32-'[7]FY22 tchr CSM'!N32</f>
        <v>0</v>
      </c>
      <c r="O32" s="7"/>
      <c r="P32" s="7"/>
      <c r="Q32" s="7"/>
      <c r="R32" s="7"/>
      <c r="S32" s="7"/>
      <c r="T32" s="7"/>
      <c r="U32" s="7">
        <f t="shared" si="0"/>
        <v>0</v>
      </c>
      <c r="V32" s="7">
        <f>'[7]FY23 enroll'!V32-'[7]FY22 enroll'!V32</f>
        <v>-3</v>
      </c>
      <c r="W32" s="7">
        <f>'[7]FY23 enroll'!W32-'[7]FY22 enroll'!W32</f>
        <v>0</v>
      </c>
      <c r="X32" s="7">
        <f>'[7]FY23 enroll'!X32-'[7]FY22 enroll'!X32</f>
        <v>4</v>
      </c>
      <c r="Y32" s="7">
        <f>'[7]FY23 enroll'!Y32-'[7]FY22 enroll'!Y32</f>
        <v>4</v>
      </c>
      <c r="Z32" s="7">
        <f>'[7]FY23 enroll'!Z32-'[7]FY22 enroll'!Z32</f>
        <v>5</v>
      </c>
      <c r="AA32" s="7">
        <f>'[7]FY23 enroll'!AA32-'[7]FY22 enroll'!AA32</f>
        <v>56</v>
      </c>
      <c r="AB32" s="7">
        <f>'[7]FY23 enroll'!AB32-'[7]FY22 enroll'!AB32</f>
        <v>0</v>
      </c>
      <c r="AC32" s="7">
        <f>'[7]FY23 enroll'!AC32-'[7]FY22 enroll'!AC32</f>
        <v>-3</v>
      </c>
      <c r="AD32" s="7">
        <f>'[7]FY23 enroll'!AD32-'[7]FY22 enroll'!AD32</f>
        <v>9</v>
      </c>
    </row>
    <row r="33" spans="1:30" x14ac:dyDescent="0.25">
      <c r="A33" s="12">
        <v>407</v>
      </c>
      <c r="B33" s="6" t="s">
        <v>217</v>
      </c>
      <c r="C33" s="7">
        <f>'[7]FY23 tchr CSM'!C33-'[7]FY22 tchr CSM'!C33</f>
        <v>0</v>
      </c>
      <c r="D33" s="7">
        <f>'[7]FY23 tchr CSM'!D33-'[7]FY22 tchr CSM'!D33</f>
        <v>0</v>
      </c>
      <c r="E33" s="7">
        <f>'[7]FY23 tchr CSM'!E33-'[7]FY22 tchr CSM'!E33</f>
        <v>0</v>
      </c>
      <c r="F33" s="7">
        <f>'[7]FY23 tchr CSM'!F33-'[7]FY22 tchr CSM'!F33</f>
        <v>0</v>
      </c>
      <c r="G33" s="7">
        <f>'[7]FY23 tchr CSM'!G33-'[7]FY22 tchr CSM'!G33</f>
        <v>0</v>
      </c>
      <c r="H33" s="7">
        <f>'[7]FY23 tchr CSM'!H33-'[7]FY22 tchr CSM'!H33</f>
        <v>0</v>
      </c>
      <c r="I33" s="7">
        <f>'[7]FY23 tchr CSM'!I33-'[7]FY22 tchr CSM'!I33</f>
        <v>0</v>
      </c>
      <c r="J33" s="7">
        <f>'[7]FY23 tchr CSM'!J33-'[7]FY22 tchr CSM'!J33</f>
        <v>0</v>
      </c>
      <c r="K33" s="7">
        <f>'[7]FY23 tchr CSM'!K33-'[7]FY22 tchr CSM'!K33</f>
        <v>0.49090909090909118</v>
      </c>
      <c r="L33" s="7">
        <f>'[7]FY23 tchr CSM'!L33-'[7]FY22 tchr CSM'!L33</f>
        <v>2.3636363636363633</v>
      </c>
      <c r="M33" s="7">
        <f>'[7]FY23 tchr CSM'!M33-'[7]FY22 tchr CSM'!M33</f>
        <v>-0.86363636363636376</v>
      </c>
      <c r="N33" s="7">
        <f>'[7]FY23 tchr CSM'!N33-'[7]FY22 tchr CSM'!N33</f>
        <v>0</v>
      </c>
      <c r="O33" s="7"/>
      <c r="P33" s="7"/>
      <c r="Q33" s="7"/>
      <c r="R33" s="7"/>
      <c r="S33" s="7"/>
      <c r="T33" s="7"/>
      <c r="U33" s="7">
        <f t="shared" si="0"/>
        <v>1.9909090909090907</v>
      </c>
      <c r="V33" s="7">
        <f>'[7]FY23 enroll'!V33-'[7]FY22 enroll'!V33</f>
        <v>-4</v>
      </c>
      <c r="W33" s="7">
        <f>'[7]FY23 enroll'!W33-'[7]FY22 enroll'!W33</f>
        <v>-12</v>
      </c>
      <c r="X33" s="7">
        <f>'[7]FY23 enroll'!X33-'[7]FY22 enroll'!X33</f>
        <v>5</v>
      </c>
      <c r="Y33" s="7">
        <f>'[7]FY23 enroll'!Y33-'[7]FY22 enroll'!Y33</f>
        <v>3</v>
      </c>
      <c r="Z33" s="7">
        <f>'[7]FY23 enroll'!Z33-'[7]FY22 enroll'!Z33</f>
        <v>-8</v>
      </c>
      <c r="AA33" s="7">
        <f>'[7]FY23 enroll'!AA33-'[7]FY22 enroll'!AA33</f>
        <v>0</v>
      </c>
      <c r="AB33" s="7">
        <f>'[7]FY23 enroll'!AB33-'[7]FY22 enroll'!AB33</f>
        <v>3</v>
      </c>
      <c r="AC33" s="7">
        <f>'[7]FY23 enroll'!AC33-'[7]FY22 enroll'!AC33</f>
        <v>0</v>
      </c>
      <c r="AD33" s="7">
        <f>'[7]FY23 enroll'!AD33-'[7]FY22 enroll'!AD33</f>
        <v>23</v>
      </c>
    </row>
    <row r="34" spans="1:30" x14ac:dyDescent="0.25">
      <c r="A34" s="12">
        <v>471</v>
      </c>
      <c r="B34" s="6" t="s">
        <v>218</v>
      </c>
      <c r="C34" s="7">
        <f>'[7]FY23 tchr CSM'!C34-'[7]FY22 tchr CSM'!C34</f>
        <v>0</v>
      </c>
      <c r="D34" s="7">
        <f>'[7]FY23 tchr CSM'!D34-'[7]FY22 tchr CSM'!D34</f>
        <v>0</v>
      </c>
      <c r="E34" s="7">
        <f>'[7]FY23 tchr CSM'!E34-'[7]FY22 tchr CSM'!E34</f>
        <v>0</v>
      </c>
      <c r="F34" s="7">
        <f>'[7]FY23 tchr CSM'!F34-'[7]FY22 tchr CSM'!F34</f>
        <v>0</v>
      </c>
      <c r="G34" s="7">
        <f>'[7]FY23 tchr CSM'!G34-'[7]FY22 tchr CSM'!G34</f>
        <v>0</v>
      </c>
      <c r="H34" s="7">
        <f>'[7]FY23 tchr CSM'!H34-'[7]FY22 tchr CSM'!H34</f>
        <v>0</v>
      </c>
      <c r="I34" s="7">
        <f>'[7]FY23 tchr CSM'!I34-'[7]FY22 tchr CSM'!I34</f>
        <v>0</v>
      </c>
      <c r="J34" s="7">
        <f>'[7]FY23 tchr CSM'!J34-'[7]FY22 tchr CSM'!J34</f>
        <v>0</v>
      </c>
      <c r="K34" s="7">
        <f>'[7]FY23 tchr CSM'!K34-'[7]FY22 tchr CSM'!K34</f>
        <v>0</v>
      </c>
      <c r="L34" s="7">
        <f>'[7]FY23 tchr CSM'!L34-'[7]FY22 tchr CSM'!L34</f>
        <v>0</v>
      </c>
      <c r="M34" s="7">
        <f>'[7]FY23 tchr CSM'!M34-'[7]FY22 tchr CSM'!M34</f>
        <v>0</v>
      </c>
      <c r="N34" s="7">
        <f>'[7]FY23 tchr CSM'!N34-'[7]FY22 tchr CSM'!N34</f>
        <v>0</v>
      </c>
      <c r="O34" s="7"/>
      <c r="P34" s="7"/>
      <c r="Q34" s="7"/>
      <c r="R34" s="7"/>
      <c r="S34" s="7"/>
      <c r="T34" s="7"/>
      <c r="U34" s="7">
        <f t="shared" si="0"/>
        <v>0</v>
      </c>
      <c r="V34" s="7">
        <f>'[7]FY23 enroll'!V34-'[7]FY22 enroll'!V34</f>
        <v>-5</v>
      </c>
      <c r="W34" s="7">
        <f>'[7]FY23 enroll'!W34-'[7]FY22 enroll'!W34</f>
        <v>1</v>
      </c>
      <c r="X34" s="7">
        <f>'[7]FY23 enroll'!X34-'[7]FY22 enroll'!X34</f>
        <v>1</v>
      </c>
      <c r="Y34" s="7">
        <f>'[7]FY23 enroll'!Y34-'[7]FY22 enroll'!Y34</f>
        <v>0</v>
      </c>
      <c r="Z34" s="7">
        <f>'[7]FY23 enroll'!Z34-'[7]FY22 enroll'!Z34</f>
        <v>-3</v>
      </c>
      <c r="AA34" s="7">
        <f>'[7]FY23 enroll'!AA34-'[7]FY22 enroll'!AA34</f>
        <v>0</v>
      </c>
      <c r="AB34" s="7">
        <f>'[7]FY23 enroll'!AB34-'[7]FY22 enroll'!AB34</f>
        <v>11</v>
      </c>
      <c r="AC34" s="7">
        <f>'[7]FY23 enroll'!AC34-'[7]FY22 enroll'!AC34</f>
        <v>-3</v>
      </c>
      <c r="AD34" s="7">
        <f>'[7]FY23 enroll'!AD34-'[7]FY22 enroll'!AD34</f>
        <v>-14</v>
      </c>
    </row>
    <row r="35" spans="1:30" x14ac:dyDescent="0.25">
      <c r="A35" s="12">
        <v>318</v>
      </c>
      <c r="B35" s="6" t="s">
        <v>219</v>
      </c>
      <c r="C35" s="7">
        <f>'[7]FY23 tchr CSM'!C35-'[7]FY22 tchr CSM'!C35</f>
        <v>0</v>
      </c>
      <c r="D35" s="7">
        <f>'[7]FY23 tchr CSM'!D35-'[7]FY22 tchr CSM'!D35</f>
        <v>0</v>
      </c>
      <c r="E35" s="7">
        <f>'[7]FY23 tchr CSM'!E35-'[7]FY22 tchr CSM'!E35</f>
        <v>-1</v>
      </c>
      <c r="F35" s="7">
        <f>'[7]FY23 tchr CSM'!F35-'[7]FY22 tchr CSM'!F35</f>
        <v>0</v>
      </c>
      <c r="G35" s="7">
        <f>'[7]FY23 tchr CSM'!G35-'[7]FY22 tchr CSM'!G35</f>
        <v>0</v>
      </c>
      <c r="H35" s="7">
        <f>'[7]FY23 tchr CSM'!H35-'[7]FY22 tchr CSM'!H35</f>
        <v>0</v>
      </c>
      <c r="I35" s="7">
        <f>'[7]FY23 tchr CSM'!I35-'[7]FY22 tchr CSM'!I35</f>
        <v>0</v>
      </c>
      <c r="J35" s="7">
        <f>'[7]FY23 tchr CSM'!J35-'[7]FY22 tchr CSM'!J35</f>
        <v>0</v>
      </c>
      <c r="K35" s="7">
        <f>'[7]FY23 tchr CSM'!K35-'[7]FY22 tchr CSM'!K35</f>
        <v>0.3545454545454545</v>
      </c>
      <c r="L35" s="7">
        <f>'[7]FY23 tchr CSM'!L35-'[7]FY22 tchr CSM'!L35</f>
        <v>0.49090909090909074</v>
      </c>
      <c r="M35" s="7">
        <f>'[7]FY23 tchr CSM'!M35-'[7]FY22 tchr CSM'!M35</f>
        <v>4.5454545454545414E-2</v>
      </c>
      <c r="N35" s="7">
        <f>'[7]FY23 tchr CSM'!N35-'[7]FY22 tchr CSM'!N35</f>
        <v>0</v>
      </c>
      <c r="O35" s="7"/>
      <c r="P35" s="7"/>
      <c r="Q35" s="7"/>
      <c r="R35" s="7"/>
      <c r="S35" s="7"/>
      <c r="T35" s="7"/>
      <c r="U35" s="7">
        <f t="shared" si="0"/>
        <v>-0.10909090909090935</v>
      </c>
      <c r="V35" s="7">
        <f>'[7]FY23 enroll'!V35-'[7]FY22 enroll'!V35</f>
        <v>-8</v>
      </c>
      <c r="W35" s="7">
        <f>'[7]FY23 enroll'!W35-'[7]FY22 enroll'!W35</f>
        <v>-10</v>
      </c>
      <c r="X35" s="7">
        <f>'[7]FY23 enroll'!X35-'[7]FY22 enroll'!X35</f>
        <v>-2</v>
      </c>
      <c r="Y35" s="7">
        <f>'[7]FY23 enroll'!Y35-'[7]FY22 enroll'!Y35</f>
        <v>-1</v>
      </c>
      <c r="Z35" s="7">
        <f>'[7]FY23 enroll'!Z35-'[7]FY22 enroll'!Z35</f>
        <v>-21</v>
      </c>
      <c r="AA35" s="7">
        <f>'[7]FY23 enroll'!AA35-'[7]FY22 enroll'!AA35</f>
        <v>1</v>
      </c>
      <c r="AB35" s="7">
        <f>'[7]FY23 enroll'!AB35-'[7]FY22 enroll'!AB35</f>
        <v>0</v>
      </c>
      <c r="AC35" s="7">
        <f>'[7]FY23 enroll'!AC35-'[7]FY22 enroll'!AC35</f>
        <v>1</v>
      </c>
      <c r="AD35" s="7">
        <f>'[7]FY23 enroll'!AD35-'[7]FY22 enroll'!AD35</f>
        <v>46</v>
      </c>
    </row>
    <row r="36" spans="1:30" x14ac:dyDescent="0.25">
      <c r="A36" s="12">
        <v>238</v>
      </c>
      <c r="B36" s="6" t="s">
        <v>220</v>
      </c>
      <c r="C36" s="7">
        <f>'[7]FY23 tchr CSM'!C36-'[7]FY22 tchr CSM'!C36</f>
        <v>0</v>
      </c>
      <c r="D36" s="7">
        <f>'[7]FY23 tchr CSM'!D36-'[7]FY22 tchr CSM'!D36</f>
        <v>0</v>
      </c>
      <c r="E36" s="7">
        <f>'[7]FY23 tchr CSM'!E36-'[7]FY22 tchr CSM'!E36</f>
        <v>0</v>
      </c>
      <c r="F36" s="7">
        <f>'[7]FY23 tchr CSM'!F36-'[7]FY22 tchr CSM'!F36</f>
        <v>0</v>
      </c>
      <c r="G36" s="7">
        <f>'[7]FY23 tchr CSM'!G36-'[7]FY22 tchr CSM'!G36</f>
        <v>1</v>
      </c>
      <c r="H36" s="7">
        <f>'[7]FY23 tchr CSM'!H36-'[7]FY22 tchr CSM'!H36</f>
        <v>0</v>
      </c>
      <c r="I36" s="7">
        <f>'[7]FY23 tchr CSM'!I36-'[7]FY22 tchr CSM'!I36</f>
        <v>0</v>
      </c>
      <c r="J36" s="7">
        <f>'[7]FY23 tchr CSM'!J36-'[7]FY22 tchr CSM'!J36</f>
        <v>0</v>
      </c>
      <c r="K36" s="7">
        <f>'[7]FY23 tchr CSM'!K36-'[7]FY22 tchr CSM'!K36</f>
        <v>0</v>
      </c>
      <c r="L36" s="7">
        <f>'[7]FY23 tchr CSM'!L36-'[7]FY22 tchr CSM'!L36</f>
        <v>0</v>
      </c>
      <c r="M36" s="7">
        <f>'[7]FY23 tchr CSM'!M36-'[7]FY22 tchr CSM'!M36</f>
        <v>0</v>
      </c>
      <c r="N36" s="7">
        <f>'[7]FY23 tchr CSM'!N36-'[7]FY22 tchr CSM'!N36</f>
        <v>0</v>
      </c>
      <c r="O36" s="7"/>
      <c r="P36" s="7"/>
      <c r="Q36" s="7"/>
      <c r="R36" s="7"/>
      <c r="S36" s="7"/>
      <c r="T36" s="7"/>
      <c r="U36" s="7">
        <f t="shared" si="0"/>
        <v>1</v>
      </c>
      <c r="V36" s="7">
        <f>'[7]FY23 enroll'!V36-'[7]FY22 enroll'!V36</f>
        <v>2</v>
      </c>
      <c r="W36" s="7">
        <f>'[7]FY23 enroll'!W36-'[7]FY22 enroll'!W36</f>
        <v>0</v>
      </c>
      <c r="X36" s="7">
        <f>'[7]FY23 enroll'!X36-'[7]FY22 enroll'!X36</f>
        <v>0</v>
      </c>
      <c r="Y36" s="7">
        <f>'[7]FY23 enroll'!Y36-'[7]FY22 enroll'!Y36</f>
        <v>-5</v>
      </c>
      <c r="Z36" s="7">
        <f>'[7]FY23 enroll'!Z36-'[7]FY22 enroll'!Z36</f>
        <v>-3</v>
      </c>
      <c r="AA36" s="7">
        <f>'[7]FY23 enroll'!AA36-'[7]FY22 enroll'!AA36</f>
        <v>1</v>
      </c>
      <c r="AB36" s="7">
        <f>'[7]FY23 enroll'!AB36-'[7]FY22 enroll'!AB36</f>
        <v>0</v>
      </c>
      <c r="AC36" s="7">
        <f>'[7]FY23 enroll'!AC36-'[7]FY22 enroll'!AC36</f>
        <v>1</v>
      </c>
      <c r="AD36" s="7">
        <f>'[7]FY23 enroll'!AD36-'[7]FY22 enroll'!AD36</f>
        <v>21</v>
      </c>
    </row>
    <row r="37" spans="1:30" x14ac:dyDescent="0.25">
      <c r="A37" s="12">
        <v>239</v>
      </c>
      <c r="B37" s="6" t="s">
        <v>221</v>
      </c>
      <c r="C37" s="7">
        <f>'[7]FY23 tchr CSM'!C37-'[7]FY22 tchr CSM'!C37</f>
        <v>0</v>
      </c>
      <c r="D37" s="7">
        <f>'[7]FY23 tchr CSM'!D37-'[7]FY22 tchr CSM'!D37</f>
        <v>0</v>
      </c>
      <c r="E37" s="7">
        <f>'[7]FY23 tchr CSM'!E37-'[7]FY22 tchr CSM'!E37</f>
        <v>0</v>
      </c>
      <c r="F37" s="7">
        <f>'[7]FY23 tchr CSM'!F37-'[7]FY22 tchr CSM'!F37</f>
        <v>0</v>
      </c>
      <c r="G37" s="7">
        <f>'[7]FY23 tchr CSM'!G37-'[7]FY22 tchr CSM'!G37</f>
        <v>0</v>
      </c>
      <c r="H37" s="7">
        <f>'[7]FY23 tchr CSM'!H37-'[7]FY22 tchr CSM'!H37</f>
        <v>0</v>
      </c>
      <c r="I37" s="7">
        <f>'[7]FY23 tchr CSM'!I37-'[7]FY22 tchr CSM'!I37</f>
        <v>0</v>
      </c>
      <c r="J37" s="7">
        <f>'[7]FY23 tchr CSM'!J37-'[7]FY22 tchr CSM'!J37</f>
        <v>0</v>
      </c>
      <c r="K37" s="7">
        <f>'[7]FY23 tchr CSM'!K37-'[7]FY22 tchr CSM'!K37</f>
        <v>0</v>
      </c>
      <c r="L37" s="7">
        <f>'[7]FY23 tchr CSM'!L37-'[7]FY22 tchr CSM'!L37</f>
        <v>0</v>
      </c>
      <c r="M37" s="7">
        <f>'[7]FY23 tchr CSM'!M37-'[7]FY22 tchr CSM'!M37</f>
        <v>0</v>
      </c>
      <c r="N37" s="7">
        <f>'[7]FY23 tchr CSM'!N37-'[7]FY22 tchr CSM'!N37</f>
        <v>0</v>
      </c>
      <c r="O37" s="7"/>
      <c r="P37" s="7"/>
      <c r="Q37" s="7"/>
      <c r="R37" s="7"/>
      <c r="S37" s="7"/>
      <c r="T37" s="7"/>
      <c r="U37" s="7">
        <f t="shared" si="0"/>
        <v>0</v>
      </c>
      <c r="V37" s="7">
        <f>'[7]FY23 enroll'!V37-'[7]FY22 enroll'!V37</f>
        <v>4</v>
      </c>
      <c r="W37" s="7">
        <f>'[7]FY23 enroll'!W37-'[7]FY22 enroll'!W37</f>
        <v>7</v>
      </c>
      <c r="X37" s="7">
        <f>'[7]FY23 enroll'!X37-'[7]FY22 enroll'!X37</f>
        <v>1</v>
      </c>
      <c r="Y37" s="7">
        <f>'[7]FY23 enroll'!Y37-'[7]FY22 enroll'!Y37</f>
        <v>1</v>
      </c>
      <c r="Z37" s="7">
        <f>'[7]FY23 enroll'!Z37-'[7]FY22 enroll'!Z37</f>
        <v>13</v>
      </c>
      <c r="AA37" s="7">
        <f>'[7]FY23 enroll'!AA37-'[7]FY22 enroll'!AA37</f>
        <v>100</v>
      </c>
      <c r="AB37" s="7">
        <f>'[7]FY23 enroll'!AB37-'[7]FY22 enroll'!AB37</f>
        <v>0</v>
      </c>
      <c r="AC37" s="7">
        <f>'[7]FY23 enroll'!AC37-'[7]FY22 enroll'!AC37</f>
        <v>14</v>
      </c>
      <c r="AD37" s="7">
        <f>'[7]FY23 enroll'!AD37-'[7]FY22 enroll'!AD37</f>
        <v>8</v>
      </c>
    </row>
    <row r="38" spans="1:30" x14ac:dyDescent="0.25">
      <c r="A38" s="12">
        <v>227</v>
      </c>
      <c r="B38" s="6" t="s">
        <v>222</v>
      </c>
      <c r="C38" s="7">
        <f>'[7]FY23 tchr CSM'!C38-'[7]FY22 tchr CSM'!C38</f>
        <v>0</v>
      </c>
      <c r="D38" s="7">
        <f>'[7]FY23 tchr CSM'!D38-'[7]FY22 tchr CSM'!D38</f>
        <v>0</v>
      </c>
      <c r="E38" s="7">
        <f>'[7]FY23 tchr CSM'!E38-'[7]FY22 tchr CSM'!E38</f>
        <v>0</v>
      </c>
      <c r="F38" s="7">
        <f>'[7]FY23 tchr CSM'!F38-'[7]FY22 tchr CSM'!F38</f>
        <v>0</v>
      </c>
      <c r="G38" s="7">
        <f>'[7]FY23 tchr CSM'!G38-'[7]FY22 tchr CSM'!G38</f>
        <v>-1</v>
      </c>
      <c r="H38" s="7">
        <f>'[7]FY23 tchr CSM'!H38-'[7]FY22 tchr CSM'!H38</f>
        <v>0</v>
      </c>
      <c r="I38" s="7">
        <f>'[7]FY23 tchr CSM'!I38-'[7]FY22 tchr CSM'!I38</f>
        <v>-1</v>
      </c>
      <c r="J38" s="7">
        <f>'[7]FY23 tchr CSM'!J38-'[7]FY22 tchr CSM'!J38</f>
        <v>0</v>
      </c>
      <c r="K38" s="7">
        <f>'[7]FY23 tchr CSM'!K38-'[7]FY22 tchr CSM'!K38</f>
        <v>0</v>
      </c>
      <c r="L38" s="7">
        <f>'[7]FY23 tchr CSM'!L38-'[7]FY22 tchr CSM'!L38</f>
        <v>0</v>
      </c>
      <c r="M38" s="7">
        <f>'[7]FY23 tchr CSM'!M38-'[7]FY22 tchr CSM'!M38</f>
        <v>0</v>
      </c>
      <c r="N38" s="7">
        <f>'[7]FY23 tchr CSM'!N38-'[7]FY22 tchr CSM'!N38</f>
        <v>0</v>
      </c>
      <c r="O38" s="7"/>
      <c r="P38" s="7"/>
      <c r="Q38" s="7"/>
      <c r="R38" s="7"/>
      <c r="S38" s="7"/>
      <c r="T38" s="7"/>
      <c r="U38" s="7">
        <f t="shared" si="0"/>
        <v>-2</v>
      </c>
      <c r="V38" s="7">
        <f>'[7]FY23 enroll'!V38-'[7]FY22 enroll'!V38</f>
        <v>-7</v>
      </c>
      <c r="W38" s="7">
        <f>'[7]FY23 enroll'!W38-'[7]FY22 enroll'!W38</f>
        <v>0</v>
      </c>
      <c r="X38" s="7">
        <f>'[7]FY23 enroll'!X38-'[7]FY22 enroll'!X38</f>
        <v>3</v>
      </c>
      <c r="Y38" s="7">
        <f>'[7]FY23 enroll'!Y38-'[7]FY22 enroll'!Y38</f>
        <v>4</v>
      </c>
      <c r="Z38" s="7">
        <f>'[7]FY23 enroll'!Z38-'[7]FY22 enroll'!Z38</f>
        <v>0</v>
      </c>
      <c r="AA38" s="7">
        <f>'[7]FY23 enroll'!AA38-'[7]FY22 enroll'!AA38</f>
        <v>188</v>
      </c>
      <c r="AB38" s="7">
        <f>'[7]FY23 enroll'!AB38-'[7]FY22 enroll'!AB38</f>
        <v>0</v>
      </c>
      <c r="AC38" s="7">
        <f>'[7]FY23 enroll'!AC38-'[7]FY22 enroll'!AC38</f>
        <v>8</v>
      </c>
      <c r="AD38" s="7">
        <f>'[7]FY23 enroll'!AD38-'[7]FY22 enroll'!AD38</f>
        <v>-29</v>
      </c>
    </row>
    <row r="39" spans="1:30" x14ac:dyDescent="0.25">
      <c r="A39" s="12">
        <v>246</v>
      </c>
      <c r="B39" s="6" t="s">
        <v>223</v>
      </c>
      <c r="C39" s="7">
        <f>'[7]FY23 tchr CSM'!C39-'[7]FY22 tchr CSM'!C39</f>
        <v>0</v>
      </c>
      <c r="D39" s="7">
        <f>'[7]FY23 tchr CSM'!D39-'[7]FY22 tchr CSM'!D39</f>
        <v>0</v>
      </c>
      <c r="E39" s="7">
        <f>'[7]FY23 tchr CSM'!E39-'[7]FY22 tchr CSM'!E39</f>
        <v>0</v>
      </c>
      <c r="F39" s="7">
        <f>'[7]FY23 tchr CSM'!F39-'[7]FY22 tchr CSM'!F39</f>
        <v>0</v>
      </c>
      <c r="G39" s="7">
        <f>'[7]FY23 tchr CSM'!G39-'[7]FY22 tchr CSM'!G39</f>
        <v>0</v>
      </c>
      <c r="H39" s="7">
        <f>'[7]FY23 tchr CSM'!H39-'[7]FY22 tchr CSM'!H39</f>
        <v>0</v>
      </c>
      <c r="I39" s="7">
        <f>'[7]FY23 tchr CSM'!I39-'[7]FY22 tchr CSM'!I39</f>
        <v>0</v>
      </c>
      <c r="J39" s="7">
        <f>'[7]FY23 tchr CSM'!J39-'[7]FY22 tchr CSM'!J39</f>
        <v>0</v>
      </c>
      <c r="K39" s="7">
        <f>'[7]FY23 tchr CSM'!K39-'[7]FY22 tchr CSM'!K39</f>
        <v>-0.58181818181818201</v>
      </c>
      <c r="L39" s="7">
        <f>'[7]FY23 tchr CSM'!L39-'[7]FY22 tchr CSM'!L39</f>
        <v>-0.33636363636363598</v>
      </c>
      <c r="M39" s="7">
        <f>'[7]FY23 tchr CSM'!M39-'[7]FY22 tchr CSM'!M39</f>
        <v>2.2909090909090919</v>
      </c>
      <c r="N39" s="7">
        <f>'[7]FY23 tchr CSM'!N39-'[7]FY22 tchr CSM'!N39</f>
        <v>0</v>
      </c>
      <c r="O39" s="7"/>
      <c r="P39" s="7"/>
      <c r="Q39" s="7"/>
      <c r="R39" s="7"/>
      <c r="S39" s="7"/>
      <c r="T39" s="7"/>
      <c r="U39" s="7">
        <f t="shared" si="0"/>
        <v>1.3727272727272739</v>
      </c>
      <c r="V39" s="7">
        <f>'[7]FY23 enroll'!V39-'[7]FY22 enroll'!V39</f>
        <v>-14</v>
      </c>
      <c r="W39" s="7">
        <f>'[7]FY23 enroll'!W39-'[7]FY22 enroll'!W39</f>
        <v>-13</v>
      </c>
      <c r="X39" s="7">
        <f>'[7]FY23 enroll'!X39-'[7]FY22 enroll'!X39</f>
        <v>1</v>
      </c>
      <c r="Y39" s="7">
        <f>'[7]FY23 enroll'!Y39-'[7]FY22 enroll'!Y39</f>
        <v>5</v>
      </c>
      <c r="Z39" s="7">
        <f>'[7]FY23 enroll'!Z39-'[7]FY22 enroll'!Z39</f>
        <v>-21</v>
      </c>
      <c r="AA39" s="7">
        <f>'[7]FY23 enroll'!AA39-'[7]FY22 enroll'!AA39</f>
        <v>0</v>
      </c>
      <c r="AB39" s="7">
        <f>'[7]FY23 enroll'!AB39-'[7]FY22 enroll'!AB39</f>
        <v>34</v>
      </c>
      <c r="AC39" s="7">
        <f>'[7]FY23 enroll'!AC39-'[7]FY22 enroll'!AC39</f>
        <v>-2</v>
      </c>
      <c r="AD39" s="7">
        <f>'[7]FY23 enroll'!AD39-'[7]FY22 enroll'!AD39</f>
        <v>-7</v>
      </c>
    </row>
    <row r="40" spans="1:30" x14ac:dyDescent="0.25">
      <c r="A40" s="12">
        <v>413</v>
      </c>
      <c r="B40" s="6" t="s">
        <v>224</v>
      </c>
      <c r="C40" s="7">
        <f>'[7]FY23 tchr CSM'!C40-'[7]FY22 tchr CSM'!C40</f>
        <v>0</v>
      </c>
      <c r="D40" s="7">
        <f>'[7]FY23 tchr CSM'!D40-'[7]FY22 tchr CSM'!D40</f>
        <v>0</v>
      </c>
      <c r="E40" s="7">
        <f>'[7]FY23 tchr CSM'!E40-'[7]FY22 tchr CSM'!E40</f>
        <v>0</v>
      </c>
      <c r="F40" s="7">
        <f>'[7]FY23 tchr CSM'!F40-'[7]FY22 tchr CSM'!F40</f>
        <v>0</v>
      </c>
      <c r="G40" s="7">
        <f>'[7]FY23 tchr CSM'!G40-'[7]FY22 tchr CSM'!G40</f>
        <v>0</v>
      </c>
      <c r="H40" s="7">
        <f>'[7]FY23 tchr CSM'!H40-'[7]FY22 tchr CSM'!H40</f>
        <v>0</v>
      </c>
      <c r="I40" s="7">
        <f>'[7]FY23 tchr CSM'!I40-'[7]FY22 tchr CSM'!I40</f>
        <v>0</v>
      </c>
      <c r="J40" s="7">
        <f>'[7]FY23 tchr CSM'!J40-'[7]FY22 tchr CSM'!J40</f>
        <v>0</v>
      </c>
      <c r="K40" s="7">
        <f>'[7]FY23 tchr CSM'!K40-'[7]FY22 tchr CSM'!K40</f>
        <v>-1</v>
      </c>
      <c r="L40" s="7">
        <f>'[7]FY23 tchr CSM'!L40-'[7]FY22 tchr CSM'!L40</f>
        <v>-1.8363636363636369</v>
      </c>
      <c r="M40" s="7">
        <f>'[7]FY23 tchr CSM'!M40-'[7]FY22 tchr CSM'!M40</f>
        <v>0.82727272727272716</v>
      </c>
      <c r="N40" s="7">
        <f>'[7]FY23 tchr CSM'!N40-'[7]FY22 tchr CSM'!N40</f>
        <v>0</v>
      </c>
      <c r="O40" s="7"/>
      <c r="P40" s="7"/>
      <c r="Q40" s="7"/>
      <c r="R40" s="7"/>
      <c r="S40" s="7"/>
      <c r="T40" s="7"/>
      <c r="U40" s="7">
        <f t="shared" si="0"/>
        <v>-2.0090909090909097</v>
      </c>
      <c r="V40" s="7">
        <f>'[7]FY23 enroll'!V40-'[7]FY22 enroll'!V40</f>
        <v>-2</v>
      </c>
      <c r="W40" s="7">
        <f>'[7]FY23 enroll'!W40-'[7]FY22 enroll'!W40</f>
        <v>-13</v>
      </c>
      <c r="X40" s="7">
        <f>'[7]FY23 enroll'!X40-'[7]FY22 enroll'!X40</f>
        <v>-7</v>
      </c>
      <c r="Y40" s="7">
        <f>'[7]FY23 enroll'!Y40-'[7]FY22 enroll'!Y40</f>
        <v>-1</v>
      </c>
      <c r="Z40" s="7">
        <f>'[7]FY23 enroll'!Z40-'[7]FY22 enroll'!Z40</f>
        <v>-23</v>
      </c>
      <c r="AA40" s="7">
        <f>'[7]FY23 enroll'!AA40-'[7]FY22 enroll'!AA40</f>
        <v>0</v>
      </c>
      <c r="AB40" s="7">
        <f>'[7]FY23 enroll'!AB40-'[7]FY22 enroll'!AB40</f>
        <v>6</v>
      </c>
      <c r="AC40" s="7">
        <f>'[7]FY23 enroll'!AC40-'[7]FY22 enroll'!AC40</f>
        <v>0</v>
      </c>
      <c r="AD40" s="7">
        <f>'[7]FY23 enroll'!AD40-'[7]FY22 enroll'!AD40</f>
        <v>-31</v>
      </c>
    </row>
    <row r="41" spans="1:30" x14ac:dyDescent="0.25">
      <c r="A41" s="12">
        <v>258</v>
      </c>
      <c r="B41" s="6" t="s">
        <v>225</v>
      </c>
      <c r="C41" s="7">
        <f>'[7]FY23 tchr CSM'!C41-'[7]FY22 tchr CSM'!C41</f>
        <v>0</v>
      </c>
      <c r="D41" s="7">
        <f>'[7]FY23 tchr CSM'!D41-'[7]FY22 tchr CSM'!D41</f>
        <v>0</v>
      </c>
      <c r="E41" s="7">
        <f>'[7]FY23 tchr CSM'!E41-'[7]FY22 tchr CSM'!E41</f>
        <v>0</v>
      </c>
      <c r="F41" s="7">
        <f>'[7]FY23 tchr CSM'!F41-'[7]FY22 tchr CSM'!F41</f>
        <v>0</v>
      </c>
      <c r="G41" s="7">
        <f>'[7]FY23 tchr CSM'!G41-'[7]FY22 tchr CSM'!G41</f>
        <v>1</v>
      </c>
      <c r="H41" s="7">
        <f>'[7]FY23 tchr CSM'!H41-'[7]FY22 tchr CSM'!H41</f>
        <v>0</v>
      </c>
      <c r="I41" s="7">
        <f>'[7]FY23 tchr CSM'!I41-'[7]FY22 tchr CSM'!I41</f>
        <v>0</v>
      </c>
      <c r="J41" s="7">
        <f>'[7]FY23 tchr CSM'!J41-'[7]FY22 tchr CSM'!J41</f>
        <v>0</v>
      </c>
      <c r="K41" s="7">
        <f>'[7]FY23 tchr CSM'!K41-'[7]FY22 tchr CSM'!K41</f>
        <v>0</v>
      </c>
      <c r="L41" s="7">
        <f>'[7]FY23 tchr CSM'!L41-'[7]FY22 tchr CSM'!L41</f>
        <v>0</v>
      </c>
      <c r="M41" s="7">
        <f>'[7]FY23 tchr CSM'!M41-'[7]FY22 tchr CSM'!M41</f>
        <v>0</v>
      </c>
      <c r="N41" s="7">
        <f>'[7]FY23 tchr CSM'!N41-'[7]FY22 tchr CSM'!N41</f>
        <v>0</v>
      </c>
      <c r="O41" s="7"/>
      <c r="P41" s="7"/>
      <c r="Q41" s="7"/>
      <c r="R41" s="7"/>
      <c r="S41" s="7"/>
      <c r="T41" s="7"/>
      <c r="U41" s="7">
        <f t="shared" si="0"/>
        <v>1</v>
      </c>
      <c r="V41" s="7">
        <f>'[7]FY23 enroll'!V41-'[7]FY22 enroll'!V41</f>
        <v>-1</v>
      </c>
      <c r="W41" s="7">
        <f>'[7]FY23 enroll'!W41-'[7]FY22 enroll'!W41</f>
        <v>-2</v>
      </c>
      <c r="X41" s="7">
        <f>'[7]FY23 enroll'!X41-'[7]FY22 enroll'!X41</f>
        <v>0</v>
      </c>
      <c r="Y41" s="7">
        <f>'[7]FY23 enroll'!Y41-'[7]FY22 enroll'!Y41</f>
        <v>3</v>
      </c>
      <c r="Z41" s="7">
        <f>'[7]FY23 enroll'!Z41-'[7]FY22 enroll'!Z41</f>
        <v>0</v>
      </c>
      <c r="AA41" s="7">
        <f>'[7]FY23 enroll'!AA41-'[7]FY22 enroll'!AA41</f>
        <v>67</v>
      </c>
      <c r="AB41" s="7">
        <f>'[7]FY23 enroll'!AB41-'[7]FY22 enroll'!AB41</f>
        <v>0</v>
      </c>
      <c r="AC41" s="7">
        <f>'[7]FY23 enroll'!AC41-'[7]FY22 enroll'!AC41</f>
        <v>-13</v>
      </c>
      <c r="AD41" s="7">
        <f>'[7]FY23 enroll'!AD41-'[7]FY22 enroll'!AD41</f>
        <v>7</v>
      </c>
    </row>
    <row r="42" spans="1:30" x14ac:dyDescent="0.25">
      <c r="A42" s="12">
        <v>249</v>
      </c>
      <c r="B42" s="6" t="s">
        <v>226</v>
      </c>
      <c r="C42" s="7">
        <f>'[7]FY23 tchr CSM'!C42-'[7]FY22 tchr CSM'!C42</f>
        <v>0</v>
      </c>
      <c r="D42" s="7">
        <f>'[7]FY23 tchr CSM'!D42-'[7]FY22 tchr CSM'!D42</f>
        <v>0</v>
      </c>
      <c r="E42" s="7">
        <f>'[7]FY23 tchr CSM'!E42-'[7]FY22 tchr CSM'!E42</f>
        <v>0</v>
      </c>
      <c r="F42" s="7">
        <f>'[7]FY23 tchr CSM'!F42-'[7]FY22 tchr CSM'!F42</f>
        <v>0</v>
      </c>
      <c r="G42" s="7">
        <f>'[7]FY23 tchr CSM'!G42-'[7]FY22 tchr CSM'!G42</f>
        <v>0</v>
      </c>
      <c r="H42" s="7">
        <f>'[7]FY23 tchr CSM'!H42-'[7]FY22 tchr CSM'!H42</f>
        <v>0</v>
      </c>
      <c r="I42" s="7">
        <f>'[7]FY23 tchr CSM'!I42-'[7]FY22 tchr CSM'!I42</f>
        <v>0</v>
      </c>
      <c r="J42" s="7">
        <f>'[7]FY23 tchr CSM'!J42-'[7]FY22 tchr CSM'!J42</f>
        <v>0</v>
      </c>
      <c r="K42" s="7">
        <f>'[7]FY23 tchr CSM'!K42-'[7]FY22 tchr CSM'!K42</f>
        <v>0</v>
      </c>
      <c r="L42" s="7">
        <f>'[7]FY23 tchr CSM'!L42-'[7]FY22 tchr CSM'!L42</f>
        <v>0</v>
      </c>
      <c r="M42" s="7">
        <f>'[7]FY23 tchr CSM'!M42-'[7]FY22 tchr CSM'!M42</f>
        <v>0</v>
      </c>
      <c r="N42" s="7">
        <f>'[7]FY23 tchr CSM'!N42-'[7]FY22 tchr CSM'!N42</f>
        <v>0</v>
      </c>
      <c r="O42" s="7"/>
      <c r="P42" s="7"/>
      <c r="Q42" s="7"/>
      <c r="R42" s="7"/>
      <c r="S42" s="7"/>
      <c r="T42" s="7"/>
      <c r="U42" s="7">
        <f t="shared" si="0"/>
        <v>0</v>
      </c>
      <c r="V42" s="7">
        <f>'[7]FY23 enroll'!V42-'[7]FY22 enroll'!V42</f>
        <v>-12</v>
      </c>
      <c r="W42" s="7">
        <f>'[7]FY23 enroll'!W42-'[7]FY22 enroll'!W42</f>
        <v>-3</v>
      </c>
      <c r="X42" s="7">
        <f>'[7]FY23 enroll'!X42-'[7]FY22 enroll'!X42</f>
        <v>1</v>
      </c>
      <c r="Y42" s="7">
        <f>'[7]FY23 enroll'!Y42-'[7]FY22 enroll'!Y42</f>
        <v>0</v>
      </c>
      <c r="Z42" s="7">
        <f>'[7]FY23 enroll'!Z42-'[7]FY22 enroll'!Z42</f>
        <v>-14</v>
      </c>
      <c r="AA42" s="7">
        <f>'[7]FY23 enroll'!AA42-'[7]FY22 enroll'!AA42</f>
        <v>1</v>
      </c>
      <c r="AB42" s="7">
        <f>'[7]FY23 enroll'!AB42-'[7]FY22 enroll'!AB42</f>
        <v>0</v>
      </c>
      <c r="AC42" s="7">
        <f>'[7]FY23 enroll'!AC42-'[7]FY22 enroll'!AC42</f>
        <v>1</v>
      </c>
      <c r="AD42" s="7">
        <f>'[7]FY23 enroll'!AD42-'[7]FY22 enroll'!AD42</f>
        <v>-10</v>
      </c>
    </row>
    <row r="43" spans="1:30" x14ac:dyDescent="0.25">
      <c r="A43" s="12">
        <v>251</v>
      </c>
      <c r="B43" s="6" t="s">
        <v>227</v>
      </c>
      <c r="C43" s="7">
        <f>'[7]FY23 tchr CSM'!C43-'[7]FY22 tchr CSM'!C43</f>
        <v>0</v>
      </c>
      <c r="D43" s="7">
        <f>'[7]FY23 tchr CSM'!D43-'[7]FY22 tchr CSM'!D43</f>
        <v>-1</v>
      </c>
      <c r="E43" s="7">
        <f>'[7]FY23 tchr CSM'!E43-'[7]FY22 tchr CSM'!E43</f>
        <v>0</v>
      </c>
      <c r="F43" s="7">
        <f>'[7]FY23 tchr CSM'!F43-'[7]FY22 tchr CSM'!F43</f>
        <v>0</v>
      </c>
      <c r="G43" s="7">
        <f>'[7]FY23 tchr CSM'!G43-'[7]FY22 tchr CSM'!G43</f>
        <v>0</v>
      </c>
      <c r="H43" s="7">
        <f>'[7]FY23 tchr CSM'!H43-'[7]FY22 tchr CSM'!H43</f>
        <v>-1</v>
      </c>
      <c r="I43" s="7">
        <f>'[7]FY23 tchr CSM'!I43-'[7]FY22 tchr CSM'!I43</f>
        <v>-1</v>
      </c>
      <c r="J43" s="7">
        <f>'[7]FY23 tchr CSM'!J43-'[7]FY22 tchr CSM'!J43</f>
        <v>0</v>
      </c>
      <c r="K43" s="7">
        <f>'[7]FY23 tchr CSM'!K43-'[7]FY22 tchr CSM'!K43</f>
        <v>0</v>
      </c>
      <c r="L43" s="7">
        <f>'[7]FY23 tchr CSM'!L43-'[7]FY22 tchr CSM'!L43</f>
        <v>0</v>
      </c>
      <c r="M43" s="7">
        <f>'[7]FY23 tchr CSM'!M43-'[7]FY22 tchr CSM'!M43</f>
        <v>0</v>
      </c>
      <c r="N43" s="7">
        <f>'[7]FY23 tchr CSM'!N43-'[7]FY22 tchr CSM'!N43</f>
        <v>0</v>
      </c>
      <c r="O43" s="7"/>
      <c r="P43" s="7"/>
      <c r="Q43" s="7"/>
      <c r="R43" s="7"/>
      <c r="S43" s="7"/>
      <c r="T43" s="7"/>
      <c r="U43" s="7">
        <f t="shared" si="0"/>
        <v>-3</v>
      </c>
      <c r="V43" s="7">
        <f>'[7]FY23 enroll'!V43-'[7]FY22 enroll'!V43</f>
        <v>0</v>
      </c>
      <c r="W43" s="7">
        <f>'[7]FY23 enroll'!W43-'[7]FY22 enroll'!W43</f>
        <v>-2</v>
      </c>
      <c r="X43" s="7">
        <f>'[7]FY23 enroll'!X43-'[7]FY22 enroll'!X43</f>
        <v>0</v>
      </c>
      <c r="Y43" s="7">
        <f>'[7]FY23 enroll'!Y43-'[7]FY22 enroll'!Y43</f>
        <v>6</v>
      </c>
      <c r="Z43" s="7">
        <f>'[7]FY23 enroll'!Z43-'[7]FY22 enroll'!Z43</f>
        <v>4</v>
      </c>
      <c r="AA43" s="7">
        <f>'[7]FY23 enroll'!AA43-'[7]FY22 enroll'!AA43</f>
        <v>6</v>
      </c>
      <c r="AB43" s="7">
        <f>'[7]FY23 enroll'!AB43-'[7]FY22 enroll'!AB43</f>
        <v>0</v>
      </c>
      <c r="AC43" s="7">
        <f>'[7]FY23 enroll'!AC43-'[7]FY22 enroll'!AC43</f>
        <v>2</v>
      </c>
      <c r="AD43" s="7">
        <f>'[7]FY23 enroll'!AD43-'[7]FY22 enroll'!AD43</f>
        <v>-5</v>
      </c>
    </row>
    <row r="44" spans="1:30" x14ac:dyDescent="0.25">
      <c r="A44" s="12">
        <v>252</v>
      </c>
      <c r="B44" s="6" t="s">
        <v>228</v>
      </c>
      <c r="C44" s="7">
        <f>'[7]FY23 tchr CSM'!C44-'[7]FY22 tchr CSM'!C44</f>
        <v>-1</v>
      </c>
      <c r="D44" s="7">
        <f>'[7]FY23 tchr CSM'!D44-'[7]FY22 tchr CSM'!D44</f>
        <v>0</v>
      </c>
      <c r="E44" s="7">
        <f>'[7]FY23 tchr CSM'!E44-'[7]FY22 tchr CSM'!E44</f>
        <v>0</v>
      </c>
      <c r="F44" s="7">
        <f>'[7]FY23 tchr CSM'!F44-'[7]FY22 tchr CSM'!F44</f>
        <v>-1</v>
      </c>
      <c r="G44" s="7">
        <f>'[7]FY23 tchr CSM'!G44-'[7]FY22 tchr CSM'!G44</f>
        <v>-1</v>
      </c>
      <c r="H44" s="7">
        <f>'[7]FY23 tchr CSM'!H44-'[7]FY22 tchr CSM'!H44</f>
        <v>0</v>
      </c>
      <c r="I44" s="7">
        <f>'[7]FY23 tchr CSM'!I44-'[7]FY22 tchr CSM'!I44</f>
        <v>0</v>
      </c>
      <c r="J44" s="7">
        <f>'[7]FY23 tchr CSM'!J44-'[7]FY22 tchr CSM'!J44</f>
        <v>0</v>
      </c>
      <c r="K44" s="7">
        <f>'[7]FY23 tchr CSM'!K44-'[7]FY22 tchr CSM'!K44</f>
        <v>0</v>
      </c>
      <c r="L44" s="7">
        <f>'[7]FY23 tchr CSM'!L44-'[7]FY22 tchr CSM'!L44</f>
        <v>0</v>
      </c>
      <c r="M44" s="7">
        <f>'[7]FY23 tchr CSM'!M44-'[7]FY22 tchr CSM'!M44</f>
        <v>0</v>
      </c>
      <c r="N44" s="7">
        <f>'[7]FY23 tchr CSM'!N44-'[7]FY22 tchr CSM'!N44</f>
        <v>0</v>
      </c>
      <c r="O44" s="7"/>
      <c r="P44" s="7"/>
      <c r="Q44" s="7"/>
      <c r="R44" s="7"/>
      <c r="S44" s="7"/>
      <c r="T44" s="7"/>
      <c r="U44" s="7">
        <f t="shared" si="0"/>
        <v>-3</v>
      </c>
      <c r="V44" s="7">
        <f>'[7]FY23 enroll'!V44-'[7]FY22 enroll'!V44</f>
        <v>8</v>
      </c>
      <c r="W44" s="7">
        <f>'[7]FY23 enroll'!W44-'[7]FY22 enroll'!W44</f>
        <v>0</v>
      </c>
      <c r="X44" s="7">
        <f>'[7]FY23 enroll'!X44-'[7]FY22 enroll'!X44</f>
        <v>-3</v>
      </c>
      <c r="Y44" s="7">
        <f>'[7]FY23 enroll'!Y44-'[7]FY22 enroll'!Y44</f>
        <v>1</v>
      </c>
      <c r="Z44" s="7">
        <f>'[7]FY23 enroll'!Z44-'[7]FY22 enroll'!Z44</f>
        <v>6</v>
      </c>
      <c r="AA44" s="7">
        <f>'[7]FY23 enroll'!AA44-'[7]FY22 enroll'!AA44</f>
        <v>34</v>
      </c>
      <c r="AB44" s="7">
        <f>'[7]FY23 enroll'!AB44-'[7]FY22 enroll'!AB44</f>
        <v>0</v>
      </c>
      <c r="AC44" s="7">
        <f>'[7]FY23 enroll'!AC44-'[7]FY22 enroll'!AC44</f>
        <v>0</v>
      </c>
      <c r="AD44" s="7">
        <f>'[7]FY23 enroll'!AD44-'[7]FY22 enroll'!AD44</f>
        <v>-2</v>
      </c>
    </row>
    <row r="45" spans="1:30" x14ac:dyDescent="0.25">
      <c r="A45" s="12">
        <v>1071</v>
      </c>
      <c r="B45" s="6" t="s">
        <v>229</v>
      </c>
      <c r="C45" s="7">
        <f>'[7]FY23 tchr CSM'!C45-'[7]FY22 tchr CSM'!C45</f>
        <v>0</v>
      </c>
      <c r="D45" s="7">
        <f>'[7]FY23 tchr CSM'!D45-'[7]FY22 tchr CSM'!D45</f>
        <v>0</v>
      </c>
      <c r="E45" s="7">
        <f>'[7]FY23 tchr CSM'!E45-'[7]FY22 tchr CSM'!E45</f>
        <v>0</v>
      </c>
      <c r="F45" s="7">
        <f>'[7]FY23 tchr CSM'!F45-'[7]FY22 tchr CSM'!F45</f>
        <v>0</v>
      </c>
      <c r="G45" s="7">
        <f>'[7]FY23 tchr CSM'!G45-'[7]FY22 tchr CSM'!G45</f>
        <v>0</v>
      </c>
      <c r="H45" s="7">
        <f>'[7]FY23 tchr CSM'!H45-'[7]FY22 tchr CSM'!H45</f>
        <v>0</v>
      </c>
      <c r="I45" s="7">
        <f>'[7]FY23 tchr CSM'!I45-'[7]FY22 tchr CSM'!I45</f>
        <v>0</v>
      </c>
      <c r="J45" s="7">
        <f>'[7]FY23 tchr CSM'!J45-'[7]FY22 tchr CSM'!J45</f>
        <v>0</v>
      </c>
      <c r="K45" s="7">
        <f>'[7]FY23 tchr CSM'!K45-'[7]FY22 tchr CSM'!K45</f>
        <v>0.61818181818181905</v>
      </c>
      <c r="L45" s="7">
        <f>'[7]FY23 tchr CSM'!L45-'[7]FY22 tchr CSM'!L45</f>
        <v>-0.40000000000000036</v>
      </c>
      <c r="M45" s="7">
        <f>'[7]FY23 tchr CSM'!M45-'[7]FY22 tchr CSM'!M45</f>
        <v>-0.31818181818181834</v>
      </c>
      <c r="N45" s="7">
        <f>'[7]FY23 tchr CSM'!N45-'[7]FY22 tchr CSM'!N45</f>
        <v>0</v>
      </c>
      <c r="O45" s="7"/>
      <c r="P45" s="7"/>
      <c r="Q45" s="7"/>
      <c r="R45" s="7"/>
      <c r="S45" s="7"/>
      <c r="T45" s="7"/>
      <c r="U45" s="7">
        <f t="shared" si="0"/>
        <v>-9.9999999999999645E-2</v>
      </c>
      <c r="V45" s="7">
        <f>'[7]FY23 enroll'!V45-'[7]FY22 enroll'!V45</f>
        <v>3</v>
      </c>
      <c r="W45" s="7">
        <f>'[7]FY23 enroll'!W45-'[7]FY22 enroll'!W45</f>
        <v>1</v>
      </c>
      <c r="X45" s="7">
        <f>'[7]FY23 enroll'!X45-'[7]FY22 enroll'!X45</f>
        <v>12</v>
      </c>
      <c r="Y45" s="7">
        <f>'[7]FY23 enroll'!Y45-'[7]FY22 enroll'!Y45</f>
        <v>13</v>
      </c>
      <c r="Z45" s="7">
        <f>'[7]FY23 enroll'!Z45-'[7]FY22 enroll'!Z45</f>
        <v>29</v>
      </c>
      <c r="AA45" s="7">
        <f>'[7]FY23 enroll'!AA45-'[7]FY22 enroll'!AA45</f>
        <v>0</v>
      </c>
      <c r="AB45" s="7">
        <f>'[7]FY23 enroll'!AB45-'[7]FY22 enroll'!AB45</f>
        <v>198</v>
      </c>
      <c r="AC45" s="7">
        <f>'[7]FY23 enroll'!AC45-'[7]FY22 enroll'!AC45</f>
        <v>9</v>
      </c>
      <c r="AD45" s="7">
        <f>'[7]FY23 enroll'!AD45-'[7]FY22 enroll'!AD45</f>
        <v>-16</v>
      </c>
    </row>
    <row r="46" spans="1:30" x14ac:dyDescent="0.25">
      <c r="A46" s="12">
        <v>339</v>
      </c>
      <c r="B46" s="6" t="s">
        <v>230</v>
      </c>
      <c r="C46" s="7">
        <f>'[7]FY23 tchr CSM'!C46-'[7]FY22 tchr CSM'!C46</f>
        <v>0</v>
      </c>
      <c r="D46" s="7">
        <f>'[7]FY23 tchr CSM'!D46-'[7]FY22 tchr CSM'!D46</f>
        <v>0</v>
      </c>
      <c r="E46" s="7">
        <f>'[7]FY23 tchr CSM'!E46-'[7]FY22 tchr CSM'!E46</f>
        <v>0</v>
      </c>
      <c r="F46" s="7">
        <f>'[7]FY23 tchr CSM'!F46-'[7]FY22 tchr CSM'!F46</f>
        <v>0</v>
      </c>
      <c r="G46" s="7">
        <f>'[7]FY23 tchr CSM'!G46-'[7]FY22 tchr CSM'!G46</f>
        <v>0</v>
      </c>
      <c r="H46" s="7">
        <f>'[7]FY23 tchr CSM'!H46-'[7]FY22 tchr CSM'!H46</f>
        <v>0</v>
      </c>
      <c r="I46" s="7">
        <f>'[7]FY23 tchr CSM'!I46-'[7]FY22 tchr CSM'!I46</f>
        <v>0</v>
      </c>
      <c r="J46" s="7">
        <f>'[7]FY23 tchr CSM'!J46-'[7]FY22 tchr CSM'!J46</f>
        <v>0</v>
      </c>
      <c r="K46" s="7">
        <f>'[7]FY23 tchr CSM'!K46-'[7]FY22 tchr CSM'!K46</f>
        <v>0</v>
      </c>
      <c r="L46" s="7">
        <f>'[7]FY23 tchr CSM'!L46-'[7]FY22 tchr CSM'!L46</f>
        <v>0</v>
      </c>
      <c r="M46" s="7">
        <f>'[7]FY23 tchr CSM'!M46-'[7]FY22 tchr CSM'!M46</f>
        <v>0</v>
      </c>
      <c r="N46" s="7">
        <f>'[7]FY23 tchr CSM'!N46-'[7]FY22 tchr CSM'!N46</f>
        <v>0</v>
      </c>
      <c r="O46" s="7"/>
      <c r="P46" s="7"/>
      <c r="Q46" s="7"/>
      <c r="R46" s="7"/>
      <c r="S46" s="7"/>
      <c r="T46" s="7"/>
      <c r="U46" s="7">
        <f t="shared" si="0"/>
        <v>0</v>
      </c>
      <c r="V46" s="7">
        <f>'[7]FY23 enroll'!V46-'[7]FY22 enroll'!V46</f>
        <v>3</v>
      </c>
      <c r="W46" s="7">
        <f>'[7]FY23 enroll'!W46-'[7]FY22 enroll'!W46</f>
        <v>-4</v>
      </c>
      <c r="X46" s="7">
        <f>'[7]FY23 enroll'!X46-'[7]FY22 enroll'!X46</f>
        <v>-9</v>
      </c>
      <c r="Y46" s="7">
        <f>'[7]FY23 enroll'!Y46-'[7]FY22 enroll'!Y46</f>
        <v>-4</v>
      </c>
      <c r="Z46" s="7">
        <f>'[7]FY23 enroll'!Z46-'[7]FY22 enroll'!Z46</f>
        <v>-14</v>
      </c>
      <c r="AA46" s="7">
        <f>'[7]FY23 enroll'!AA46-'[7]FY22 enroll'!AA46</f>
        <v>17</v>
      </c>
      <c r="AB46" s="7">
        <f>'[7]FY23 enroll'!AB46-'[7]FY22 enroll'!AB46</f>
        <v>0</v>
      </c>
      <c r="AC46" s="7">
        <f>'[7]FY23 enroll'!AC46-'[7]FY22 enroll'!AC46</f>
        <v>-6</v>
      </c>
      <c r="AD46" s="7">
        <f>'[7]FY23 enroll'!AD46-'[7]FY22 enroll'!AD46</f>
        <v>8</v>
      </c>
    </row>
    <row r="47" spans="1:30" x14ac:dyDescent="0.25">
      <c r="A47" s="12">
        <v>254</v>
      </c>
      <c r="B47" s="6" t="s">
        <v>231</v>
      </c>
      <c r="C47" s="7">
        <f>'[7]FY23 tchr CSM'!C47-'[7]FY22 tchr CSM'!C47</f>
        <v>0</v>
      </c>
      <c r="D47" s="7">
        <f>'[7]FY23 tchr CSM'!D47-'[7]FY22 tchr CSM'!D47</f>
        <v>1</v>
      </c>
      <c r="E47" s="7">
        <f>'[7]FY23 tchr CSM'!E47-'[7]FY22 tchr CSM'!E47</f>
        <v>0</v>
      </c>
      <c r="F47" s="7">
        <f>'[7]FY23 tchr CSM'!F47-'[7]FY22 tchr CSM'!F47</f>
        <v>0</v>
      </c>
      <c r="G47" s="7">
        <f>'[7]FY23 tchr CSM'!G47-'[7]FY22 tchr CSM'!G47</f>
        <v>0</v>
      </c>
      <c r="H47" s="7">
        <f>'[7]FY23 tchr CSM'!H47-'[7]FY22 tchr CSM'!H47</f>
        <v>0</v>
      </c>
      <c r="I47" s="7">
        <f>'[7]FY23 tchr CSM'!I47-'[7]FY22 tchr CSM'!I47</f>
        <v>-1</v>
      </c>
      <c r="J47" s="7">
        <f>'[7]FY23 tchr CSM'!J47-'[7]FY22 tchr CSM'!J47</f>
        <v>0</v>
      </c>
      <c r="K47" s="7">
        <f>'[7]FY23 tchr CSM'!K47-'[7]FY22 tchr CSM'!K47</f>
        <v>0</v>
      </c>
      <c r="L47" s="7">
        <f>'[7]FY23 tchr CSM'!L47-'[7]FY22 tchr CSM'!L47</f>
        <v>0</v>
      </c>
      <c r="M47" s="7">
        <f>'[7]FY23 tchr CSM'!M47-'[7]FY22 tchr CSM'!M47</f>
        <v>0</v>
      </c>
      <c r="N47" s="7">
        <f>'[7]FY23 tchr CSM'!N47-'[7]FY22 tchr CSM'!N47</f>
        <v>0</v>
      </c>
      <c r="O47" s="7"/>
      <c r="P47" s="7"/>
      <c r="Q47" s="7"/>
      <c r="R47" s="7"/>
      <c r="S47" s="7"/>
      <c r="T47" s="7"/>
      <c r="U47" s="7">
        <f t="shared" si="0"/>
        <v>0</v>
      </c>
      <c r="V47" s="7">
        <f>'[7]FY23 enroll'!V47-'[7]FY22 enroll'!V47</f>
        <v>5</v>
      </c>
      <c r="W47" s="7">
        <f>'[7]FY23 enroll'!W47-'[7]FY22 enroll'!W47</f>
        <v>-1</v>
      </c>
      <c r="X47" s="7">
        <f>'[7]FY23 enroll'!X47-'[7]FY22 enroll'!X47</f>
        <v>0</v>
      </c>
      <c r="Y47" s="7">
        <f>'[7]FY23 enroll'!Y47-'[7]FY22 enroll'!Y47</f>
        <v>0</v>
      </c>
      <c r="Z47" s="7">
        <f>'[7]FY23 enroll'!Z47-'[7]FY22 enroll'!Z47</f>
        <v>4</v>
      </c>
      <c r="AA47" s="7">
        <f>'[7]FY23 enroll'!AA47-'[7]FY22 enroll'!AA47</f>
        <v>17</v>
      </c>
      <c r="AB47" s="7">
        <f>'[7]FY23 enroll'!AB47-'[7]FY22 enroll'!AB47</f>
        <v>0</v>
      </c>
      <c r="AC47" s="7">
        <f>'[7]FY23 enroll'!AC47-'[7]FY22 enroll'!AC47</f>
        <v>-9</v>
      </c>
      <c r="AD47" s="7">
        <f>'[7]FY23 enroll'!AD47-'[7]FY22 enroll'!AD47</f>
        <v>-5</v>
      </c>
    </row>
    <row r="48" spans="1:30" x14ac:dyDescent="0.25">
      <c r="A48" s="12">
        <v>433</v>
      </c>
      <c r="B48" s="6" t="s">
        <v>232</v>
      </c>
      <c r="C48" s="7">
        <f>'[7]FY23 tchr CSM'!C48-'[7]FY22 tchr CSM'!C48</f>
        <v>0</v>
      </c>
      <c r="D48" s="7">
        <f>'[7]FY23 tchr CSM'!D48-'[7]FY22 tchr CSM'!D48</f>
        <v>0</v>
      </c>
      <c r="E48" s="7">
        <f>'[7]FY23 tchr CSM'!E48-'[7]FY22 tchr CSM'!E48</f>
        <v>0</v>
      </c>
      <c r="F48" s="7">
        <f>'[7]FY23 tchr CSM'!F48-'[7]FY22 tchr CSM'!F48</f>
        <v>0</v>
      </c>
      <c r="G48" s="7">
        <f>'[7]FY23 tchr CSM'!G48-'[7]FY22 tchr CSM'!G48</f>
        <v>0</v>
      </c>
      <c r="H48" s="7">
        <f>'[7]FY23 tchr CSM'!H48-'[7]FY22 tchr CSM'!H48</f>
        <v>0</v>
      </c>
      <c r="I48" s="7">
        <f>'[7]FY23 tchr CSM'!I48-'[7]FY22 tchr CSM'!I48</f>
        <v>0</v>
      </c>
      <c r="J48" s="7">
        <f>'[7]FY23 tchr CSM'!J48-'[7]FY22 tchr CSM'!J48</f>
        <v>0</v>
      </c>
      <c r="K48" s="7">
        <f>'[7]FY23 tchr CSM'!K48-'[7]FY22 tchr CSM'!K48</f>
        <v>-0.34545454545454568</v>
      </c>
      <c r="L48" s="7">
        <f>'[7]FY23 tchr CSM'!L48-'[7]FY22 tchr CSM'!L48</f>
        <v>-3.6363636363637042E-2</v>
      </c>
      <c r="M48" s="7">
        <f>'[7]FY23 tchr CSM'!M48-'[7]FY22 tchr CSM'!M48</f>
        <v>0.36363636363636331</v>
      </c>
      <c r="N48" s="7">
        <f>'[7]FY23 tchr CSM'!N48-'[7]FY22 tchr CSM'!N48</f>
        <v>0</v>
      </c>
      <c r="O48" s="7"/>
      <c r="P48" s="7"/>
      <c r="Q48" s="7"/>
      <c r="R48" s="7"/>
      <c r="S48" s="7"/>
      <c r="T48" s="7"/>
      <c r="U48" s="7">
        <f t="shared" si="0"/>
        <v>-1.8181818181819409E-2</v>
      </c>
      <c r="V48" s="7">
        <f>'[7]FY23 enroll'!V48-'[7]FY22 enroll'!V48</f>
        <v>6</v>
      </c>
      <c r="W48" s="7">
        <f>'[7]FY23 enroll'!W48-'[7]FY22 enroll'!W48</f>
        <v>-1</v>
      </c>
      <c r="X48" s="7">
        <f>'[7]FY23 enroll'!X48-'[7]FY22 enroll'!X48</f>
        <v>-2</v>
      </c>
      <c r="Y48" s="7">
        <f>'[7]FY23 enroll'!Y48-'[7]FY22 enroll'!Y48</f>
        <v>-3</v>
      </c>
      <c r="Z48" s="7">
        <f>'[7]FY23 enroll'!Z48-'[7]FY22 enroll'!Z48</f>
        <v>0</v>
      </c>
      <c r="AA48" s="7">
        <f>'[7]FY23 enroll'!AA48-'[7]FY22 enroll'!AA48</f>
        <v>0</v>
      </c>
      <c r="AB48" s="7">
        <f>'[7]FY23 enroll'!AB48-'[7]FY22 enroll'!AB48</f>
        <v>11</v>
      </c>
      <c r="AC48" s="7">
        <f>'[7]FY23 enroll'!AC48-'[7]FY22 enroll'!AC48</f>
        <v>7</v>
      </c>
      <c r="AD48" s="7">
        <f>'[7]FY23 enroll'!AD48-'[7]FY22 enroll'!AD48</f>
        <v>-11</v>
      </c>
    </row>
    <row r="49" spans="1:30" x14ac:dyDescent="0.25">
      <c r="A49" s="12">
        <v>336</v>
      </c>
      <c r="B49" s="6" t="s">
        <v>319</v>
      </c>
      <c r="C49" s="7">
        <f>'[7]FY23 tchr CSM'!C49-'[7]FY22 tchr CSM'!C49</f>
        <v>0</v>
      </c>
      <c r="D49" s="7">
        <f>'[7]FY23 tchr CSM'!D49-'[7]FY22 tchr CSM'!D49</f>
        <v>0</v>
      </c>
      <c r="E49" s="7">
        <f>'[7]FY23 tchr CSM'!E49-'[7]FY22 tchr CSM'!E49</f>
        <v>0</v>
      </c>
      <c r="F49" s="7">
        <f>'[7]FY23 tchr CSM'!F49-'[7]FY22 tchr CSM'!F49</f>
        <v>1</v>
      </c>
      <c r="G49" s="7">
        <f>'[7]FY23 tchr CSM'!G49-'[7]FY22 tchr CSM'!G49</f>
        <v>0</v>
      </c>
      <c r="H49" s="7">
        <f>'[7]FY23 tchr CSM'!H49-'[7]FY22 tchr CSM'!H49</f>
        <v>0</v>
      </c>
      <c r="I49" s="7">
        <f>'[7]FY23 tchr CSM'!I49-'[7]FY22 tchr CSM'!I49</f>
        <v>0</v>
      </c>
      <c r="J49" s="7">
        <f>'[7]FY23 tchr CSM'!J49-'[7]FY22 tchr CSM'!J49</f>
        <v>0</v>
      </c>
      <c r="K49" s="7">
        <f>'[7]FY23 tchr CSM'!K49-'[7]FY22 tchr CSM'!K49</f>
        <v>0</v>
      </c>
      <c r="L49" s="7">
        <f>'[7]FY23 tchr CSM'!L49-'[7]FY22 tchr CSM'!L49</f>
        <v>0</v>
      </c>
      <c r="M49" s="7">
        <f>'[7]FY23 tchr CSM'!M49-'[7]FY22 tchr CSM'!M49</f>
        <v>0</v>
      </c>
      <c r="N49" s="7">
        <f>'[7]FY23 tchr CSM'!N49-'[7]FY22 tchr CSM'!N49</f>
        <v>0</v>
      </c>
      <c r="O49" s="7"/>
      <c r="P49" s="7"/>
      <c r="Q49" s="7"/>
      <c r="R49" s="7"/>
      <c r="S49" s="7"/>
      <c r="T49" s="7"/>
      <c r="U49" s="7">
        <f t="shared" si="0"/>
        <v>1</v>
      </c>
      <c r="V49" s="7">
        <f>'[7]FY23 enroll'!V49-'[7]FY22 enroll'!V49</f>
        <v>-1</v>
      </c>
      <c r="W49" s="7">
        <f>'[7]FY23 enroll'!W49-'[7]FY22 enroll'!W49</f>
        <v>-1</v>
      </c>
      <c r="X49" s="7">
        <f>'[7]FY23 enroll'!X49-'[7]FY22 enroll'!X49</f>
        <v>-4</v>
      </c>
      <c r="Y49" s="7">
        <f>'[7]FY23 enroll'!Y49-'[7]FY22 enroll'!Y49</f>
        <v>-2</v>
      </c>
      <c r="Z49" s="7">
        <f>'[7]FY23 enroll'!Z49-'[7]FY22 enroll'!Z49</f>
        <v>-8</v>
      </c>
      <c r="AA49" s="7">
        <f>'[7]FY23 enroll'!AA49-'[7]FY22 enroll'!AA49</f>
        <v>70</v>
      </c>
      <c r="AB49" s="7">
        <f>'[7]FY23 enroll'!AB49-'[7]FY22 enroll'!AB49</f>
        <v>0</v>
      </c>
      <c r="AC49" s="7">
        <f>'[7]FY23 enroll'!AC49-'[7]FY22 enroll'!AC49</f>
        <v>23</v>
      </c>
      <c r="AD49" s="7">
        <f>'[7]FY23 enroll'!AD49-'[7]FY22 enroll'!AD49</f>
        <v>-1</v>
      </c>
    </row>
    <row r="50" spans="1:30" x14ac:dyDescent="0.25">
      <c r="A50" s="12">
        <v>416</v>
      </c>
      <c r="B50" s="6" t="s">
        <v>233</v>
      </c>
      <c r="C50" s="7">
        <f>'[7]FY23 tchr CSM'!C50-'[7]FY22 tchr CSM'!C50</f>
        <v>0</v>
      </c>
      <c r="D50" s="7">
        <f>'[7]FY23 tchr CSM'!D50-'[7]FY22 tchr CSM'!D50</f>
        <v>0</v>
      </c>
      <c r="E50" s="7">
        <f>'[7]FY23 tchr CSM'!E50-'[7]FY22 tchr CSM'!E50</f>
        <v>0</v>
      </c>
      <c r="F50" s="7">
        <f>'[7]FY23 tchr CSM'!F50-'[7]FY22 tchr CSM'!F50</f>
        <v>0</v>
      </c>
      <c r="G50" s="7">
        <f>'[7]FY23 tchr CSM'!G50-'[7]FY22 tchr CSM'!G50</f>
        <v>0</v>
      </c>
      <c r="H50" s="7">
        <f>'[7]FY23 tchr CSM'!H50-'[7]FY22 tchr CSM'!H50</f>
        <v>0</v>
      </c>
      <c r="I50" s="7">
        <f>'[7]FY23 tchr CSM'!I50-'[7]FY22 tchr CSM'!I50</f>
        <v>0</v>
      </c>
      <c r="J50" s="7">
        <f>'[7]FY23 tchr CSM'!J50-'[7]FY22 tchr CSM'!J50</f>
        <v>0</v>
      </c>
      <c r="K50" s="7">
        <f>'[7]FY23 tchr CSM'!K50-'[7]FY22 tchr CSM'!K50</f>
        <v>-0.67272727272727284</v>
      </c>
      <c r="L50" s="7">
        <f>'[7]FY23 tchr CSM'!L50-'[7]FY22 tchr CSM'!L50</f>
        <v>-0.45454545454545414</v>
      </c>
      <c r="M50" s="7">
        <f>'[7]FY23 tchr CSM'!M50-'[7]FY22 tchr CSM'!M50</f>
        <v>-0.58181818181818201</v>
      </c>
      <c r="N50" s="7">
        <f>'[7]FY23 tchr CSM'!N50-'[7]FY22 tchr CSM'!N50</f>
        <v>0</v>
      </c>
      <c r="O50" s="7"/>
      <c r="P50" s="7"/>
      <c r="Q50" s="7"/>
      <c r="R50" s="7"/>
      <c r="S50" s="7"/>
      <c r="T50" s="7"/>
      <c r="U50" s="7">
        <f t="shared" si="0"/>
        <v>-1.709090909090909</v>
      </c>
      <c r="V50" s="7">
        <f>'[7]FY23 enroll'!V50-'[7]FY22 enroll'!V50</f>
        <v>14</v>
      </c>
      <c r="W50" s="7">
        <f>'[7]FY23 enroll'!W50-'[7]FY22 enroll'!W50</f>
        <v>8</v>
      </c>
      <c r="X50" s="7">
        <f>'[7]FY23 enroll'!X50-'[7]FY22 enroll'!X50</f>
        <v>-8</v>
      </c>
      <c r="Y50" s="7">
        <f>'[7]FY23 enroll'!Y50-'[7]FY22 enroll'!Y50</f>
        <v>-4</v>
      </c>
      <c r="Z50" s="7">
        <f>'[7]FY23 enroll'!Z50-'[7]FY22 enroll'!Z50</f>
        <v>10</v>
      </c>
      <c r="AA50" s="7">
        <f>'[7]FY23 enroll'!AA50-'[7]FY22 enroll'!AA50</f>
        <v>0</v>
      </c>
      <c r="AB50" s="7">
        <f>'[7]FY23 enroll'!AB50-'[7]FY22 enroll'!AB50</f>
        <v>1</v>
      </c>
      <c r="AC50" s="7">
        <f>'[7]FY23 enroll'!AC50-'[7]FY22 enroll'!AC50</f>
        <v>-1</v>
      </c>
      <c r="AD50" s="7">
        <f>'[7]FY23 enroll'!AD50-'[7]FY22 enroll'!AD50</f>
        <v>-23</v>
      </c>
    </row>
    <row r="51" spans="1:30" x14ac:dyDescent="0.25">
      <c r="A51" s="12">
        <v>421</v>
      </c>
      <c r="B51" s="6" t="s">
        <v>234</v>
      </c>
      <c r="C51" s="7">
        <f>'[7]FY23 tchr CSM'!C51-'[7]FY22 tchr CSM'!C51</f>
        <v>0</v>
      </c>
      <c r="D51" s="7">
        <f>'[7]FY23 tchr CSM'!D51-'[7]FY22 tchr CSM'!D51</f>
        <v>0</v>
      </c>
      <c r="E51" s="7">
        <f>'[7]FY23 tchr CSM'!E51-'[7]FY22 tchr CSM'!E51</f>
        <v>0</v>
      </c>
      <c r="F51" s="7">
        <f>'[7]FY23 tchr CSM'!F51-'[7]FY22 tchr CSM'!F51</f>
        <v>0</v>
      </c>
      <c r="G51" s="7">
        <f>'[7]FY23 tchr CSM'!G51-'[7]FY22 tchr CSM'!G51</f>
        <v>0</v>
      </c>
      <c r="H51" s="7">
        <f>'[7]FY23 tchr CSM'!H51-'[7]FY22 tchr CSM'!H51</f>
        <v>0</v>
      </c>
      <c r="I51" s="7">
        <f>'[7]FY23 tchr CSM'!I51-'[7]FY22 tchr CSM'!I51</f>
        <v>0</v>
      </c>
      <c r="J51" s="7">
        <f>'[7]FY23 tchr CSM'!J51-'[7]FY22 tchr CSM'!J51</f>
        <v>0</v>
      </c>
      <c r="K51" s="7">
        <f>'[7]FY23 tchr CSM'!K51-'[7]FY22 tchr CSM'!K51</f>
        <v>-0.63636363636363669</v>
      </c>
      <c r="L51" s="7">
        <f>'[7]FY23 tchr CSM'!L51-'[7]FY22 tchr CSM'!L51</f>
        <v>-1.1727272727272728</v>
      </c>
      <c r="M51" s="7">
        <f>'[7]FY23 tchr CSM'!M51-'[7]FY22 tchr CSM'!M51</f>
        <v>-1.5454545454545459</v>
      </c>
      <c r="N51" s="7">
        <f>'[7]FY23 tchr CSM'!N51-'[7]FY22 tchr CSM'!N51</f>
        <v>0</v>
      </c>
      <c r="O51" s="7"/>
      <c r="P51" s="7"/>
      <c r="Q51" s="7"/>
      <c r="R51" s="7"/>
      <c r="S51" s="7"/>
      <c r="T51" s="7"/>
      <c r="U51" s="7">
        <f t="shared" si="0"/>
        <v>-3.3545454545454554</v>
      </c>
      <c r="V51" s="7">
        <f>'[7]FY23 enroll'!V51-'[7]FY22 enroll'!V51</f>
        <v>-11</v>
      </c>
      <c r="W51" s="7">
        <f>'[7]FY23 enroll'!W51-'[7]FY22 enroll'!W51</f>
        <v>-6</v>
      </c>
      <c r="X51" s="7">
        <f>'[7]FY23 enroll'!X51-'[7]FY22 enroll'!X51</f>
        <v>-1</v>
      </c>
      <c r="Y51" s="7">
        <f>'[7]FY23 enroll'!Y51-'[7]FY22 enroll'!Y51</f>
        <v>-4</v>
      </c>
      <c r="Z51" s="7">
        <f>'[7]FY23 enroll'!Z51-'[7]FY22 enroll'!Z51</f>
        <v>-22</v>
      </c>
      <c r="AA51" s="7">
        <f>'[7]FY23 enroll'!AA51-'[7]FY22 enroll'!AA51</f>
        <v>0</v>
      </c>
      <c r="AB51" s="7">
        <f>'[7]FY23 enroll'!AB51-'[7]FY22 enroll'!AB51</f>
        <v>18</v>
      </c>
      <c r="AC51" s="7">
        <f>'[7]FY23 enroll'!AC51-'[7]FY22 enroll'!AC51</f>
        <v>2</v>
      </c>
      <c r="AD51" s="7">
        <f>'[7]FY23 enroll'!AD51-'[7]FY22 enroll'!AD51</f>
        <v>-41</v>
      </c>
    </row>
    <row r="52" spans="1:30" x14ac:dyDescent="0.25">
      <c r="A52" s="12">
        <v>257</v>
      </c>
      <c r="B52" s="6" t="s">
        <v>235</v>
      </c>
      <c r="C52" s="7">
        <f>'[7]FY23 tchr CSM'!C52-'[7]FY22 tchr CSM'!C52</f>
        <v>1</v>
      </c>
      <c r="D52" s="7">
        <f>'[7]FY23 tchr CSM'!D52-'[7]FY22 tchr CSM'!D52</f>
        <v>-1</v>
      </c>
      <c r="E52" s="7">
        <f>'[7]FY23 tchr CSM'!E52-'[7]FY22 tchr CSM'!E52</f>
        <v>-1</v>
      </c>
      <c r="F52" s="7">
        <f>'[7]FY23 tchr CSM'!F52-'[7]FY22 tchr CSM'!F52</f>
        <v>0</v>
      </c>
      <c r="G52" s="7">
        <f>'[7]FY23 tchr CSM'!G52-'[7]FY22 tchr CSM'!G52</f>
        <v>0</v>
      </c>
      <c r="H52" s="7">
        <f>'[7]FY23 tchr CSM'!H52-'[7]FY22 tchr CSM'!H52</f>
        <v>0</v>
      </c>
      <c r="I52" s="7">
        <f>'[7]FY23 tchr CSM'!I52-'[7]FY22 tchr CSM'!I52</f>
        <v>0</v>
      </c>
      <c r="J52" s="7">
        <f>'[7]FY23 tchr CSM'!J52-'[7]FY22 tchr CSM'!J52</f>
        <v>0</v>
      </c>
      <c r="K52" s="7">
        <f>'[7]FY23 tchr CSM'!K52-'[7]FY22 tchr CSM'!K52</f>
        <v>0</v>
      </c>
      <c r="L52" s="7">
        <f>'[7]FY23 tchr CSM'!L52-'[7]FY22 tchr CSM'!L52</f>
        <v>0</v>
      </c>
      <c r="M52" s="7">
        <f>'[7]FY23 tchr CSM'!M52-'[7]FY22 tchr CSM'!M52</f>
        <v>0</v>
      </c>
      <c r="N52" s="7">
        <f>'[7]FY23 tchr CSM'!N52-'[7]FY22 tchr CSM'!N52</f>
        <v>0</v>
      </c>
      <c r="O52" s="7"/>
      <c r="P52" s="7"/>
      <c r="Q52" s="7"/>
      <c r="R52" s="7"/>
      <c r="S52" s="7"/>
      <c r="T52" s="7"/>
      <c r="U52" s="7">
        <f t="shared" si="0"/>
        <v>-1</v>
      </c>
      <c r="V52" s="7">
        <f>'[7]FY23 enroll'!V52-'[7]FY22 enroll'!V52</f>
        <v>-6</v>
      </c>
      <c r="W52" s="7">
        <f>'[7]FY23 enroll'!W52-'[7]FY22 enroll'!W52</f>
        <v>-5</v>
      </c>
      <c r="X52" s="7">
        <f>'[7]FY23 enroll'!X52-'[7]FY22 enroll'!X52</f>
        <v>0</v>
      </c>
      <c r="Y52" s="7">
        <f>'[7]FY23 enroll'!Y52-'[7]FY22 enroll'!Y52</f>
        <v>-1</v>
      </c>
      <c r="Z52" s="7">
        <f>'[7]FY23 enroll'!Z52-'[7]FY22 enroll'!Z52</f>
        <v>-12</v>
      </c>
      <c r="AA52" s="7">
        <f>'[7]FY23 enroll'!AA52-'[7]FY22 enroll'!AA52</f>
        <v>6</v>
      </c>
      <c r="AB52" s="7">
        <f>'[7]FY23 enroll'!AB52-'[7]FY22 enroll'!AB52</f>
        <v>0</v>
      </c>
      <c r="AC52" s="7">
        <f>'[7]FY23 enroll'!AC52-'[7]FY22 enroll'!AC52</f>
        <v>-2</v>
      </c>
      <c r="AD52" s="7">
        <f>'[7]FY23 enroll'!AD52-'[7]FY22 enroll'!AD52</f>
        <v>-23</v>
      </c>
    </row>
    <row r="53" spans="1:30" x14ac:dyDescent="0.25">
      <c r="A53" s="12">
        <v>272</v>
      </c>
      <c r="B53" s="6" t="s">
        <v>236</v>
      </c>
      <c r="C53" s="7">
        <f>'[7]FY23 tchr CSM'!C53-'[7]FY22 tchr CSM'!C53</f>
        <v>0</v>
      </c>
      <c r="D53" s="7">
        <f>'[7]FY23 tchr CSM'!D53-'[7]FY22 tchr CSM'!D53</f>
        <v>1</v>
      </c>
      <c r="E53" s="7">
        <f>'[7]FY23 tchr CSM'!E53-'[7]FY22 tchr CSM'!E53</f>
        <v>0</v>
      </c>
      <c r="F53" s="7">
        <f>'[7]FY23 tchr CSM'!F53-'[7]FY22 tchr CSM'!F53</f>
        <v>-1</v>
      </c>
      <c r="G53" s="7">
        <f>'[7]FY23 tchr CSM'!G53-'[7]FY22 tchr CSM'!G53</f>
        <v>0</v>
      </c>
      <c r="H53" s="7">
        <f>'[7]FY23 tchr CSM'!H53-'[7]FY22 tchr CSM'!H53</f>
        <v>0</v>
      </c>
      <c r="I53" s="7">
        <f>'[7]FY23 tchr CSM'!I53-'[7]FY22 tchr CSM'!I53</f>
        <v>0</v>
      </c>
      <c r="J53" s="7">
        <f>'[7]FY23 tchr CSM'!J53-'[7]FY22 tchr CSM'!J53</f>
        <v>0</v>
      </c>
      <c r="K53" s="7">
        <f>'[7]FY23 tchr CSM'!K53-'[7]FY22 tchr CSM'!K53</f>
        <v>0</v>
      </c>
      <c r="L53" s="7">
        <f>'[7]FY23 tchr CSM'!L53-'[7]FY22 tchr CSM'!L53</f>
        <v>0</v>
      </c>
      <c r="M53" s="7">
        <f>'[7]FY23 tchr CSM'!M53-'[7]FY22 tchr CSM'!M53</f>
        <v>0</v>
      </c>
      <c r="N53" s="7">
        <f>'[7]FY23 tchr CSM'!N53-'[7]FY22 tchr CSM'!N53</f>
        <v>0</v>
      </c>
      <c r="O53" s="7"/>
      <c r="P53" s="7"/>
      <c r="Q53" s="7"/>
      <c r="R53" s="7"/>
      <c r="S53" s="7"/>
      <c r="T53" s="7"/>
      <c r="U53" s="7">
        <f t="shared" si="0"/>
        <v>0</v>
      </c>
      <c r="V53" s="7">
        <f>'[7]FY23 enroll'!V53-'[7]FY22 enroll'!V53</f>
        <v>-1</v>
      </c>
      <c r="W53" s="7">
        <f>'[7]FY23 enroll'!W53-'[7]FY22 enroll'!W53</f>
        <v>0</v>
      </c>
      <c r="X53" s="7">
        <f>'[7]FY23 enroll'!X53-'[7]FY22 enroll'!X53</f>
        <v>0</v>
      </c>
      <c r="Y53" s="7">
        <f>'[7]FY23 enroll'!Y53-'[7]FY22 enroll'!Y53</f>
        <v>0</v>
      </c>
      <c r="Z53" s="7">
        <f>'[7]FY23 enroll'!Z53-'[7]FY22 enroll'!Z53</f>
        <v>-1</v>
      </c>
      <c r="AA53" s="7">
        <f>'[7]FY23 enroll'!AA53-'[7]FY22 enroll'!AA53</f>
        <v>24</v>
      </c>
      <c r="AB53" s="7">
        <f>'[7]FY23 enroll'!AB53-'[7]FY22 enroll'!AB53</f>
        <v>0</v>
      </c>
      <c r="AC53" s="7">
        <f>'[7]FY23 enroll'!AC53-'[7]FY22 enroll'!AC53</f>
        <v>1</v>
      </c>
      <c r="AD53" s="7">
        <f>'[7]FY23 enroll'!AD53-'[7]FY22 enroll'!AD53</f>
        <v>0</v>
      </c>
    </row>
    <row r="54" spans="1:30" x14ac:dyDescent="0.25">
      <c r="A54" s="12">
        <v>259</v>
      </c>
      <c r="B54" s="6" t="s">
        <v>237</v>
      </c>
      <c r="C54" s="7">
        <f>'[7]FY23 tchr CSM'!C54-'[7]FY22 tchr CSM'!C54</f>
        <v>0</v>
      </c>
      <c r="D54" s="7">
        <f>'[7]FY23 tchr CSM'!D54-'[7]FY22 tchr CSM'!D54</f>
        <v>0</v>
      </c>
      <c r="E54" s="7">
        <f>'[7]FY23 tchr CSM'!E54-'[7]FY22 tchr CSM'!E54</f>
        <v>1</v>
      </c>
      <c r="F54" s="7">
        <f>'[7]FY23 tchr CSM'!F54-'[7]FY22 tchr CSM'!F54</f>
        <v>1</v>
      </c>
      <c r="G54" s="7">
        <f>'[7]FY23 tchr CSM'!G54-'[7]FY22 tchr CSM'!G54</f>
        <v>0</v>
      </c>
      <c r="H54" s="7">
        <f>'[7]FY23 tchr CSM'!H54-'[7]FY22 tchr CSM'!H54</f>
        <v>0</v>
      </c>
      <c r="I54" s="7">
        <f>'[7]FY23 tchr CSM'!I54-'[7]FY22 tchr CSM'!I54</f>
        <v>0</v>
      </c>
      <c r="J54" s="7">
        <f>'[7]FY23 tchr CSM'!J54-'[7]FY22 tchr CSM'!J54</f>
        <v>1</v>
      </c>
      <c r="K54" s="7">
        <f>'[7]FY23 tchr CSM'!K54-'[7]FY22 tchr CSM'!K54</f>
        <v>0</v>
      </c>
      <c r="L54" s="7">
        <f>'[7]FY23 tchr CSM'!L54-'[7]FY22 tchr CSM'!L54</f>
        <v>0</v>
      </c>
      <c r="M54" s="7">
        <f>'[7]FY23 tchr CSM'!M54-'[7]FY22 tchr CSM'!M54</f>
        <v>0</v>
      </c>
      <c r="N54" s="7">
        <f>'[7]FY23 tchr CSM'!N54-'[7]FY22 tchr CSM'!N54</f>
        <v>0</v>
      </c>
      <c r="O54" s="7"/>
      <c r="P54" s="7"/>
      <c r="Q54" s="7"/>
      <c r="R54" s="7"/>
      <c r="S54" s="7"/>
      <c r="T54" s="7"/>
      <c r="U54" s="7">
        <f t="shared" si="0"/>
        <v>3</v>
      </c>
      <c r="V54" s="7">
        <f>'[7]FY23 enroll'!V54-'[7]FY22 enroll'!V54</f>
        <v>3</v>
      </c>
      <c r="W54" s="7">
        <f>'[7]FY23 enroll'!W54-'[7]FY22 enroll'!W54</f>
        <v>-2</v>
      </c>
      <c r="X54" s="7">
        <f>'[7]FY23 enroll'!X54-'[7]FY22 enroll'!X54</f>
        <v>-2</v>
      </c>
      <c r="Y54" s="7">
        <f>'[7]FY23 enroll'!Y54-'[7]FY22 enroll'!Y54</f>
        <v>-4</v>
      </c>
      <c r="Z54" s="7">
        <f>'[7]FY23 enroll'!Z54-'[7]FY22 enroll'!Z54</f>
        <v>-5</v>
      </c>
      <c r="AA54" s="7">
        <f>'[7]FY23 enroll'!AA54-'[7]FY22 enroll'!AA54</f>
        <v>2</v>
      </c>
      <c r="AB54" s="7">
        <f>'[7]FY23 enroll'!AB54-'[7]FY22 enroll'!AB54</f>
        <v>0</v>
      </c>
      <c r="AC54" s="7">
        <f>'[7]FY23 enroll'!AC54-'[7]FY22 enroll'!AC54</f>
        <v>-1</v>
      </c>
      <c r="AD54" s="7">
        <f>'[7]FY23 enroll'!AD54-'[7]FY22 enroll'!AD54</f>
        <v>47</v>
      </c>
    </row>
    <row r="55" spans="1:30" x14ac:dyDescent="0.25">
      <c r="A55" s="12">
        <v>344</v>
      </c>
      <c r="B55" s="6" t="s">
        <v>238</v>
      </c>
      <c r="C55" s="7">
        <f>'[7]FY23 tchr CSM'!C55-'[7]FY22 tchr CSM'!C55</f>
        <v>0</v>
      </c>
      <c r="D55" s="7">
        <f>'[7]FY23 tchr CSM'!D55-'[7]FY22 tchr CSM'!D55</f>
        <v>0</v>
      </c>
      <c r="E55" s="7">
        <f>'[7]FY23 tchr CSM'!E55-'[7]FY22 tchr CSM'!E55</f>
        <v>0</v>
      </c>
      <c r="F55" s="7">
        <f>'[7]FY23 tchr CSM'!F55-'[7]FY22 tchr CSM'!F55</f>
        <v>-1</v>
      </c>
      <c r="G55" s="7">
        <f>'[7]FY23 tchr CSM'!G55-'[7]FY22 tchr CSM'!G55</f>
        <v>-1</v>
      </c>
      <c r="H55" s="7">
        <f>'[7]FY23 tchr CSM'!H55-'[7]FY22 tchr CSM'!H55</f>
        <v>-1</v>
      </c>
      <c r="I55" s="7">
        <f>'[7]FY23 tchr CSM'!I55-'[7]FY22 tchr CSM'!I55</f>
        <v>0</v>
      </c>
      <c r="J55" s="7">
        <f>'[7]FY23 tchr CSM'!J55-'[7]FY22 tchr CSM'!J55</f>
        <v>-1</v>
      </c>
      <c r="K55" s="7">
        <f>'[7]FY23 tchr CSM'!K55-'[7]FY22 tchr CSM'!K55</f>
        <v>0</v>
      </c>
      <c r="L55" s="7">
        <f>'[7]FY23 tchr CSM'!L55-'[7]FY22 tchr CSM'!L55</f>
        <v>0</v>
      </c>
      <c r="M55" s="7">
        <f>'[7]FY23 tchr CSM'!M55-'[7]FY22 tchr CSM'!M55</f>
        <v>0</v>
      </c>
      <c r="N55" s="7">
        <f>'[7]FY23 tchr CSM'!N55-'[7]FY22 tchr CSM'!N55</f>
        <v>0</v>
      </c>
      <c r="O55" s="7"/>
      <c r="P55" s="7"/>
      <c r="Q55" s="7"/>
      <c r="R55" s="7"/>
      <c r="S55" s="7"/>
      <c r="T55" s="7"/>
      <c r="U55" s="7">
        <f t="shared" si="0"/>
        <v>-4</v>
      </c>
      <c r="V55" s="7">
        <f>'[7]FY23 enroll'!V55-'[7]FY22 enroll'!V55</f>
        <v>6</v>
      </c>
      <c r="W55" s="7">
        <f>'[7]FY23 enroll'!W55-'[7]FY22 enroll'!W55</f>
        <v>2</v>
      </c>
      <c r="X55" s="7">
        <f>'[7]FY23 enroll'!X55-'[7]FY22 enroll'!X55</f>
        <v>2</v>
      </c>
      <c r="Y55" s="7">
        <f>'[7]FY23 enroll'!Y55-'[7]FY22 enroll'!Y55</f>
        <v>2</v>
      </c>
      <c r="Z55" s="7">
        <f>'[7]FY23 enroll'!Z55-'[7]FY22 enroll'!Z55</f>
        <v>12</v>
      </c>
      <c r="AA55" s="7">
        <f>'[7]FY23 enroll'!AA55-'[7]FY22 enroll'!AA55</f>
        <v>2</v>
      </c>
      <c r="AB55" s="7">
        <f>'[7]FY23 enroll'!AB55-'[7]FY22 enroll'!AB55</f>
        <v>0</v>
      </c>
      <c r="AC55" s="7">
        <f>'[7]FY23 enroll'!AC55-'[7]FY22 enroll'!AC55</f>
        <v>1</v>
      </c>
      <c r="AD55" s="7">
        <f>'[7]FY23 enroll'!AD55-'[7]FY22 enroll'!AD55</f>
        <v>-32</v>
      </c>
    </row>
    <row r="56" spans="1:30" x14ac:dyDescent="0.25">
      <c r="A56" s="12">
        <v>417</v>
      </c>
      <c r="B56" s="6" t="s">
        <v>239</v>
      </c>
      <c r="C56" s="7">
        <f>'[7]FY23 tchr CSM'!C56-'[7]FY22 tchr CSM'!C56</f>
        <v>0</v>
      </c>
      <c r="D56" s="7">
        <f>'[7]FY23 tchr CSM'!D56-'[7]FY22 tchr CSM'!D56</f>
        <v>0</v>
      </c>
      <c r="E56" s="7">
        <f>'[7]FY23 tchr CSM'!E56-'[7]FY22 tchr CSM'!E56</f>
        <v>0</v>
      </c>
      <c r="F56" s="7">
        <f>'[7]FY23 tchr CSM'!F56-'[7]FY22 tchr CSM'!F56</f>
        <v>0</v>
      </c>
      <c r="G56" s="7">
        <f>'[7]FY23 tchr CSM'!G56-'[7]FY22 tchr CSM'!G56</f>
        <v>0</v>
      </c>
      <c r="H56" s="7">
        <f>'[7]FY23 tchr CSM'!H56-'[7]FY22 tchr CSM'!H56</f>
        <v>0</v>
      </c>
      <c r="I56" s="7">
        <f>'[7]FY23 tchr CSM'!I56-'[7]FY22 tchr CSM'!I56</f>
        <v>0</v>
      </c>
      <c r="J56" s="7">
        <f>'[7]FY23 tchr CSM'!J56-'[7]FY22 tchr CSM'!J56</f>
        <v>0</v>
      </c>
      <c r="K56" s="7">
        <f>'[7]FY23 tchr CSM'!K56-'[7]FY22 tchr CSM'!K56</f>
        <v>0.54545454545454586</v>
      </c>
      <c r="L56" s="7">
        <f>'[7]FY23 tchr CSM'!L56-'[7]FY22 tchr CSM'!L56</f>
        <v>0.24545454545454604</v>
      </c>
      <c r="M56" s="7">
        <f>'[7]FY23 tchr CSM'!M56-'[7]FY22 tchr CSM'!M56</f>
        <v>1.1454545454545459</v>
      </c>
      <c r="N56" s="7">
        <f>'[7]FY23 tchr CSM'!N56-'[7]FY22 tchr CSM'!N56</f>
        <v>0</v>
      </c>
      <c r="O56" s="7"/>
      <c r="P56" s="7"/>
      <c r="Q56" s="7"/>
      <c r="R56" s="7"/>
      <c r="S56" s="7"/>
      <c r="T56" s="7"/>
      <c r="U56" s="7">
        <f t="shared" si="0"/>
        <v>1.9363636363636378</v>
      </c>
      <c r="V56" s="7">
        <f>'[7]FY23 enroll'!V56-'[7]FY22 enroll'!V56</f>
        <v>3</v>
      </c>
      <c r="W56" s="7">
        <f>'[7]FY23 enroll'!W56-'[7]FY22 enroll'!W56</f>
        <v>5</v>
      </c>
      <c r="X56" s="7">
        <f>'[7]FY23 enroll'!X56-'[7]FY22 enroll'!X56</f>
        <v>4</v>
      </c>
      <c r="Y56" s="7">
        <f>'[7]FY23 enroll'!Y56-'[7]FY22 enroll'!Y56</f>
        <v>8</v>
      </c>
      <c r="Z56" s="7">
        <f>'[7]FY23 enroll'!Z56-'[7]FY22 enroll'!Z56</f>
        <v>20</v>
      </c>
      <c r="AA56" s="7">
        <f>'[7]FY23 enroll'!AA56-'[7]FY22 enroll'!AA56</f>
        <v>0</v>
      </c>
      <c r="AB56" s="7">
        <f>'[7]FY23 enroll'!AB56-'[7]FY22 enroll'!AB56</f>
        <v>6</v>
      </c>
      <c r="AC56" s="7">
        <f>'[7]FY23 enroll'!AC56-'[7]FY22 enroll'!AC56</f>
        <v>4</v>
      </c>
      <c r="AD56" s="7">
        <f>'[7]FY23 enroll'!AD56-'[7]FY22 enroll'!AD56</f>
        <v>37</v>
      </c>
    </row>
    <row r="57" spans="1:30" x14ac:dyDescent="0.25">
      <c r="A57" s="12">
        <v>261</v>
      </c>
      <c r="B57" s="6" t="s">
        <v>240</v>
      </c>
      <c r="C57" s="7">
        <f>'[7]FY23 tchr CSM'!C57-'[7]FY22 tchr CSM'!C57</f>
        <v>0</v>
      </c>
      <c r="D57" s="7">
        <f>'[7]FY23 tchr CSM'!D57-'[7]FY22 tchr CSM'!D57</f>
        <v>1</v>
      </c>
      <c r="E57" s="7">
        <f>'[7]FY23 tchr CSM'!E57-'[7]FY22 tchr CSM'!E57</f>
        <v>0</v>
      </c>
      <c r="F57" s="7">
        <f>'[7]FY23 tchr CSM'!F57-'[7]FY22 tchr CSM'!F57</f>
        <v>0</v>
      </c>
      <c r="G57" s="7">
        <f>'[7]FY23 tchr CSM'!G57-'[7]FY22 tchr CSM'!G57</f>
        <v>-1</v>
      </c>
      <c r="H57" s="7">
        <f>'[7]FY23 tchr CSM'!H57-'[7]FY22 tchr CSM'!H57</f>
        <v>0</v>
      </c>
      <c r="I57" s="7">
        <f>'[7]FY23 tchr CSM'!I57-'[7]FY22 tchr CSM'!I57</f>
        <v>-1</v>
      </c>
      <c r="J57" s="7">
        <f>'[7]FY23 tchr CSM'!J57-'[7]FY22 tchr CSM'!J57</f>
        <v>0</v>
      </c>
      <c r="K57" s="7">
        <f>'[7]FY23 tchr CSM'!K57-'[7]FY22 tchr CSM'!K57</f>
        <v>0</v>
      </c>
      <c r="L57" s="7">
        <f>'[7]FY23 tchr CSM'!L57-'[7]FY22 tchr CSM'!L57</f>
        <v>0</v>
      </c>
      <c r="M57" s="7">
        <f>'[7]FY23 tchr CSM'!M57-'[7]FY22 tchr CSM'!M57</f>
        <v>0</v>
      </c>
      <c r="N57" s="7">
        <f>'[7]FY23 tchr CSM'!N57-'[7]FY22 tchr CSM'!N57</f>
        <v>0</v>
      </c>
      <c r="O57" s="7"/>
      <c r="P57" s="7"/>
      <c r="Q57" s="7"/>
      <c r="R57" s="7"/>
      <c r="S57" s="7"/>
      <c r="T57" s="7"/>
      <c r="U57" s="7">
        <f t="shared" si="0"/>
        <v>-1</v>
      </c>
      <c r="V57" s="7">
        <f>'[7]FY23 enroll'!V57-'[7]FY22 enroll'!V57</f>
        <v>2</v>
      </c>
      <c r="W57" s="7">
        <f>'[7]FY23 enroll'!W57-'[7]FY22 enroll'!W57</f>
        <v>-2</v>
      </c>
      <c r="X57" s="7">
        <f>'[7]FY23 enroll'!X57-'[7]FY22 enroll'!X57</f>
        <v>2</v>
      </c>
      <c r="Y57" s="7">
        <f>'[7]FY23 enroll'!Y57-'[7]FY22 enroll'!Y57</f>
        <v>-6</v>
      </c>
      <c r="Z57" s="7">
        <f>'[7]FY23 enroll'!Z57-'[7]FY22 enroll'!Z57</f>
        <v>-4</v>
      </c>
      <c r="AA57" s="7">
        <f>'[7]FY23 enroll'!AA57-'[7]FY22 enroll'!AA57</f>
        <v>78</v>
      </c>
      <c r="AB57" s="7">
        <f>'[7]FY23 enroll'!AB57-'[7]FY22 enroll'!AB57</f>
        <v>0</v>
      </c>
      <c r="AC57" s="7">
        <f>'[7]FY23 enroll'!AC57-'[7]FY22 enroll'!AC57</f>
        <v>1</v>
      </c>
      <c r="AD57" s="7">
        <f>'[7]FY23 enroll'!AD57-'[7]FY22 enroll'!AD57</f>
        <v>-11</v>
      </c>
    </row>
    <row r="58" spans="1:30" x14ac:dyDescent="0.25">
      <c r="A58" s="12">
        <v>262</v>
      </c>
      <c r="B58" s="6" t="s">
        <v>241</v>
      </c>
      <c r="C58" s="7">
        <f>'[7]FY23 tchr CSM'!C58-'[7]FY22 tchr CSM'!C58</f>
        <v>0</v>
      </c>
      <c r="D58" s="7">
        <f>'[7]FY23 tchr CSM'!D58-'[7]FY22 tchr CSM'!D58</f>
        <v>0</v>
      </c>
      <c r="E58" s="7">
        <f>'[7]FY23 tchr CSM'!E58-'[7]FY22 tchr CSM'!E58</f>
        <v>0</v>
      </c>
      <c r="F58" s="7">
        <f>'[7]FY23 tchr CSM'!F58-'[7]FY22 tchr CSM'!F58</f>
        <v>0</v>
      </c>
      <c r="G58" s="7">
        <f>'[7]FY23 tchr CSM'!G58-'[7]FY22 tchr CSM'!G58</f>
        <v>0</v>
      </c>
      <c r="H58" s="7">
        <f>'[7]FY23 tchr CSM'!H58-'[7]FY22 tchr CSM'!H58</f>
        <v>0</v>
      </c>
      <c r="I58" s="7">
        <f>'[7]FY23 tchr CSM'!I58-'[7]FY22 tchr CSM'!I58</f>
        <v>0</v>
      </c>
      <c r="J58" s="7">
        <f>'[7]FY23 tchr CSM'!J58-'[7]FY22 tchr CSM'!J58</f>
        <v>0</v>
      </c>
      <c r="K58" s="7">
        <f>'[7]FY23 tchr CSM'!K58-'[7]FY22 tchr CSM'!K58</f>
        <v>0</v>
      </c>
      <c r="L58" s="7">
        <f>'[7]FY23 tchr CSM'!L58-'[7]FY22 tchr CSM'!L58</f>
        <v>0</v>
      </c>
      <c r="M58" s="7">
        <f>'[7]FY23 tchr CSM'!M58-'[7]FY22 tchr CSM'!M58</f>
        <v>0</v>
      </c>
      <c r="N58" s="7">
        <f>'[7]FY23 tchr CSM'!N58-'[7]FY22 tchr CSM'!N58</f>
        <v>0</v>
      </c>
      <c r="O58" s="7"/>
      <c r="P58" s="7"/>
      <c r="Q58" s="7"/>
      <c r="R58" s="7"/>
      <c r="S58" s="7"/>
      <c r="T58" s="7"/>
      <c r="U58" s="7">
        <f t="shared" si="0"/>
        <v>0</v>
      </c>
      <c r="V58" s="7">
        <f>'[7]FY23 enroll'!V58-'[7]FY22 enroll'!V58</f>
        <v>-6</v>
      </c>
      <c r="W58" s="7">
        <f>'[7]FY23 enroll'!W58-'[7]FY22 enroll'!W58</f>
        <v>-5</v>
      </c>
      <c r="X58" s="7">
        <f>'[7]FY23 enroll'!X58-'[7]FY22 enroll'!X58</f>
        <v>1</v>
      </c>
      <c r="Y58" s="7">
        <f>'[7]FY23 enroll'!Y58-'[7]FY22 enroll'!Y58</f>
        <v>-3</v>
      </c>
      <c r="Z58" s="7">
        <f>'[7]FY23 enroll'!Z58-'[7]FY22 enroll'!Z58</f>
        <v>-13</v>
      </c>
      <c r="AA58" s="7">
        <f>'[7]FY23 enroll'!AA58-'[7]FY22 enroll'!AA58</f>
        <v>17</v>
      </c>
      <c r="AB58" s="7">
        <f>'[7]FY23 enroll'!AB58-'[7]FY22 enroll'!AB58</f>
        <v>0</v>
      </c>
      <c r="AC58" s="7">
        <f>'[7]FY23 enroll'!AC58-'[7]FY22 enroll'!AC58</f>
        <v>-3</v>
      </c>
      <c r="AD58" s="7">
        <f>'[7]FY23 enroll'!AD58-'[7]FY22 enroll'!AD58</f>
        <v>14</v>
      </c>
    </row>
    <row r="59" spans="1:30" x14ac:dyDescent="0.25">
      <c r="A59" s="12">
        <v>370</v>
      </c>
      <c r="B59" s="6" t="s">
        <v>242</v>
      </c>
      <c r="C59" s="7">
        <f>'[7]FY23 tchr CSM'!C59-'[7]FY22 tchr CSM'!C59</f>
        <v>0</v>
      </c>
      <c r="D59" s="7">
        <f>'[7]FY23 tchr CSM'!D59-'[7]FY22 tchr CSM'!D59</f>
        <v>0</v>
      </c>
      <c r="E59" s="7">
        <f>'[7]FY23 tchr CSM'!E59-'[7]FY22 tchr CSM'!E59</f>
        <v>0</v>
      </c>
      <c r="F59" s="7">
        <f>'[7]FY23 tchr CSM'!F59-'[7]FY22 tchr CSM'!F59</f>
        <v>0</v>
      </c>
      <c r="G59" s="7">
        <f>'[7]FY23 tchr CSM'!G59-'[7]FY22 tchr CSM'!G59</f>
        <v>0</v>
      </c>
      <c r="H59" s="7">
        <f>'[7]FY23 tchr CSM'!H59-'[7]FY22 tchr CSM'!H59</f>
        <v>1</v>
      </c>
      <c r="I59" s="7">
        <f>'[7]FY23 tchr CSM'!I59-'[7]FY22 tchr CSM'!I59</f>
        <v>-1</v>
      </c>
      <c r="J59" s="7">
        <f>'[7]FY23 tchr CSM'!J59-'[7]FY22 tchr CSM'!J59</f>
        <v>1</v>
      </c>
      <c r="K59" s="7">
        <f>'[7]FY23 tchr CSM'!K59-'[7]FY22 tchr CSM'!K59</f>
        <v>0</v>
      </c>
      <c r="L59" s="7">
        <f>'[7]FY23 tchr CSM'!L59-'[7]FY22 tchr CSM'!L59</f>
        <v>0</v>
      </c>
      <c r="M59" s="7">
        <f>'[7]FY23 tchr CSM'!M59-'[7]FY22 tchr CSM'!M59</f>
        <v>0</v>
      </c>
      <c r="N59" s="7">
        <f>'[7]FY23 tchr CSM'!N59-'[7]FY22 tchr CSM'!N59</f>
        <v>0</v>
      </c>
      <c r="O59" s="7"/>
      <c r="P59" s="7"/>
      <c r="Q59" s="7"/>
      <c r="R59" s="7"/>
      <c r="S59" s="7"/>
      <c r="T59" s="7"/>
      <c r="U59" s="7">
        <f t="shared" si="0"/>
        <v>1</v>
      </c>
      <c r="V59" s="7">
        <f>'[7]FY23 enroll'!V59-'[7]FY22 enroll'!V59</f>
        <v>-2</v>
      </c>
      <c r="W59" s="7">
        <f>'[7]FY23 enroll'!W59-'[7]FY22 enroll'!W59</f>
        <v>2</v>
      </c>
      <c r="X59" s="7">
        <f>'[7]FY23 enroll'!X59-'[7]FY22 enroll'!X59</f>
        <v>1</v>
      </c>
      <c r="Y59" s="7">
        <f>'[7]FY23 enroll'!Y59-'[7]FY22 enroll'!Y59</f>
        <v>-5</v>
      </c>
      <c r="Z59" s="7">
        <f>'[7]FY23 enroll'!Z59-'[7]FY22 enroll'!Z59</f>
        <v>-4</v>
      </c>
      <c r="AA59" s="7">
        <f>'[7]FY23 enroll'!AA59-'[7]FY22 enroll'!AA59</f>
        <v>34</v>
      </c>
      <c r="AB59" s="7">
        <f>'[7]FY23 enroll'!AB59-'[7]FY22 enroll'!AB59</f>
        <v>0</v>
      </c>
      <c r="AC59" s="7">
        <f>'[7]FY23 enroll'!AC59-'[7]FY22 enroll'!AC59</f>
        <v>-1</v>
      </c>
      <c r="AD59" s="7">
        <f>'[7]FY23 enroll'!AD59-'[7]FY22 enroll'!AD59</f>
        <v>-4</v>
      </c>
    </row>
    <row r="60" spans="1:30" x14ac:dyDescent="0.25">
      <c r="A60" s="12">
        <v>264</v>
      </c>
      <c r="B60" s="6" t="s">
        <v>318</v>
      </c>
      <c r="C60" s="7">
        <f>'[7]FY23 tchr CSM'!C60-'[7]FY22 tchr CSM'!C60</f>
        <v>0</v>
      </c>
      <c r="D60" s="7">
        <f>'[7]FY23 tchr CSM'!D60-'[7]FY22 tchr CSM'!D60</f>
        <v>0</v>
      </c>
      <c r="E60" s="7">
        <f>'[7]FY23 tchr CSM'!E60-'[7]FY22 tchr CSM'!E60</f>
        <v>0</v>
      </c>
      <c r="F60" s="7">
        <f>'[7]FY23 tchr CSM'!F60-'[7]FY22 tchr CSM'!F60</f>
        <v>0</v>
      </c>
      <c r="G60" s="7">
        <f>'[7]FY23 tchr CSM'!G60-'[7]FY22 tchr CSM'!G60</f>
        <v>0</v>
      </c>
      <c r="H60" s="7">
        <f>'[7]FY23 tchr CSM'!H60-'[7]FY22 tchr CSM'!H60</f>
        <v>0</v>
      </c>
      <c r="I60" s="7">
        <f>'[7]FY23 tchr CSM'!I60-'[7]FY22 tchr CSM'!I60</f>
        <v>0</v>
      </c>
      <c r="J60" s="7">
        <f>'[7]FY23 tchr CSM'!J60-'[7]FY22 tchr CSM'!J60</f>
        <v>0</v>
      </c>
      <c r="K60" s="7">
        <f>'[7]FY23 tchr CSM'!K60-'[7]FY22 tchr CSM'!K60</f>
        <v>0</v>
      </c>
      <c r="L60" s="7">
        <f>'[7]FY23 tchr CSM'!L60-'[7]FY22 tchr CSM'!L60</f>
        <v>0</v>
      </c>
      <c r="M60" s="7">
        <f>'[7]FY23 tchr CSM'!M60-'[7]FY22 tchr CSM'!M60</f>
        <v>0</v>
      </c>
      <c r="N60" s="7">
        <f>'[7]FY23 tchr CSM'!N60-'[7]FY22 tchr CSM'!N60</f>
        <v>0</v>
      </c>
      <c r="O60" s="7"/>
      <c r="P60" s="7"/>
      <c r="Q60" s="7"/>
      <c r="R60" s="7"/>
      <c r="S60" s="7"/>
      <c r="T60" s="7"/>
      <c r="U60" s="7">
        <f t="shared" si="0"/>
        <v>0</v>
      </c>
      <c r="V60" s="7">
        <f>'[7]FY23 enroll'!V60-'[7]FY22 enroll'!V60</f>
        <v>-6</v>
      </c>
      <c r="W60" s="7">
        <f>'[7]FY23 enroll'!W60-'[7]FY22 enroll'!W60</f>
        <v>-3</v>
      </c>
      <c r="X60" s="7">
        <f>'[7]FY23 enroll'!X60-'[7]FY22 enroll'!X60</f>
        <v>3</v>
      </c>
      <c r="Y60" s="7">
        <f>'[7]FY23 enroll'!Y60-'[7]FY22 enroll'!Y60</f>
        <v>6</v>
      </c>
      <c r="Z60" s="7">
        <f>'[7]FY23 enroll'!Z60-'[7]FY22 enroll'!Z60</f>
        <v>0</v>
      </c>
      <c r="AA60" s="7">
        <f>'[7]FY23 enroll'!AA60-'[7]FY22 enroll'!AA60</f>
        <v>134</v>
      </c>
      <c r="AB60" s="7">
        <f>'[7]FY23 enroll'!AB60-'[7]FY22 enroll'!AB60</f>
        <v>0</v>
      </c>
      <c r="AC60" s="7">
        <f>'[7]FY23 enroll'!AC60-'[7]FY22 enroll'!AC60</f>
        <v>4</v>
      </c>
      <c r="AD60" s="7">
        <f>'[7]FY23 enroll'!AD60-'[7]FY22 enroll'!AD60</f>
        <v>10</v>
      </c>
    </row>
    <row r="61" spans="1:30" x14ac:dyDescent="0.25">
      <c r="A61" s="12">
        <v>266</v>
      </c>
      <c r="B61" s="6" t="s">
        <v>244</v>
      </c>
      <c r="C61" s="7">
        <f>'[7]FY23 tchr CSM'!C61-'[7]FY22 tchr CSM'!C61</f>
        <v>-1</v>
      </c>
      <c r="D61" s="7">
        <f>'[7]FY23 tchr CSM'!D61-'[7]FY22 tchr CSM'!D61</f>
        <v>-1</v>
      </c>
      <c r="E61" s="7">
        <f>'[7]FY23 tchr CSM'!E61-'[7]FY22 tchr CSM'!E61</f>
        <v>-1</v>
      </c>
      <c r="F61" s="7">
        <f>'[7]FY23 tchr CSM'!F61-'[7]FY22 tchr CSM'!F61</f>
        <v>0</v>
      </c>
      <c r="G61" s="7">
        <f>'[7]FY23 tchr CSM'!G61-'[7]FY22 tchr CSM'!G61</f>
        <v>0</v>
      </c>
      <c r="H61" s="7">
        <f>'[7]FY23 tchr CSM'!H61-'[7]FY22 tchr CSM'!H61</f>
        <v>0</v>
      </c>
      <c r="I61" s="7">
        <f>'[7]FY23 tchr CSM'!I61-'[7]FY22 tchr CSM'!I61</f>
        <v>0</v>
      </c>
      <c r="J61" s="7">
        <f>'[7]FY23 tchr CSM'!J61-'[7]FY22 tchr CSM'!J61</f>
        <v>0</v>
      </c>
      <c r="K61" s="7">
        <f>'[7]FY23 tchr CSM'!K61-'[7]FY22 tchr CSM'!K61</f>
        <v>0.27272727272727293</v>
      </c>
      <c r="L61" s="7">
        <f>'[7]FY23 tchr CSM'!L61-'[7]FY22 tchr CSM'!L61</f>
        <v>-0.70000000000000018</v>
      </c>
      <c r="M61" s="7">
        <f>'[7]FY23 tchr CSM'!M61-'[7]FY22 tchr CSM'!M61</f>
        <v>0.32727272727272738</v>
      </c>
      <c r="N61" s="7">
        <f>'[7]FY23 tchr CSM'!N61-'[7]FY22 tchr CSM'!N61</f>
        <v>0</v>
      </c>
      <c r="O61" s="7"/>
      <c r="P61" s="7"/>
      <c r="Q61" s="7"/>
      <c r="R61" s="7"/>
      <c r="S61" s="7"/>
      <c r="T61" s="7"/>
      <c r="U61" s="7">
        <f t="shared" si="0"/>
        <v>-3.0999999999999996</v>
      </c>
      <c r="V61" s="7">
        <f>'[7]FY23 enroll'!V61-'[7]FY22 enroll'!V61</f>
        <v>1</v>
      </c>
      <c r="W61" s="7">
        <f>'[7]FY23 enroll'!W61-'[7]FY22 enroll'!W61</f>
        <v>0</v>
      </c>
      <c r="X61" s="7">
        <f>'[7]FY23 enroll'!X61-'[7]FY22 enroll'!X61</f>
        <v>3</v>
      </c>
      <c r="Y61" s="7">
        <f>'[7]FY23 enroll'!Y61-'[7]FY22 enroll'!Y61</f>
        <v>7</v>
      </c>
      <c r="Z61" s="7">
        <f>'[7]FY23 enroll'!Z61-'[7]FY22 enroll'!Z61</f>
        <v>11</v>
      </c>
      <c r="AA61" s="7">
        <f>'[7]FY23 enroll'!AA61-'[7]FY22 enroll'!AA61</f>
        <v>17</v>
      </c>
      <c r="AB61" s="7">
        <f>'[7]FY23 enroll'!AB61-'[7]FY22 enroll'!AB61</f>
        <v>0</v>
      </c>
      <c r="AC61" s="7">
        <f>'[7]FY23 enroll'!AC61-'[7]FY22 enroll'!AC61</f>
        <v>3</v>
      </c>
      <c r="AD61" s="7">
        <f>'[7]FY23 enroll'!AD61-'[7]FY22 enroll'!AD61</f>
        <v>-14</v>
      </c>
    </row>
    <row r="62" spans="1:30" x14ac:dyDescent="0.25">
      <c r="A62" s="12">
        <v>271</v>
      </c>
      <c r="B62" s="6" t="s">
        <v>245</v>
      </c>
      <c r="C62" s="7">
        <f>'[7]FY23 tchr CSM'!C62-'[7]FY22 tchr CSM'!C62</f>
        <v>0</v>
      </c>
      <c r="D62" s="7">
        <f>'[7]FY23 tchr CSM'!D62-'[7]FY22 tchr CSM'!D62</f>
        <v>0</v>
      </c>
      <c r="E62" s="7">
        <f>'[7]FY23 tchr CSM'!E62-'[7]FY22 tchr CSM'!E62</f>
        <v>0</v>
      </c>
      <c r="F62" s="7">
        <f>'[7]FY23 tchr CSM'!F62-'[7]FY22 tchr CSM'!F62</f>
        <v>0</v>
      </c>
      <c r="G62" s="7">
        <f>'[7]FY23 tchr CSM'!G62-'[7]FY22 tchr CSM'!G62</f>
        <v>0</v>
      </c>
      <c r="H62" s="7">
        <f>'[7]FY23 tchr CSM'!H62-'[7]FY22 tchr CSM'!H62</f>
        <v>0</v>
      </c>
      <c r="I62" s="7">
        <f>'[7]FY23 tchr CSM'!I62-'[7]FY22 tchr CSM'!I62</f>
        <v>0</v>
      </c>
      <c r="J62" s="7">
        <f>'[7]FY23 tchr CSM'!J62-'[7]FY22 tchr CSM'!J62</f>
        <v>0</v>
      </c>
      <c r="K62" s="7">
        <f>'[7]FY23 tchr CSM'!K62-'[7]FY22 tchr CSM'!K62</f>
        <v>0</v>
      </c>
      <c r="L62" s="7">
        <f>'[7]FY23 tchr CSM'!L62-'[7]FY22 tchr CSM'!L62</f>
        <v>0</v>
      </c>
      <c r="M62" s="7">
        <f>'[7]FY23 tchr CSM'!M62-'[7]FY22 tchr CSM'!M62</f>
        <v>0</v>
      </c>
      <c r="N62" s="7">
        <f>'[7]FY23 tchr CSM'!N62-'[7]FY22 tchr CSM'!N62</f>
        <v>0</v>
      </c>
      <c r="O62" s="7"/>
      <c r="P62" s="7"/>
      <c r="Q62" s="7"/>
      <c r="R62" s="7"/>
      <c r="S62" s="7"/>
      <c r="T62" s="7"/>
      <c r="U62" s="7">
        <f t="shared" si="0"/>
        <v>0</v>
      </c>
      <c r="V62" s="7">
        <f>'[7]FY23 enroll'!V62-'[7]FY22 enroll'!V62</f>
        <v>7</v>
      </c>
      <c r="W62" s="7">
        <f>'[7]FY23 enroll'!W62-'[7]FY22 enroll'!W62</f>
        <v>3</v>
      </c>
      <c r="X62" s="7">
        <f>'[7]FY23 enroll'!X62-'[7]FY22 enroll'!X62</f>
        <v>-3</v>
      </c>
      <c r="Y62" s="7">
        <f>'[7]FY23 enroll'!Y62-'[7]FY22 enroll'!Y62</f>
        <v>-13</v>
      </c>
      <c r="Z62" s="7">
        <f>'[7]FY23 enroll'!Z62-'[7]FY22 enroll'!Z62</f>
        <v>-6</v>
      </c>
      <c r="AA62" s="7">
        <f>'[7]FY23 enroll'!AA62-'[7]FY22 enroll'!AA62</f>
        <v>11</v>
      </c>
      <c r="AB62" s="7">
        <f>'[7]FY23 enroll'!AB62-'[7]FY22 enroll'!AB62</f>
        <v>0</v>
      </c>
      <c r="AC62" s="7">
        <f>'[7]FY23 enroll'!AC62-'[7]FY22 enroll'!AC62</f>
        <v>0</v>
      </c>
      <c r="AD62" s="7">
        <f>'[7]FY23 enroll'!AD62-'[7]FY22 enroll'!AD62</f>
        <v>1</v>
      </c>
    </row>
    <row r="63" spans="1:30" x14ac:dyDescent="0.25">
      <c r="A63" s="12">
        <v>884</v>
      </c>
      <c r="B63" s="6" t="s">
        <v>246</v>
      </c>
      <c r="C63" s="7">
        <f>'[7]FY23 tchr CSM'!C63-'[7]FY22 tchr CSM'!C63</f>
        <v>0</v>
      </c>
      <c r="D63" s="7">
        <f>'[7]FY23 tchr CSM'!D63-'[7]FY22 tchr CSM'!D63</f>
        <v>0</v>
      </c>
      <c r="E63" s="7">
        <f>'[7]FY23 tchr CSM'!E63-'[7]FY22 tchr CSM'!E63</f>
        <v>0</v>
      </c>
      <c r="F63" s="7">
        <f>'[7]FY23 tchr CSM'!F63-'[7]FY22 tchr CSM'!F63</f>
        <v>0</v>
      </c>
      <c r="G63" s="7">
        <f>'[7]FY23 tchr CSM'!G63-'[7]FY22 tchr CSM'!G63</f>
        <v>0</v>
      </c>
      <c r="H63" s="7">
        <f>'[7]FY23 tchr CSM'!H63-'[7]FY22 tchr CSM'!H63</f>
        <v>0</v>
      </c>
      <c r="I63" s="7">
        <f>'[7]FY23 tchr CSM'!I63-'[7]FY22 tchr CSM'!I63</f>
        <v>0</v>
      </c>
      <c r="J63" s="7">
        <f>'[7]FY23 tchr CSM'!J63-'[7]FY22 tchr CSM'!J63</f>
        <v>0</v>
      </c>
      <c r="K63" s="7">
        <f>'[7]FY23 tchr CSM'!K63-'[7]FY22 tchr CSM'!K63</f>
        <v>0</v>
      </c>
      <c r="L63" s="7">
        <f>'[7]FY23 tchr CSM'!L63-'[7]FY22 tchr CSM'!L63</f>
        <v>0</v>
      </c>
      <c r="M63" s="7">
        <f>'[7]FY23 tchr CSM'!M63-'[7]FY22 tchr CSM'!M63</f>
        <v>0</v>
      </c>
      <c r="N63" s="7">
        <f>'[7]FY23 tchr CSM'!N63-'[7]FY22 tchr CSM'!N63</f>
        <v>0</v>
      </c>
      <c r="O63" s="7"/>
      <c r="P63" s="7"/>
      <c r="Q63" s="7"/>
      <c r="R63" s="7"/>
      <c r="S63" s="7"/>
      <c r="T63" s="7"/>
      <c r="U63" s="7">
        <f t="shared" si="0"/>
        <v>0</v>
      </c>
      <c r="V63" s="7">
        <f>'[7]FY23 enroll'!V63-'[7]FY22 enroll'!V63</f>
        <v>-12</v>
      </c>
      <c r="W63" s="7">
        <f>'[7]FY23 enroll'!W63-'[7]FY22 enroll'!W63</f>
        <v>-23</v>
      </c>
      <c r="X63" s="7">
        <f>'[7]FY23 enroll'!X63-'[7]FY22 enroll'!X63</f>
        <v>1</v>
      </c>
      <c r="Y63" s="7">
        <f>'[7]FY23 enroll'!Y63-'[7]FY22 enroll'!Y63</f>
        <v>0</v>
      </c>
      <c r="Z63" s="7">
        <f>'[7]FY23 enroll'!Z63-'[7]FY22 enroll'!Z63</f>
        <v>-34</v>
      </c>
      <c r="AA63" s="7">
        <f>'[7]FY23 enroll'!AA63-'[7]FY22 enroll'!AA63</f>
        <v>0</v>
      </c>
      <c r="AB63" s="7">
        <f>'[7]FY23 enroll'!AB63-'[7]FY22 enroll'!AB63</f>
        <v>1</v>
      </c>
      <c r="AC63" s="7">
        <f>'[7]FY23 enroll'!AC63-'[7]FY22 enroll'!AC63</f>
        <v>-3</v>
      </c>
      <c r="AD63" s="7">
        <f>'[7]FY23 enroll'!AD63-'[7]FY22 enroll'!AD63</f>
        <v>0</v>
      </c>
    </row>
    <row r="64" spans="1:30" x14ac:dyDescent="0.25">
      <c r="A64" s="12">
        <v>420</v>
      </c>
      <c r="B64" s="6" t="s">
        <v>247</v>
      </c>
      <c r="C64" s="7">
        <f>'[7]FY23 tchr CSM'!C64-'[7]FY22 tchr CSM'!C64</f>
        <v>0</v>
      </c>
      <c r="D64" s="7">
        <f>'[7]FY23 tchr CSM'!D64-'[7]FY22 tchr CSM'!D64</f>
        <v>0</v>
      </c>
      <c r="E64" s="7">
        <f>'[7]FY23 tchr CSM'!E64-'[7]FY22 tchr CSM'!E64</f>
        <v>0</v>
      </c>
      <c r="F64" s="7">
        <f>'[7]FY23 tchr CSM'!F64-'[7]FY22 tchr CSM'!F64</f>
        <v>0</v>
      </c>
      <c r="G64" s="7">
        <f>'[7]FY23 tchr CSM'!G64-'[7]FY22 tchr CSM'!G64</f>
        <v>0</v>
      </c>
      <c r="H64" s="7">
        <f>'[7]FY23 tchr CSM'!H64-'[7]FY22 tchr CSM'!H64</f>
        <v>0</v>
      </c>
      <c r="I64" s="7">
        <f>'[7]FY23 tchr CSM'!I64-'[7]FY22 tchr CSM'!I64</f>
        <v>0</v>
      </c>
      <c r="J64" s="7">
        <f>'[7]FY23 tchr CSM'!J64-'[7]FY22 tchr CSM'!J64</f>
        <v>0</v>
      </c>
      <c r="K64" s="7">
        <f>'[7]FY23 tchr CSM'!K64-'[7]FY22 tchr CSM'!K64</f>
        <v>-5.4545454545454675E-2</v>
      </c>
      <c r="L64" s="7">
        <f>'[7]FY23 tchr CSM'!L64-'[7]FY22 tchr CSM'!L64</f>
        <v>-0.55454545454545467</v>
      </c>
      <c r="M64" s="7">
        <f>'[7]FY23 tchr CSM'!M64-'[7]FY22 tchr CSM'!M64</f>
        <v>-1.9090909090909083</v>
      </c>
      <c r="N64" s="7">
        <f>'[7]FY23 tchr CSM'!N64-'[7]FY22 tchr CSM'!N64</f>
        <v>0</v>
      </c>
      <c r="O64" s="7"/>
      <c r="P64" s="7"/>
      <c r="Q64" s="7"/>
      <c r="R64" s="7"/>
      <c r="S64" s="7"/>
      <c r="T64" s="7"/>
      <c r="U64" s="7">
        <f t="shared" si="0"/>
        <v>-2.5181818181818176</v>
      </c>
      <c r="V64" s="7">
        <f>'[7]FY23 enroll'!V64-'[7]FY22 enroll'!V64</f>
        <v>-12</v>
      </c>
      <c r="W64" s="7">
        <f>'[7]FY23 enroll'!W64-'[7]FY22 enroll'!W64</f>
        <v>5</v>
      </c>
      <c r="X64" s="7">
        <f>'[7]FY23 enroll'!X64-'[7]FY22 enroll'!X64</f>
        <v>18</v>
      </c>
      <c r="Y64" s="7">
        <f>'[7]FY23 enroll'!Y64-'[7]FY22 enroll'!Y64</f>
        <v>9</v>
      </c>
      <c r="Z64" s="7">
        <f>'[7]FY23 enroll'!Z64-'[7]FY22 enroll'!Z64</f>
        <v>20</v>
      </c>
      <c r="AA64" s="7">
        <f>'[7]FY23 enroll'!AA64-'[7]FY22 enroll'!AA64</f>
        <v>0</v>
      </c>
      <c r="AB64" s="7">
        <f>'[7]FY23 enroll'!AB64-'[7]FY22 enroll'!AB64</f>
        <v>310</v>
      </c>
      <c r="AC64" s="7">
        <f>'[7]FY23 enroll'!AC64-'[7]FY22 enroll'!AC64</f>
        <v>33</v>
      </c>
      <c r="AD64" s="7">
        <f>'[7]FY23 enroll'!AD64-'[7]FY22 enroll'!AD64</f>
        <v>-21</v>
      </c>
    </row>
    <row r="65" spans="1:30" x14ac:dyDescent="0.25">
      <c r="A65" s="12">
        <v>308</v>
      </c>
      <c r="B65" s="6" t="s">
        <v>248</v>
      </c>
      <c r="C65" s="7">
        <f>'[7]FY23 tchr CSM'!C65-'[7]FY22 tchr CSM'!C65</f>
        <v>0</v>
      </c>
      <c r="D65" s="7">
        <f>'[7]FY23 tchr CSM'!D65-'[7]FY22 tchr CSM'!D65</f>
        <v>0</v>
      </c>
      <c r="E65" s="7">
        <f>'[7]FY23 tchr CSM'!E65-'[7]FY22 tchr CSM'!E65</f>
        <v>0</v>
      </c>
      <c r="F65" s="7">
        <f>'[7]FY23 tchr CSM'!F65-'[7]FY22 tchr CSM'!F65</f>
        <v>0</v>
      </c>
      <c r="G65" s="7">
        <f>'[7]FY23 tchr CSM'!G65-'[7]FY22 tchr CSM'!G65</f>
        <v>0</v>
      </c>
      <c r="H65" s="7">
        <f>'[7]FY23 tchr CSM'!H65-'[7]FY22 tchr CSM'!H65</f>
        <v>-1</v>
      </c>
      <c r="I65" s="7">
        <f>'[7]FY23 tchr CSM'!I65-'[7]FY22 tchr CSM'!I65</f>
        <v>0</v>
      </c>
      <c r="J65" s="7">
        <f>'[7]FY23 tchr CSM'!J65-'[7]FY22 tchr CSM'!J65</f>
        <v>-1</v>
      </c>
      <c r="K65" s="7">
        <f>'[7]FY23 tchr CSM'!K65-'[7]FY22 tchr CSM'!K65</f>
        <v>0</v>
      </c>
      <c r="L65" s="7">
        <f>'[7]FY23 tchr CSM'!L65-'[7]FY22 tchr CSM'!L65</f>
        <v>0</v>
      </c>
      <c r="M65" s="7">
        <f>'[7]FY23 tchr CSM'!M65-'[7]FY22 tchr CSM'!M65</f>
        <v>0</v>
      </c>
      <c r="N65" s="7">
        <f>'[7]FY23 tchr CSM'!N65-'[7]FY22 tchr CSM'!N65</f>
        <v>0</v>
      </c>
      <c r="O65" s="7"/>
      <c r="P65" s="7"/>
      <c r="Q65" s="7"/>
      <c r="R65" s="7"/>
      <c r="S65" s="7"/>
      <c r="T65" s="7"/>
      <c r="U65" s="7">
        <f t="shared" si="0"/>
        <v>-2</v>
      </c>
      <c r="V65" s="7">
        <f>'[7]FY23 enroll'!V65-'[7]FY22 enroll'!V65</f>
        <v>-4</v>
      </c>
      <c r="W65" s="7">
        <f>'[7]FY23 enroll'!W65-'[7]FY22 enroll'!W65</f>
        <v>-1</v>
      </c>
      <c r="X65" s="7">
        <f>'[7]FY23 enroll'!X65-'[7]FY22 enroll'!X65</f>
        <v>0</v>
      </c>
      <c r="Y65" s="7">
        <f>'[7]FY23 enroll'!Y65-'[7]FY22 enroll'!Y65</f>
        <v>-1</v>
      </c>
      <c r="Z65" s="7">
        <f>'[7]FY23 enroll'!Z65-'[7]FY22 enroll'!Z65</f>
        <v>-6</v>
      </c>
      <c r="AA65" s="7">
        <f>'[7]FY23 enroll'!AA65-'[7]FY22 enroll'!AA65</f>
        <v>2</v>
      </c>
      <c r="AB65" s="7">
        <f>'[7]FY23 enroll'!AB65-'[7]FY22 enroll'!AB65</f>
        <v>0</v>
      </c>
      <c r="AC65" s="7">
        <f>'[7]FY23 enroll'!AC65-'[7]FY22 enroll'!AC65</f>
        <v>2</v>
      </c>
      <c r="AD65" s="7">
        <f>'[7]FY23 enroll'!AD65-'[7]FY22 enroll'!AD65</f>
        <v>-27</v>
      </c>
    </row>
    <row r="66" spans="1:30" x14ac:dyDescent="0.25">
      <c r="A66" s="12">
        <v>273</v>
      </c>
      <c r="B66" s="6" t="s">
        <v>249</v>
      </c>
      <c r="C66" s="7">
        <f>'[7]FY23 tchr CSM'!C66-'[7]FY22 tchr CSM'!C66</f>
        <v>0</v>
      </c>
      <c r="D66" s="7">
        <f>'[7]FY23 tchr CSM'!D66-'[7]FY22 tchr CSM'!D66</f>
        <v>0</v>
      </c>
      <c r="E66" s="7">
        <f>'[7]FY23 tchr CSM'!E66-'[7]FY22 tchr CSM'!E66</f>
        <v>0</v>
      </c>
      <c r="F66" s="7">
        <f>'[7]FY23 tchr CSM'!F66-'[7]FY22 tchr CSM'!F66</f>
        <v>0</v>
      </c>
      <c r="G66" s="7">
        <f>'[7]FY23 tchr CSM'!G66-'[7]FY22 tchr CSM'!G66</f>
        <v>-1</v>
      </c>
      <c r="H66" s="7">
        <f>'[7]FY23 tchr CSM'!H66-'[7]FY22 tchr CSM'!H66</f>
        <v>0</v>
      </c>
      <c r="I66" s="7">
        <f>'[7]FY23 tchr CSM'!I66-'[7]FY22 tchr CSM'!I66</f>
        <v>0</v>
      </c>
      <c r="J66" s="7">
        <f>'[7]FY23 tchr CSM'!J66-'[7]FY22 tchr CSM'!J66</f>
        <v>0</v>
      </c>
      <c r="K66" s="7">
        <f>'[7]FY23 tchr CSM'!K66-'[7]FY22 tchr CSM'!K66</f>
        <v>0</v>
      </c>
      <c r="L66" s="7">
        <f>'[7]FY23 tchr CSM'!L66-'[7]FY22 tchr CSM'!L66</f>
        <v>0</v>
      </c>
      <c r="M66" s="7">
        <f>'[7]FY23 tchr CSM'!M66-'[7]FY22 tchr CSM'!M66</f>
        <v>0</v>
      </c>
      <c r="N66" s="7">
        <f>'[7]FY23 tchr CSM'!N66-'[7]FY22 tchr CSM'!N66</f>
        <v>0</v>
      </c>
      <c r="O66" s="7"/>
      <c r="P66" s="7"/>
      <c r="Q66" s="7"/>
      <c r="R66" s="7"/>
      <c r="S66" s="7"/>
      <c r="T66" s="7"/>
      <c r="U66" s="7">
        <f t="shared" si="0"/>
        <v>-1</v>
      </c>
      <c r="V66" s="7">
        <f>'[7]FY23 enroll'!V66-'[7]FY22 enroll'!V66</f>
        <v>2</v>
      </c>
      <c r="W66" s="7">
        <f>'[7]FY23 enroll'!W66-'[7]FY22 enroll'!W66</f>
        <v>-2</v>
      </c>
      <c r="X66" s="7">
        <f>'[7]FY23 enroll'!X66-'[7]FY22 enroll'!X66</f>
        <v>0</v>
      </c>
      <c r="Y66" s="7">
        <f>'[7]FY23 enroll'!Y66-'[7]FY22 enroll'!Y66</f>
        <v>0</v>
      </c>
      <c r="Z66" s="7">
        <f>'[7]FY23 enroll'!Z66-'[7]FY22 enroll'!Z66</f>
        <v>0</v>
      </c>
      <c r="AA66" s="7">
        <f>'[7]FY23 enroll'!AA66-'[7]FY22 enroll'!AA66</f>
        <v>56</v>
      </c>
      <c r="AB66" s="7">
        <f>'[7]FY23 enroll'!AB66-'[7]FY22 enroll'!AB66</f>
        <v>0</v>
      </c>
      <c r="AC66" s="7">
        <f>'[7]FY23 enroll'!AC66-'[7]FY22 enroll'!AC66</f>
        <v>-2</v>
      </c>
      <c r="AD66" s="7">
        <f>'[7]FY23 enroll'!AD66-'[7]FY22 enroll'!AD66</f>
        <v>-6</v>
      </c>
    </row>
    <row r="67" spans="1:30" x14ac:dyDescent="0.25">
      <c r="A67" s="12">
        <v>284</v>
      </c>
      <c r="B67" s="6" t="s">
        <v>250</v>
      </c>
      <c r="C67" s="7">
        <f>'[7]FY23 tchr CSM'!C67-'[7]FY22 tchr CSM'!C67</f>
        <v>1</v>
      </c>
      <c r="D67" s="7">
        <f>'[7]FY23 tchr CSM'!D67-'[7]FY22 tchr CSM'!D67</f>
        <v>-1</v>
      </c>
      <c r="E67" s="7">
        <f>'[7]FY23 tchr CSM'!E67-'[7]FY22 tchr CSM'!E67</f>
        <v>0</v>
      </c>
      <c r="F67" s="7">
        <f>'[7]FY23 tchr CSM'!F67-'[7]FY22 tchr CSM'!F67</f>
        <v>0</v>
      </c>
      <c r="G67" s="7">
        <f>'[7]FY23 tchr CSM'!G67-'[7]FY22 tchr CSM'!G67</f>
        <v>-1</v>
      </c>
      <c r="H67" s="7">
        <f>'[7]FY23 tchr CSM'!H67-'[7]FY22 tchr CSM'!H67</f>
        <v>0</v>
      </c>
      <c r="I67" s="7">
        <f>'[7]FY23 tchr CSM'!I67-'[7]FY22 tchr CSM'!I67</f>
        <v>-1</v>
      </c>
      <c r="J67" s="7">
        <f>'[7]FY23 tchr CSM'!J67-'[7]FY22 tchr CSM'!J67</f>
        <v>0</v>
      </c>
      <c r="K67" s="7">
        <f>'[7]FY23 tchr CSM'!K67-'[7]FY22 tchr CSM'!K67</f>
        <v>0</v>
      </c>
      <c r="L67" s="7">
        <f>'[7]FY23 tchr CSM'!L67-'[7]FY22 tchr CSM'!L67</f>
        <v>0</v>
      </c>
      <c r="M67" s="7">
        <f>'[7]FY23 tchr CSM'!M67-'[7]FY22 tchr CSM'!M67</f>
        <v>0</v>
      </c>
      <c r="N67" s="7">
        <f>'[7]FY23 tchr CSM'!N67-'[7]FY22 tchr CSM'!N67</f>
        <v>0</v>
      </c>
      <c r="O67" s="7"/>
      <c r="P67" s="7"/>
      <c r="Q67" s="7"/>
      <c r="R67" s="7"/>
      <c r="S67" s="7"/>
      <c r="T67" s="7"/>
      <c r="U67" s="7">
        <f t="shared" ref="U67:U117" si="1">SUM(C67:N67)</f>
        <v>-2</v>
      </c>
      <c r="V67" s="7">
        <f>'[7]FY23 enroll'!V67-'[7]FY22 enroll'!V67</f>
        <v>0</v>
      </c>
      <c r="W67" s="7">
        <f>'[7]FY23 enroll'!W67-'[7]FY22 enroll'!W67</f>
        <v>3</v>
      </c>
      <c r="X67" s="7">
        <f>'[7]FY23 enroll'!X67-'[7]FY22 enroll'!X67</f>
        <v>-2</v>
      </c>
      <c r="Y67" s="7">
        <f>'[7]FY23 enroll'!Y67-'[7]FY22 enroll'!Y67</f>
        <v>3</v>
      </c>
      <c r="Z67" s="7">
        <f>'[7]FY23 enroll'!Z67-'[7]FY22 enroll'!Z67</f>
        <v>4</v>
      </c>
      <c r="AA67" s="7">
        <f>'[7]FY23 enroll'!AA67-'[7]FY22 enroll'!AA67</f>
        <v>200</v>
      </c>
      <c r="AB67" s="7">
        <f>'[7]FY23 enroll'!AB67-'[7]FY22 enroll'!AB67</f>
        <v>0</v>
      </c>
      <c r="AC67" s="7">
        <f>'[7]FY23 enroll'!AC67-'[7]FY22 enroll'!AC67</f>
        <v>0</v>
      </c>
      <c r="AD67" s="7">
        <f>'[7]FY23 enroll'!AD67-'[7]FY22 enroll'!AD67</f>
        <v>-14</v>
      </c>
    </row>
    <row r="68" spans="1:30" x14ac:dyDescent="0.25">
      <c r="A68" s="12">
        <v>274</v>
      </c>
      <c r="B68" s="6" t="s">
        <v>251</v>
      </c>
      <c r="C68" s="7">
        <f>'[7]FY23 tchr CSM'!C68-'[7]FY22 tchr CSM'!C68</f>
        <v>0</v>
      </c>
      <c r="D68" s="7">
        <f>'[7]FY23 tchr CSM'!D68-'[7]FY22 tchr CSM'!D68</f>
        <v>0</v>
      </c>
      <c r="E68" s="7">
        <f>'[7]FY23 tchr CSM'!E68-'[7]FY22 tchr CSM'!E68</f>
        <v>0</v>
      </c>
      <c r="F68" s="7">
        <f>'[7]FY23 tchr CSM'!F68-'[7]FY22 tchr CSM'!F68</f>
        <v>1</v>
      </c>
      <c r="G68" s="7">
        <f>'[7]FY23 tchr CSM'!G68-'[7]FY22 tchr CSM'!G68</f>
        <v>0</v>
      </c>
      <c r="H68" s="7">
        <f>'[7]FY23 tchr CSM'!H68-'[7]FY22 tchr CSM'!H68</f>
        <v>1</v>
      </c>
      <c r="I68" s="7">
        <f>'[7]FY23 tchr CSM'!I68-'[7]FY22 tchr CSM'!I68</f>
        <v>1</v>
      </c>
      <c r="J68" s="7">
        <f>'[7]FY23 tchr CSM'!J68-'[7]FY22 tchr CSM'!J68</f>
        <v>0</v>
      </c>
      <c r="K68" s="7">
        <f>'[7]FY23 tchr CSM'!K68-'[7]FY22 tchr CSM'!K68</f>
        <v>0</v>
      </c>
      <c r="L68" s="7">
        <f>'[7]FY23 tchr CSM'!L68-'[7]FY22 tchr CSM'!L68</f>
        <v>0</v>
      </c>
      <c r="M68" s="7">
        <f>'[7]FY23 tchr CSM'!M68-'[7]FY22 tchr CSM'!M68</f>
        <v>0</v>
      </c>
      <c r="N68" s="7">
        <f>'[7]FY23 tchr CSM'!N68-'[7]FY22 tchr CSM'!N68</f>
        <v>0</v>
      </c>
      <c r="O68" s="7"/>
      <c r="P68" s="7"/>
      <c r="Q68" s="7"/>
      <c r="R68" s="7"/>
      <c r="S68" s="7"/>
      <c r="T68" s="7"/>
      <c r="U68" s="7">
        <f t="shared" si="1"/>
        <v>3</v>
      </c>
      <c r="V68" s="7">
        <f>'[7]FY23 enroll'!V68-'[7]FY22 enroll'!V68</f>
        <v>-3</v>
      </c>
      <c r="W68" s="7">
        <f>'[7]FY23 enroll'!W68-'[7]FY22 enroll'!W68</f>
        <v>2</v>
      </c>
      <c r="X68" s="7">
        <f>'[7]FY23 enroll'!X68-'[7]FY22 enroll'!X68</f>
        <v>0</v>
      </c>
      <c r="Y68" s="7">
        <f>'[7]FY23 enroll'!Y68-'[7]FY22 enroll'!Y68</f>
        <v>0</v>
      </c>
      <c r="Z68" s="7">
        <f>'[7]FY23 enroll'!Z68-'[7]FY22 enroll'!Z68</f>
        <v>-1</v>
      </c>
      <c r="AA68" s="7">
        <f>'[7]FY23 enroll'!AA68-'[7]FY22 enroll'!AA68</f>
        <v>4</v>
      </c>
      <c r="AB68" s="7">
        <f>'[7]FY23 enroll'!AB68-'[7]FY22 enroll'!AB68</f>
        <v>0</v>
      </c>
      <c r="AC68" s="7">
        <f>'[7]FY23 enroll'!AC68-'[7]FY22 enroll'!AC68</f>
        <v>-8</v>
      </c>
      <c r="AD68" s="7">
        <f>'[7]FY23 enroll'!AD68-'[7]FY22 enroll'!AD68</f>
        <v>-4</v>
      </c>
    </row>
    <row r="69" spans="1:30" x14ac:dyDescent="0.25">
      <c r="A69" s="12">
        <v>435</v>
      </c>
      <c r="B69" s="6" t="s">
        <v>252</v>
      </c>
      <c r="C69" s="7">
        <f>'[7]FY23 tchr CSM'!C69-'[7]FY22 tchr CSM'!C69</f>
        <v>0</v>
      </c>
      <c r="D69" s="7">
        <f>'[7]FY23 tchr CSM'!D69-'[7]FY22 tchr CSM'!D69</f>
        <v>0</v>
      </c>
      <c r="E69" s="7">
        <f>'[7]FY23 tchr CSM'!E69-'[7]FY22 tchr CSM'!E69</f>
        <v>0</v>
      </c>
      <c r="F69" s="7">
        <f>'[7]FY23 tchr CSM'!F69-'[7]FY22 tchr CSM'!F69</f>
        <v>0</v>
      </c>
      <c r="G69" s="7">
        <f>'[7]FY23 tchr CSM'!G69-'[7]FY22 tchr CSM'!G69</f>
        <v>0</v>
      </c>
      <c r="H69" s="7">
        <f>'[7]FY23 tchr CSM'!H69-'[7]FY22 tchr CSM'!H69</f>
        <v>0</v>
      </c>
      <c r="I69" s="7">
        <f>'[7]FY23 tchr CSM'!I69-'[7]FY22 tchr CSM'!I69</f>
        <v>0</v>
      </c>
      <c r="J69" s="7">
        <f>'[7]FY23 tchr CSM'!J69-'[7]FY22 tchr CSM'!J69</f>
        <v>0</v>
      </c>
      <c r="K69" s="7">
        <f>'[7]FY23 tchr CSM'!K69-'[7]FY22 tchr CSM'!K69</f>
        <v>-0.54545454545454541</v>
      </c>
      <c r="L69" s="7">
        <f>'[7]FY23 tchr CSM'!L69-'[7]FY22 tchr CSM'!L69</f>
        <v>-9.0909090909090828E-2</v>
      </c>
      <c r="M69" s="7">
        <f>'[7]FY23 tchr CSM'!M69-'[7]FY22 tchr CSM'!M69</f>
        <v>-9.0909090909090828E-2</v>
      </c>
      <c r="N69" s="7">
        <f>'[7]FY23 tchr CSM'!N69-'[7]FY22 tchr CSM'!N69</f>
        <v>0</v>
      </c>
      <c r="O69" s="7"/>
      <c r="P69" s="7"/>
      <c r="Q69" s="7"/>
      <c r="R69" s="7"/>
      <c r="S69" s="7"/>
      <c r="T69" s="7"/>
      <c r="U69" s="7">
        <f t="shared" si="1"/>
        <v>-0.72727272727272707</v>
      </c>
      <c r="V69" s="7">
        <f>'[7]FY23 enroll'!V69-'[7]FY22 enroll'!V69</f>
        <v>8</v>
      </c>
      <c r="W69" s="7">
        <f>'[7]FY23 enroll'!W69-'[7]FY22 enroll'!W69</f>
        <v>-1</v>
      </c>
      <c r="X69" s="7">
        <f>'[7]FY23 enroll'!X69-'[7]FY22 enroll'!X69</f>
        <v>0</v>
      </c>
      <c r="Y69" s="7">
        <f>'[7]FY23 enroll'!Y69-'[7]FY22 enroll'!Y69</f>
        <v>-6</v>
      </c>
      <c r="Z69" s="7">
        <f>'[7]FY23 enroll'!Z69-'[7]FY22 enroll'!Z69</f>
        <v>1</v>
      </c>
      <c r="AA69" s="7">
        <f>'[7]FY23 enroll'!AA69-'[7]FY22 enroll'!AA69</f>
        <v>0</v>
      </c>
      <c r="AB69" s="7">
        <f>'[7]FY23 enroll'!AB69-'[7]FY22 enroll'!AB69</f>
        <v>13</v>
      </c>
      <c r="AC69" s="7">
        <f>'[7]FY23 enroll'!AC69-'[7]FY22 enroll'!AC69</f>
        <v>0</v>
      </c>
      <c r="AD69" s="7">
        <f>'[7]FY23 enroll'!AD69-'[7]FY22 enroll'!AD69</f>
        <v>-8</v>
      </c>
    </row>
    <row r="70" spans="1:30" x14ac:dyDescent="0.25">
      <c r="A70" s="12">
        <v>458</v>
      </c>
      <c r="B70" s="6" t="s">
        <v>253</v>
      </c>
      <c r="C70" s="7">
        <f>'[7]FY23 tchr CSM'!C70-'[7]FY22 tchr CSM'!C70</f>
        <v>0</v>
      </c>
      <c r="D70" s="7">
        <f>'[7]FY23 tchr CSM'!D70-'[7]FY22 tchr CSM'!D70</f>
        <v>0</v>
      </c>
      <c r="E70" s="7">
        <f>'[7]FY23 tchr CSM'!E70-'[7]FY22 tchr CSM'!E70</f>
        <v>0</v>
      </c>
      <c r="F70" s="7">
        <f>'[7]FY23 tchr CSM'!F70-'[7]FY22 tchr CSM'!F70</f>
        <v>0</v>
      </c>
      <c r="G70" s="7">
        <f>'[7]FY23 tchr CSM'!G70-'[7]FY22 tchr CSM'!G70</f>
        <v>0</v>
      </c>
      <c r="H70" s="7">
        <f>'[7]FY23 tchr CSM'!H70-'[7]FY22 tchr CSM'!H70</f>
        <v>0</v>
      </c>
      <c r="I70" s="7">
        <f>'[7]FY23 tchr CSM'!I70-'[7]FY22 tchr CSM'!I70</f>
        <v>0</v>
      </c>
      <c r="J70" s="7">
        <f>'[7]FY23 tchr CSM'!J70-'[7]FY22 tchr CSM'!J70</f>
        <v>0</v>
      </c>
      <c r="K70" s="7">
        <f>'[7]FY23 tchr CSM'!K70-'[7]FY22 tchr CSM'!K70</f>
        <v>0</v>
      </c>
      <c r="L70" s="7">
        <f>'[7]FY23 tchr CSM'!L70-'[7]FY22 tchr CSM'!L70</f>
        <v>0</v>
      </c>
      <c r="M70" s="7">
        <f>'[7]FY23 tchr CSM'!M70-'[7]FY22 tchr CSM'!M70</f>
        <v>0</v>
      </c>
      <c r="N70" s="7">
        <f>'[7]FY23 tchr CSM'!N70-'[7]FY22 tchr CSM'!N70</f>
        <v>0</v>
      </c>
      <c r="O70" s="7"/>
      <c r="P70" s="7"/>
      <c r="Q70" s="7"/>
      <c r="R70" s="7"/>
      <c r="S70" s="7"/>
      <c r="T70" s="7"/>
      <c r="U70" s="7">
        <f t="shared" si="1"/>
        <v>0</v>
      </c>
      <c r="V70" s="7">
        <f>'[7]FY23 enroll'!V70-'[7]FY22 enroll'!V70</f>
        <v>1</v>
      </c>
      <c r="W70" s="7">
        <f>'[7]FY23 enroll'!W70-'[7]FY22 enroll'!W70</f>
        <v>-1</v>
      </c>
      <c r="X70" s="7">
        <f>'[7]FY23 enroll'!X70-'[7]FY22 enroll'!X70</f>
        <v>-1</v>
      </c>
      <c r="Y70" s="7">
        <f>'[7]FY23 enroll'!Y70-'[7]FY22 enroll'!Y70</f>
        <v>0</v>
      </c>
      <c r="Z70" s="7">
        <f>'[7]FY23 enroll'!Z70-'[7]FY22 enroll'!Z70</f>
        <v>-1</v>
      </c>
      <c r="AA70" s="7">
        <f>'[7]FY23 enroll'!AA70-'[7]FY22 enroll'!AA70</f>
        <v>0</v>
      </c>
      <c r="AB70" s="7">
        <f>'[7]FY23 enroll'!AB70-'[7]FY22 enroll'!AB70</f>
        <v>11</v>
      </c>
      <c r="AC70" s="7">
        <f>'[7]FY23 enroll'!AC70-'[7]FY22 enroll'!AC70</f>
        <v>-2</v>
      </c>
      <c r="AD70" s="7">
        <f>'[7]FY23 enroll'!AD70-'[7]FY22 enroll'!AD70</f>
        <v>-18</v>
      </c>
    </row>
    <row r="71" spans="1:30" x14ac:dyDescent="0.25">
      <c r="A71" s="12">
        <v>1165</v>
      </c>
      <c r="B71" s="6" t="s">
        <v>321</v>
      </c>
      <c r="C71" s="7" t="s">
        <v>573</v>
      </c>
      <c r="D71" s="7" t="s">
        <v>573</v>
      </c>
      <c r="E71" s="7" t="s">
        <v>573</v>
      </c>
      <c r="F71" s="7">
        <f>'[7]FY23 tchr CSM'!F71-'[7]FY22 tchr CSM'!F71</f>
        <v>0</v>
      </c>
      <c r="G71" s="7">
        <f>'[7]FY23 tchr CSM'!G71-'[7]FY22 tchr CSM'!G71</f>
        <v>0</v>
      </c>
      <c r="H71" s="7">
        <f>'[7]FY23 tchr CSM'!H71-'[7]FY22 tchr CSM'!H71</f>
        <v>0</v>
      </c>
      <c r="I71" s="7">
        <f>'[7]FY23 tchr CSM'!I71-'[7]FY22 tchr CSM'!I71</f>
        <v>0</v>
      </c>
      <c r="J71" s="7">
        <f>'[7]FY23 tchr CSM'!J71-'[7]FY22 tchr CSM'!J71</f>
        <v>0</v>
      </c>
      <c r="K71" s="7">
        <f>'[7]FY23 tchr CSM'!K71-'[7]FY22 tchr CSM'!K71</f>
        <v>0</v>
      </c>
      <c r="L71" s="7">
        <f>'[7]FY23 tchr CSM'!L71-'[7]FY22 tchr CSM'!L71</f>
        <v>0</v>
      </c>
      <c r="M71" s="7">
        <f>'[7]FY23 tchr CSM'!M71-'[7]FY22 tchr CSM'!M71</f>
        <v>0</v>
      </c>
      <c r="N71" s="7">
        <f>'[7]FY23 tchr CSM'!N71-'[7]FY22 tchr CSM'!N71</f>
        <v>0</v>
      </c>
      <c r="O71" s="7"/>
      <c r="P71" s="7"/>
      <c r="Q71" s="7"/>
      <c r="R71" s="7"/>
      <c r="S71" s="7"/>
      <c r="T71" s="7"/>
      <c r="U71" s="7">
        <f t="shared" si="1"/>
        <v>0</v>
      </c>
      <c r="V71" s="7">
        <f>'[7]FY23 enroll'!V71-'[7]FY22 enroll'!V71</f>
        <v>3</v>
      </c>
      <c r="W71" s="7">
        <f>'[7]FY23 enroll'!W71-'[7]FY22 enroll'!W71</f>
        <v>-2</v>
      </c>
      <c r="X71" s="7">
        <f>'[7]FY23 enroll'!X71-'[7]FY22 enroll'!X71</f>
        <v>0</v>
      </c>
      <c r="Y71" s="7">
        <f>'[7]FY23 enroll'!Y71-'[7]FY22 enroll'!Y71</f>
        <v>-7</v>
      </c>
      <c r="Z71" s="7">
        <f>'[7]FY23 enroll'!Z71-'[7]FY22 enroll'!Z71</f>
        <v>-6</v>
      </c>
      <c r="AA71" s="7">
        <f>'[7]FY23 enroll'!AA71-'[7]FY22 enroll'!AA71</f>
        <v>17</v>
      </c>
      <c r="AB71" s="7">
        <f>'[7]FY23 enroll'!AB71-'[7]FY22 enroll'!AB71</f>
        <v>0</v>
      </c>
      <c r="AC71" s="7">
        <f>'[7]FY23 enroll'!AC71-'[7]FY22 enroll'!AC71</f>
        <v>9</v>
      </c>
      <c r="AD71" s="7">
        <f>'[7]FY23 enroll'!AD71-'[7]FY22 enroll'!AD71</f>
        <v>-19</v>
      </c>
    </row>
    <row r="72" spans="1:30" x14ac:dyDescent="0.25">
      <c r="A72" s="12">
        <v>280</v>
      </c>
      <c r="B72" s="6" t="s">
        <v>255</v>
      </c>
      <c r="C72" s="7">
        <f>'[7]FY23 tchr CSM'!C72-'[7]FY22 tchr CSM'!C72</f>
        <v>0</v>
      </c>
      <c r="D72" s="7">
        <f>'[7]FY23 tchr CSM'!D72-'[7]FY22 tchr CSM'!D72</f>
        <v>0</v>
      </c>
      <c r="E72" s="7">
        <f>'[7]FY23 tchr CSM'!E72-'[7]FY22 tchr CSM'!E72</f>
        <v>0</v>
      </c>
      <c r="F72" s="7">
        <f>'[7]FY23 tchr CSM'!F72-'[7]FY22 tchr CSM'!F72</f>
        <v>0</v>
      </c>
      <c r="G72" s="7">
        <f>'[7]FY23 tchr CSM'!G72-'[7]FY22 tchr CSM'!G72</f>
        <v>0</v>
      </c>
      <c r="H72" s="7">
        <f>'[7]FY23 tchr CSM'!H72-'[7]FY22 tchr CSM'!H72</f>
        <v>-1</v>
      </c>
      <c r="I72" s="7">
        <f>'[7]FY23 tchr CSM'!I72-'[7]FY22 tchr CSM'!I72</f>
        <v>0</v>
      </c>
      <c r="J72" s="7">
        <f>'[7]FY23 tchr CSM'!J72-'[7]FY22 tchr CSM'!J72</f>
        <v>0</v>
      </c>
      <c r="K72" s="7">
        <f>'[7]FY23 tchr CSM'!K72-'[7]FY22 tchr CSM'!K72</f>
        <v>0</v>
      </c>
      <c r="L72" s="7">
        <f>'[7]FY23 tchr CSM'!L72-'[7]FY22 tchr CSM'!L72</f>
        <v>0</v>
      </c>
      <c r="M72" s="7">
        <f>'[7]FY23 tchr CSM'!M72-'[7]FY22 tchr CSM'!M72</f>
        <v>0</v>
      </c>
      <c r="N72" s="7">
        <f>'[7]FY23 tchr CSM'!N72-'[7]FY22 tchr CSM'!N72</f>
        <v>0</v>
      </c>
      <c r="O72" s="7"/>
      <c r="P72" s="7"/>
      <c r="Q72" s="7"/>
      <c r="R72" s="7"/>
      <c r="S72" s="7"/>
      <c r="T72" s="7"/>
      <c r="U72" s="7">
        <f t="shared" si="1"/>
        <v>-1</v>
      </c>
      <c r="V72" s="7">
        <f>'[7]FY23 enroll'!V72-'[7]FY22 enroll'!V72</f>
        <v>-6</v>
      </c>
      <c r="W72" s="7">
        <f>'[7]FY23 enroll'!W72-'[7]FY22 enroll'!W72</f>
        <v>-6</v>
      </c>
      <c r="X72" s="7">
        <f>'[7]FY23 enroll'!X72-'[7]FY22 enroll'!X72</f>
        <v>-1</v>
      </c>
      <c r="Y72" s="7">
        <f>'[7]FY23 enroll'!Y72-'[7]FY22 enroll'!Y72</f>
        <v>-8</v>
      </c>
      <c r="Z72" s="7">
        <f>'[7]FY23 enroll'!Z72-'[7]FY22 enroll'!Z72</f>
        <v>-21</v>
      </c>
      <c r="AA72" s="7">
        <f>'[7]FY23 enroll'!AA72-'[7]FY22 enroll'!AA72</f>
        <v>17</v>
      </c>
      <c r="AB72" s="7">
        <f>'[7]FY23 enroll'!AB72-'[7]FY22 enroll'!AB72</f>
        <v>0</v>
      </c>
      <c r="AC72" s="7">
        <f>'[7]FY23 enroll'!AC72-'[7]FY22 enroll'!AC72</f>
        <v>4</v>
      </c>
      <c r="AD72" s="7">
        <f>'[7]FY23 enroll'!AD72-'[7]FY22 enroll'!AD72</f>
        <v>-15</v>
      </c>
    </row>
    <row r="73" spans="1:30" x14ac:dyDescent="0.25">
      <c r="A73" s="12">
        <v>285</v>
      </c>
      <c r="B73" s="6" t="s">
        <v>256</v>
      </c>
      <c r="C73" s="7">
        <f>'[7]FY23 tchr CSM'!C73-'[7]FY22 tchr CSM'!C73</f>
        <v>0</v>
      </c>
      <c r="D73" s="7">
        <f>'[7]FY23 tchr CSM'!D73-'[7]FY22 tchr CSM'!D73</f>
        <v>0</v>
      </c>
      <c r="E73" s="7">
        <f>'[7]FY23 tchr CSM'!E73-'[7]FY22 tchr CSM'!E73</f>
        <v>0</v>
      </c>
      <c r="F73" s="7">
        <f>'[7]FY23 tchr CSM'!F73-'[7]FY22 tchr CSM'!F73</f>
        <v>0</v>
      </c>
      <c r="G73" s="7">
        <f>'[7]FY23 tchr CSM'!G73-'[7]FY22 tchr CSM'!G73</f>
        <v>0</v>
      </c>
      <c r="H73" s="7">
        <f>'[7]FY23 tchr CSM'!H73-'[7]FY22 tchr CSM'!H73</f>
        <v>0</v>
      </c>
      <c r="I73" s="7">
        <f>'[7]FY23 tchr CSM'!I73-'[7]FY22 tchr CSM'!I73</f>
        <v>0</v>
      </c>
      <c r="J73" s="7">
        <f>'[7]FY23 tchr CSM'!J73-'[7]FY22 tchr CSM'!J73</f>
        <v>-1</v>
      </c>
      <c r="K73" s="7">
        <f>'[7]FY23 tchr CSM'!K73-'[7]FY22 tchr CSM'!K73</f>
        <v>0</v>
      </c>
      <c r="L73" s="7">
        <f>'[7]FY23 tchr CSM'!L73-'[7]FY22 tchr CSM'!L73</f>
        <v>0</v>
      </c>
      <c r="M73" s="7">
        <f>'[7]FY23 tchr CSM'!M73-'[7]FY22 tchr CSM'!M73</f>
        <v>0</v>
      </c>
      <c r="N73" s="7">
        <f>'[7]FY23 tchr CSM'!N73-'[7]FY22 tchr CSM'!N73</f>
        <v>0</v>
      </c>
      <c r="O73" s="7"/>
      <c r="P73" s="7"/>
      <c r="Q73" s="7"/>
      <c r="R73" s="7"/>
      <c r="S73" s="7"/>
      <c r="T73" s="7"/>
      <c r="U73" s="7">
        <f t="shared" si="1"/>
        <v>-1</v>
      </c>
      <c r="V73" s="7">
        <f>'[7]FY23 enroll'!V73-'[7]FY22 enroll'!V73</f>
        <v>-7</v>
      </c>
      <c r="W73" s="7">
        <f>'[7]FY23 enroll'!W73-'[7]FY22 enroll'!W73</f>
        <v>0</v>
      </c>
      <c r="X73" s="7">
        <f>'[7]FY23 enroll'!X73-'[7]FY22 enroll'!X73</f>
        <v>1</v>
      </c>
      <c r="Y73" s="7">
        <f>'[7]FY23 enroll'!Y73-'[7]FY22 enroll'!Y73</f>
        <v>3</v>
      </c>
      <c r="Z73" s="7">
        <f>'[7]FY23 enroll'!Z73-'[7]FY22 enroll'!Z73</f>
        <v>-3</v>
      </c>
      <c r="AA73" s="7">
        <f>'[7]FY23 enroll'!AA73-'[7]FY22 enroll'!AA73</f>
        <v>1</v>
      </c>
      <c r="AB73" s="7">
        <f>'[7]FY23 enroll'!AB73-'[7]FY22 enroll'!AB73</f>
        <v>0</v>
      </c>
      <c r="AC73" s="7">
        <f>'[7]FY23 enroll'!AC73-'[7]FY22 enroll'!AC73</f>
        <v>1</v>
      </c>
      <c r="AD73" s="7">
        <f>'[7]FY23 enroll'!AD73-'[7]FY22 enroll'!AD73</f>
        <v>-27</v>
      </c>
    </row>
    <row r="74" spans="1:30" x14ac:dyDescent="0.25">
      <c r="A74" s="12">
        <v>287</v>
      </c>
      <c r="B74" s="6" t="s">
        <v>257</v>
      </c>
      <c r="C74" s="7">
        <f>'[7]FY23 tchr CSM'!C74-'[7]FY22 tchr CSM'!C74</f>
        <v>0</v>
      </c>
      <c r="D74" s="7">
        <f>'[7]FY23 tchr CSM'!D74-'[7]FY22 tchr CSM'!D74</f>
        <v>0</v>
      </c>
      <c r="E74" s="7">
        <f>'[7]FY23 tchr CSM'!E74-'[7]FY22 tchr CSM'!E74</f>
        <v>0</v>
      </c>
      <c r="F74" s="7">
        <f>'[7]FY23 tchr CSM'!F74-'[7]FY22 tchr CSM'!F74</f>
        <v>0</v>
      </c>
      <c r="G74" s="7">
        <f>'[7]FY23 tchr CSM'!G74-'[7]FY22 tchr CSM'!G74</f>
        <v>0</v>
      </c>
      <c r="H74" s="7">
        <f>'[7]FY23 tchr CSM'!H74-'[7]FY22 tchr CSM'!H74</f>
        <v>0</v>
      </c>
      <c r="I74" s="7">
        <f>'[7]FY23 tchr CSM'!I74-'[7]FY22 tchr CSM'!I74</f>
        <v>0</v>
      </c>
      <c r="J74" s="7">
        <f>'[7]FY23 tchr CSM'!J74-'[7]FY22 tchr CSM'!J74</f>
        <v>0</v>
      </c>
      <c r="K74" s="7">
        <f>'[7]FY23 tchr CSM'!K74-'[7]FY22 tchr CSM'!K74</f>
        <v>0</v>
      </c>
      <c r="L74" s="7">
        <f>'[7]FY23 tchr CSM'!L74-'[7]FY22 tchr CSM'!L74</f>
        <v>0</v>
      </c>
      <c r="M74" s="7">
        <f>'[7]FY23 tchr CSM'!M74-'[7]FY22 tchr CSM'!M74</f>
        <v>0</v>
      </c>
      <c r="N74" s="7">
        <f>'[7]FY23 tchr CSM'!N74-'[7]FY22 tchr CSM'!N74</f>
        <v>0</v>
      </c>
      <c r="O74" s="7"/>
      <c r="P74" s="7"/>
      <c r="Q74" s="7"/>
      <c r="R74" s="7"/>
      <c r="S74" s="7"/>
      <c r="T74" s="7"/>
      <c r="U74" s="7">
        <f t="shared" si="1"/>
        <v>0</v>
      </c>
      <c r="V74" s="7">
        <f>'[7]FY23 enroll'!V74-'[7]FY22 enroll'!V74</f>
        <v>-15</v>
      </c>
      <c r="W74" s="7">
        <f>'[7]FY23 enroll'!W74-'[7]FY22 enroll'!W74</f>
        <v>-2</v>
      </c>
      <c r="X74" s="7">
        <f>'[7]FY23 enroll'!X74-'[7]FY22 enroll'!X74</f>
        <v>0</v>
      </c>
      <c r="Y74" s="7">
        <f>'[7]FY23 enroll'!Y74-'[7]FY22 enroll'!Y74</f>
        <v>-2</v>
      </c>
      <c r="Z74" s="7">
        <f>'[7]FY23 enroll'!Z74-'[7]FY22 enroll'!Z74</f>
        <v>-19</v>
      </c>
      <c r="AA74" s="7">
        <f>'[7]FY23 enroll'!AA74-'[7]FY22 enroll'!AA74</f>
        <v>78</v>
      </c>
      <c r="AB74" s="7">
        <f>'[7]FY23 enroll'!AB74-'[7]FY22 enroll'!AB74</f>
        <v>0</v>
      </c>
      <c r="AC74" s="7">
        <f>'[7]FY23 enroll'!AC74-'[7]FY22 enroll'!AC74</f>
        <v>-8</v>
      </c>
      <c r="AD74" s="7">
        <f>'[7]FY23 enroll'!AD74-'[7]FY22 enroll'!AD74</f>
        <v>2</v>
      </c>
    </row>
    <row r="75" spans="1:30" x14ac:dyDescent="0.25">
      <c r="A75" s="12">
        <v>288</v>
      </c>
      <c r="B75" s="6" t="s">
        <v>258</v>
      </c>
      <c r="C75" s="7">
        <f>'[7]FY23 tchr CSM'!C75-'[7]FY22 tchr CSM'!C75</f>
        <v>0</v>
      </c>
      <c r="D75" s="7">
        <f>'[7]FY23 tchr CSM'!D75-'[7]FY22 tchr CSM'!D75</f>
        <v>0</v>
      </c>
      <c r="E75" s="7">
        <f>'[7]FY23 tchr CSM'!E75-'[7]FY22 tchr CSM'!E75</f>
        <v>0</v>
      </c>
      <c r="F75" s="7">
        <f>'[7]FY23 tchr CSM'!F75-'[7]FY22 tchr CSM'!F75</f>
        <v>0</v>
      </c>
      <c r="G75" s="7">
        <f>'[7]FY23 tchr CSM'!G75-'[7]FY22 tchr CSM'!G75</f>
        <v>0</v>
      </c>
      <c r="H75" s="7">
        <f>'[7]FY23 tchr CSM'!H75-'[7]FY22 tchr CSM'!H75</f>
        <v>0</v>
      </c>
      <c r="I75" s="7">
        <f>'[7]FY23 tchr CSM'!I75-'[7]FY22 tchr CSM'!I75</f>
        <v>0</v>
      </c>
      <c r="J75" s="7">
        <f>'[7]FY23 tchr CSM'!J75-'[7]FY22 tchr CSM'!J75</f>
        <v>0</v>
      </c>
      <c r="K75" s="7">
        <f>'[7]FY23 tchr CSM'!K75-'[7]FY22 tchr CSM'!K75</f>
        <v>0</v>
      </c>
      <c r="L75" s="7">
        <f>'[7]FY23 tchr CSM'!L75-'[7]FY22 tchr CSM'!L75</f>
        <v>0</v>
      </c>
      <c r="M75" s="7">
        <f>'[7]FY23 tchr CSM'!M75-'[7]FY22 tchr CSM'!M75</f>
        <v>0</v>
      </c>
      <c r="N75" s="7">
        <f>'[7]FY23 tchr CSM'!N75-'[7]FY22 tchr CSM'!N75</f>
        <v>0</v>
      </c>
      <c r="O75" s="7"/>
      <c r="P75" s="7"/>
      <c r="Q75" s="7"/>
      <c r="R75" s="7"/>
      <c r="S75" s="7"/>
      <c r="T75" s="7"/>
      <c r="U75" s="7">
        <f t="shared" si="1"/>
        <v>0</v>
      </c>
      <c r="V75" s="7">
        <f>'[7]FY23 enroll'!V75-'[7]FY22 enroll'!V75</f>
        <v>9</v>
      </c>
      <c r="W75" s="7">
        <f>'[7]FY23 enroll'!W75-'[7]FY22 enroll'!W75</f>
        <v>-1</v>
      </c>
      <c r="X75" s="7">
        <f>'[7]FY23 enroll'!X75-'[7]FY22 enroll'!X75</f>
        <v>4</v>
      </c>
      <c r="Y75" s="7">
        <f>'[7]FY23 enroll'!Y75-'[7]FY22 enroll'!Y75</f>
        <v>6</v>
      </c>
      <c r="Z75" s="7">
        <f>'[7]FY23 enroll'!Z75-'[7]FY22 enroll'!Z75</f>
        <v>18</v>
      </c>
      <c r="AA75" s="7">
        <f>'[7]FY23 enroll'!AA75-'[7]FY22 enroll'!AA75</f>
        <v>34</v>
      </c>
      <c r="AB75" s="7">
        <f>'[7]FY23 enroll'!AB75-'[7]FY22 enroll'!AB75</f>
        <v>0</v>
      </c>
      <c r="AC75" s="7">
        <f>'[7]FY23 enroll'!AC75-'[7]FY22 enroll'!AC75</f>
        <v>-1</v>
      </c>
      <c r="AD75" s="7">
        <f>'[7]FY23 enroll'!AD75-'[7]FY22 enroll'!AD75</f>
        <v>-22</v>
      </c>
    </row>
    <row r="76" spans="1:30" x14ac:dyDescent="0.25">
      <c r="A76" s="12">
        <v>290</v>
      </c>
      <c r="B76" s="6" t="s">
        <v>259</v>
      </c>
      <c r="C76" s="7">
        <f>'[7]FY23 tchr CSM'!C76-'[7]FY22 tchr CSM'!C76</f>
        <v>1</v>
      </c>
      <c r="D76" s="7">
        <f>'[7]FY23 tchr CSM'!D76-'[7]FY22 tchr CSM'!D76</f>
        <v>0</v>
      </c>
      <c r="E76" s="7">
        <f>'[7]FY23 tchr CSM'!E76-'[7]FY22 tchr CSM'!E76</f>
        <v>0</v>
      </c>
      <c r="F76" s="7">
        <f>'[7]FY23 tchr CSM'!F76-'[7]FY22 tchr CSM'!F76</f>
        <v>1</v>
      </c>
      <c r="G76" s="7">
        <f>'[7]FY23 tchr CSM'!G76-'[7]FY22 tchr CSM'!G76</f>
        <v>-1</v>
      </c>
      <c r="H76" s="7">
        <f>'[7]FY23 tchr CSM'!H76-'[7]FY22 tchr CSM'!H76</f>
        <v>0</v>
      </c>
      <c r="I76" s="7">
        <f>'[7]FY23 tchr CSM'!I76-'[7]FY22 tchr CSM'!I76</f>
        <v>1</v>
      </c>
      <c r="J76" s="7">
        <f>'[7]FY23 tchr CSM'!J76-'[7]FY22 tchr CSM'!J76</f>
        <v>-1</v>
      </c>
      <c r="K76" s="7">
        <f>'[7]FY23 tchr CSM'!K76-'[7]FY22 tchr CSM'!K76</f>
        <v>0</v>
      </c>
      <c r="L76" s="7">
        <f>'[7]FY23 tchr CSM'!L76-'[7]FY22 tchr CSM'!L76</f>
        <v>0</v>
      </c>
      <c r="M76" s="7">
        <f>'[7]FY23 tchr CSM'!M76-'[7]FY22 tchr CSM'!M76</f>
        <v>0</v>
      </c>
      <c r="N76" s="7">
        <f>'[7]FY23 tchr CSM'!N76-'[7]FY22 tchr CSM'!N76</f>
        <v>0</v>
      </c>
      <c r="O76" s="7"/>
      <c r="P76" s="7"/>
      <c r="Q76" s="7"/>
      <c r="R76" s="7"/>
      <c r="S76" s="7"/>
      <c r="T76" s="7"/>
      <c r="U76" s="7">
        <f t="shared" si="1"/>
        <v>1</v>
      </c>
      <c r="V76" s="7">
        <f>'[7]FY23 enroll'!V76-'[7]FY22 enroll'!V76</f>
        <v>6</v>
      </c>
      <c r="W76" s="7">
        <f>'[7]FY23 enroll'!W76-'[7]FY22 enroll'!W76</f>
        <v>2</v>
      </c>
      <c r="X76" s="7">
        <f>'[7]FY23 enroll'!X76-'[7]FY22 enroll'!X76</f>
        <v>-2</v>
      </c>
      <c r="Y76" s="7">
        <f>'[7]FY23 enroll'!Y76-'[7]FY22 enroll'!Y76</f>
        <v>-6</v>
      </c>
      <c r="Z76" s="7">
        <f>'[7]FY23 enroll'!Z76-'[7]FY22 enroll'!Z76</f>
        <v>0</v>
      </c>
      <c r="AA76" s="7">
        <f>'[7]FY23 enroll'!AA76-'[7]FY22 enroll'!AA76</f>
        <v>34</v>
      </c>
      <c r="AB76" s="7">
        <f>'[7]FY23 enroll'!AB76-'[7]FY22 enroll'!AB76</f>
        <v>0</v>
      </c>
      <c r="AC76" s="7">
        <f>'[7]FY23 enroll'!AC76-'[7]FY22 enroll'!AC76</f>
        <v>-13</v>
      </c>
      <c r="AD76" s="7">
        <f>'[7]FY23 enroll'!AD76-'[7]FY22 enroll'!AD76</f>
        <v>38</v>
      </c>
    </row>
    <row r="77" spans="1:30" x14ac:dyDescent="0.25">
      <c r="A77" s="12">
        <v>292</v>
      </c>
      <c r="B77" s="6" t="s">
        <v>260</v>
      </c>
      <c r="C77" s="7">
        <f>'[7]FY23 tchr CSM'!C77-'[7]FY22 tchr CSM'!C77</f>
        <v>0</v>
      </c>
      <c r="D77" s="7">
        <f>'[7]FY23 tchr CSM'!D77-'[7]FY22 tchr CSM'!D77</f>
        <v>0</v>
      </c>
      <c r="E77" s="7">
        <f>'[7]FY23 tchr CSM'!E77-'[7]FY22 tchr CSM'!E77</f>
        <v>0</v>
      </c>
      <c r="F77" s="7">
        <f>'[7]FY23 tchr CSM'!F77-'[7]FY22 tchr CSM'!F77</f>
        <v>0</v>
      </c>
      <c r="G77" s="7">
        <f>'[7]FY23 tchr CSM'!G77-'[7]FY22 tchr CSM'!G77</f>
        <v>0</v>
      </c>
      <c r="H77" s="7">
        <f>'[7]FY23 tchr CSM'!H77-'[7]FY22 tchr CSM'!H77</f>
        <v>0</v>
      </c>
      <c r="I77" s="7">
        <f>'[7]FY23 tchr CSM'!I77-'[7]FY22 tchr CSM'!I77</f>
        <v>0</v>
      </c>
      <c r="J77" s="7">
        <f>'[7]FY23 tchr CSM'!J77-'[7]FY22 tchr CSM'!J77</f>
        <v>0</v>
      </c>
      <c r="K77" s="7">
        <f>'[7]FY23 tchr CSM'!K77-'[7]FY22 tchr CSM'!K77</f>
        <v>-0.22727272727272707</v>
      </c>
      <c r="L77" s="7">
        <f>'[7]FY23 tchr CSM'!L77-'[7]FY22 tchr CSM'!L77</f>
        <v>-0.10909090909090935</v>
      </c>
      <c r="M77" s="7">
        <f>'[7]FY23 tchr CSM'!M77-'[7]FY22 tchr CSM'!M77</f>
        <v>-7.2727272727272751E-2</v>
      </c>
      <c r="N77" s="7">
        <f>'[7]FY23 tchr CSM'!N77-'[7]FY22 tchr CSM'!N77</f>
        <v>0</v>
      </c>
      <c r="O77" s="7"/>
      <c r="P77" s="7"/>
      <c r="Q77" s="7"/>
      <c r="R77" s="7"/>
      <c r="S77" s="7"/>
      <c r="T77" s="7"/>
      <c r="U77" s="7">
        <f t="shared" si="1"/>
        <v>-0.40909090909090917</v>
      </c>
      <c r="V77" s="7">
        <f>'[7]FY23 enroll'!V77-'[7]FY22 enroll'!V77</f>
        <v>-1</v>
      </c>
      <c r="W77" s="7">
        <f>'[7]FY23 enroll'!W77-'[7]FY22 enroll'!W77</f>
        <v>-3</v>
      </c>
      <c r="X77" s="7">
        <f>'[7]FY23 enroll'!X77-'[7]FY22 enroll'!X77</f>
        <v>-1</v>
      </c>
      <c r="Y77" s="7">
        <f>'[7]FY23 enroll'!Y77-'[7]FY22 enroll'!Y77</f>
        <v>2</v>
      </c>
      <c r="Z77" s="7">
        <f>'[7]FY23 enroll'!Z77-'[7]FY22 enroll'!Z77</f>
        <v>-3</v>
      </c>
      <c r="AA77" s="7">
        <f>'[7]FY23 enroll'!AA77-'[7]FY22 enroll'!AA77</f>
        <v>179</v>
      </c>
      <c r="AB77" s="7">
        <f>'[7]FY23 enroll'!AB77-'[7]FY22 enroll'!AB77</f>
        <v>56</v>
      </c>
      <c r="AC77" s="7">
        <f>'[7]FY23 enroll'!AC77-'[7]FY22 enroll'!AC77</f>
        <v>21</v>
      </c>
      <c r="AD77" s="7">
        <f>'[7]FY23 enroll'!AD77-'[7]FY22 enroll'!AD77</f>
        <v>-12</v>
      </c>
    </row>
    <row r="78" spans="1:30" x14ac:dyDescent="0.25">
      <c r="A78" s="12">
        <v>294</v>
      </c>
      <c r="B78" s="6" t="s">
        <v>261</v>
      </c>
      <c r="C78" s="7">
        <f>'[7]FY23 tchr CSM'!C78-'[7]FY22 tchr CSM'!C78</f>
        <v>0</v>
      </c>
      <c r="D78" s="7">
        <f>'[7]FY23 tchr CSM'!D78-'[7]FY22 tchr CSM'!D78</f>
        <v>0</v>
      </c>
      <c r="E78" s="7">
        <f>'[7]FY23 tchr CSM'!E78-'[7]FY22 tchr CSM'!E78</f>
        <v>0</v>
      </c>
      <c r="F78" s="7">
        <f>'[7]FY23 tchr CSM'!F78-'[7]FY22 tchr CSM'!F78</f>
        <v>0</v>
      </c>
      <c r="G78" s="7">
        <f>'[7]FY23 tchr CSM'!G78-'[7]FY22 tchr CSM'!G78</f>
        <v>0</v>
      </c>
      <c r="H78" s="7">
        <f>'[7]FY23 tchr CSM'!H78-'[7]FY22 tchr CSM'!H78</f>
        <v>-1</v>
      </c>
      <c r="I78" s="7">
        <f>'[7]FY23 tchr CSM'!I78-'[7]FY22 tchr CSM'!I78</f>
        <v>0</v>
      </c>
      <c r="J78" s="7">
        <f>'[7]FY23 tchr CSM'!J78-'[7]FY22 tchr CSM'!J78</f>
        <v>0</v>
      </c>
      <c r="K78" s="7">
        <f>'[7]FY23 tchr CSM'!K78-'[7]FY22 tchr CSM'!K78</f>
        <v>0</v>
      </c>
      <c r="L78" s="7">
        <f>'[7]FY23 tchr CSM'!L78-'[7]FY22 tchr CSM'!L78</f>
        <v>0</v>
      </c>
      <c r="M78" s="7">
        <f>'[7]FY23 tchr CSM'!M78-'[7]FY22 tchr CSM'!M78</f>
        <v>0</v>
      </c>
      <c r="N78" s="7">
        <f>'[7]FY23 tchr CSM'!N78-'[7]FY22 tchr CSM'!N78</f>
        <v>0</v>
      </c>
      <c r="O78" s="7"/>
      <c r="P78" s="7"/>
      <c r="Q78" s="7"/>
      <c r="R78" s="7"/>
      <c r="S78" s="7"/>
      <c r="T78" s="7"/>
      <c r="U78" s="7">
        <f t="shared" si="1"/>
        <v>-1</v>
      </c>
      <c r="V78" s="7">
        <f>'[7]FY23 enroll'!V78-'[7]FY22 enroll'!V78</f>
        <v>0</v>
      </c>
      <c r="W78" s="7">
        <f>'[7]FY23 enroll'!W78-'[7]FY22 enroll'!W78</f>
        <v>1</v>
      </c>
      <c r="X78" s="7">
        <f>'[7]FY23 enroll'!X78-'[7]FY22 enroll'!X78</f>
        <v>-1</v>
      </c>
      <c r="Y78" s="7">
        <f>'[7]FY23 enroll'!Y78-'[7]FY22 enroll'!Y78</f>
        <v>-9</v>
      </c>
      <c r="Z78" s="7">
        <f>'[7]FY23 enroll'!Z78-'[7]FY22 enroll'!Z78</f>
        <v>-9</v>
      </c>
      <c r="AA78" s="7">
        <f>'[7]FY23 enroll'!AA78-'[7]FY22 enroll'!AA78</f>
        <v>2</v>
      </c>
      <c r="AB78" s="7">
        <f>'[7]FY23 enroll'!AB78-'[7]FY22 enroll'!AB78</f>
        <v>0</v>
      </c>
      <c r="AC78" s="7">
        <f>'[7]FY23 enroll'!AC78-'[7]FY22 enroll'!AC78</f>
        <v>2</v>
      </c>
      <c r="AD78" s="7">
        <f>'[7]FY23 enroll'!AD78-'[7]FY22 enroll'!AD78</f>
        <v>-30</v>
      </c>
    </row>
    <row r="79" spans="1:30" x14ac:dyDescent="0.25">
      <c r="A79" s="12">
        <v>295</v>
      </c>
      <c r="B79" s="6" t="s">
        <v>262</v>
      </c>
      <c r="C79" s="7">
        <f>'[7]FY23 tchr CSM'!C79-'[7]FY22 tchr CSM'!C79</f>
        <v>0</v>
      </c>
      <c r="D79" s="7">
        <f>'[7]FY23 tchr CSM'!D79-'[7]FY22 tchr CSM'!D79</f>
        <v>0</v>
      </c>
      <c r="E79" s="7">
        <f>'[7]FY23 tchr CSM'!E79-'[7]FY22 tchr CSM'!E79</f>
        <v>0</v>
      </c>
      <c r="F79" s="7">
        <f>'[7]FY23 tchr CSM'!F79-'[7]FY22 tchr CSM'!F79</f>
        <v>0</v>
      </c>
      <c r="G79" s="7">
        <f>'[7]FY23 tchr CSM'!G79-'[7]FY22 tchr CSM'!G79</f>
        <v>0</v>
      </c>
      <c r="H79" s="7">
        <f>'[7]FY23 tchr CSM'!H79-'[7]FY22 tchr CSM'!H79</f>
        <v>0</v>
      </c>
      <c r="I79" s="7">
        <f>'[7]FY23 tchr CSM'!I79-'[7]FY22 tchr CSM'!I79</f>
        <v>0</v>
      </c>
      <c r="J79" s="7">
        <f>'[7]FY23 tchr CSM'!J79-'[7]FY22 tchr CSM'!J79</f>
        <v>1</v>
      </c>
      <c r="K79" s="7">
        <f>'[7]FY23 tchr CSM'!K79-'[7]FY22 tchr CSM'!K79</f>
        <v>0</v>
      </c>
      <c r="L79" s="7">
        <f>'[7]FY23 tchr CSM'!L79-'[7]FY22 tchr CSM'!L79</f>
        <v>0</v>
      </c>
      <c r="M79" s="7">
        <f>'[7]FY23 tchr CSM'!M79-'[7]FY22 tchr CSM'!M79</f>
        <v>0</v>
      </c>
      <c r="N79" s="7">
        <f>'[7]FY23 tchr CSM'!N79-'[7]FY22 tchr CSM'!N79</f>
        <v>0</v>
      </c>
      <c r="O79" s="7"/>
      <c r="P79" s="7"/>
      <c r="Q79" s="7"/>
      <c r="R79" s="7"/>
      <c r="S79" s="7"/>
      <c r="T79" s="7"/>
      <c r="U79" s="7">
        <f t="shared" si="1"/>
        <v>1</v>
      </c>
      <c r="V79" s="7">
        <f>'[7]FY23 enroll'!V79-'[7]FY22 enroll'!V79</f>
        <v>-4</v>
      </c>
      <c r="W79" s="7">
        <f>'[7]FY23 enroll'!W79-'[7]FY22 enroll'!W79</f>
        <v>-2</v>
      </c>
      <c r="X79" s="7">
        <f>'[7]FY23 enroll'!X79-'[7]FY22 enroll'!X79</f>
        <v>0</v>
      </c>
      <c r="Y79" s="7">
        <f>'[7]FY23 enroll'!Y79-'[7]FY22 enroll'!Y79</f>
        <v>-5</v>
      </c>
      <c r="Z79" s="7">
        <f>'[7]FY23 enroll'!Z79-'[7]FY22 enroll'!Z79</f>
        <v>-11</v>
      </c>
      <c r="AA79" s="7">
        <f>'[7]FY23 enroll'!AA79-'[7]FY22 enroll'!AA79</f>
        <v>4</v>
      </c>
      <c r="AB79" s="7">
        <f>'[7]FY23 enroll'!AB79-'[7]FY22 enroll'!AB79</f>
        <v>0</v>
      </c>
      <c r="AC79" s="7">
        <f>'[7]FY23 enroll'!AC79-'[7]FY22 enroll'!AC79</f>
        <v>-6</v>
      </c>
      <c r="AD79" s="7">
        <f>'[7]FY23 enroll'!AD79-'[7]FY22 enroll'!AD79</f>
        <v>-20</v>
      </c>
    </row>
    <row r="80" spans="1:30" x14ac:dyDescent="0.25">
      <c r="A80" s="12">
        <v>301</v>
      </c>
      <c r="B80" s="6" t="s">
        <v>263</v>
      </c>
      <c r="C80" s="7">
        <f>'[7]FY23 tchr CSM'!C80-'[7]FY22 tchr CSM'!C80</f>
        <v>0</v>
      </c>
      <c r="D80" s="7">
        <f>'[7]FY23 tchr CSM'!D80-'[7]FY22 tchr CSM'!D80</f>
        <v>0</v>
      </c>
      <c r="E80" s="7">
        <f>'[7]FY23 tchr CSM'!E80-'[7]FY22 tchr CSM'!E80</f>
        <v>-1</v>
      </c>
      <c r="F80" s="7">
        <f>'[7]FY23 tchr CSM'!F80-'[7]FY22 tchr CSM'!F80</f>
        <v>0</v>
      </c>
      <c r="G80" s="7">
        <f>'[7]FY23 tchr CSM'!G80-'[7]FY22 tchr CSM'!G80</f>
        <v>0</v>
      </c>
      <c r="H80" s="7">
        <f>'[7]FY23 tchr CSM'!H80-'[7]FY22 tchr CSM'!H80</f>
        <v>0</v>
      </c>
      <c r="I80" s="7">
        <f>'[7]FY23 tchr CSM'!I80-'[7]FY22 tchr CSM'!I80</f>
        <v>0</v>
      </c>
      <c r="J80" s="7">
        <f>'[7]FY23 tchr CSM'!J80-'[7]FY22 tchr CSM'!J80</f>
        <v>0</v>
      </c>
      <c r="K80" s="7">
        <f>'[7]FY23 tchr CSM'!K80-'[7]FY22 tchr CSM'!K80</f>
        <v>0</v>
      </c>
      <c r="L80" s="7">
        <f>'[7]FY23 tchr CSM'!L80-'[7]FY22 tchr CSM'!L80</f>
        <v>0</v>
      </c>
      <c r="M80" s="7">
        <f>'[7]FY23 tchr CSM'!M80-'[7]FY22 tchr CSM'!M80</f>
        <v>0</v>
      </c>
      <c r="N80" s="7">
        <f>'[7]FY23 tchr CSM'!N80-'[7]FY22 tchr CSM'!N80</f>
        <v>0</v>
      </c>
      <c r="O80" s="7"/>
      <c r="P80" s="7"/>
      <c r="Q80" s="7"/>
      <c r="R80" s="7"/>
      <c r="S80" s="7"/>
      <c r="T80" s="7"/>
      <c r="U80" s="7">
        <f t="shared" si="1"/>
        <v>-1</v>
      </c>
      <c r="V80" s="7">
        <f>'[7]FY23 enroll'!V80-'[7]FY22 enroll'!V80</f>
        <v>2</v>
      </c>
      <c r="W80" s="7">
        <f>'[7]FY23 enroll'!W80-'[7]FY22 enroll'!W80</f>
        <v>0</v>
      </c>
      <c r="X80" s="7">
        <f>'[7]FY23 enroll'!X80-'[7]FY22 enroll'!X80</f>
        <v>0</v>
      </c>
      <c r="Y80" s="7">
        <f>'[7]FY23 enroll'!Y80-'[7]FY22 enroll'!Y80</f>
        <v>0</v>
      </c>
      <c r="Z80" s="7">
        <f>'[7]FY23 enroll'!Z80-'[7]FY22 enroll'!Z80</f>
        <v>2</v>
      </c>
      <c r="AA80" s="7">
        <f>'[7]FY23 enroll'!AA80-'[7]FY22 enroll'!AA80</f>
        <v>1</v>
      </c>
      <c r="AB80" s="7">
        <f>'[7]FY23 enroll'!AB80-'[7]FY22 enroll'!AB80</f>
        <v>0</v>
      </c>
      <c r="AC80" s="7">
        <f>'[7]FY23 enroll'!AC80-'[7]FY22 enroll'!AC80</f>
        <v>0</v>
      </c>
      <c r="AD80" s="7">
        <f>'[7]FY23 enroll'!AD80-'[7]FY22 enroll'!AD80</f>
        <v>-2</v>
      </c>
    </row>
    <row r="81" spans="1:30" x14ac:dyDescent="0.25">
      <c r="A81" s="12">
        <v>478</v>
      </c>
      <c r="B81" s="6" t="s">
        <v>264</v>
      </c>
      <c r="C81" s="7">
        <f>'[7]FY23 tchr CSM'!C81-'[7]FY22 tchr CSM'!C81</f>
        <v>0</v>
      </c>
      <c r="D81" s="7">
        <f>'[7]FY23 tchr CSM'!D81-'[7]FY22 tchr CSM'!D81</f>
        <v>0</v>
      </c>
      <c r="E81" s="7">
        <f>'[7]FY23 tchr CSM'!E81-'[7]FY22 tchr CSM'!E81</f>
        <v>0</v>
      </c>
      <c r="F81" s="7">
        <f>'[7]FY23 tchr CSM'!F81-'[7]FY22 tchr CSM'!F81</f>
        <v>0</v>
      </c>
      <c r="G81" s="7">
        <f>'[7]FY23 tchr CSM'!G81-'[7]FY22 tchr CSM'!G81</f>
        <v>0</v>
      </c>
      <c r="H81" s="7">
        <f>'[7]FY23 tchr CSM'!H81-'[7]FY22 tchr CSM'!H81</f>
        <v>0</v>
      </c>
      <c r="I81" s="7">
        <f>'[7]FY23 tchr CSM'!I81-'[7]FY22 tchr CSM'!I81</f>
        <v>0</v>
      </c>
      <c r="J81" s="7">
        <f>'[7]FY23 tchr CSM'!J81-'[7]FY22 tchr CSM'!J81</f>
        <v>0</v>
      </c>
      <c r="K81" s="7">
        <f>'[7]FY23 tchr CSM'!K81-'[7]FY22 tchr CSM'!K81</f>
        <v>0</v>
      </c>
      <c r="L81" s="7">
        <f>'[7]FY23 tchr CSM'!L81-'[7]FY22 tchr CSM'!L81</f>
        <v>0</v>
      </c>
      <c r="M81" s="7">
        <f>'[7]FY23 tchr CSM'!M81-'[7]FY22 tchr CSM'!M81</f>
        <v>0</v>
      </c>
      <c r="N81" s="7">
        <f>'[7]FY23 tchr CSM'!N81-'[7]FY22 tchr CSM'!N81</f>
        <v>0</v>
      </c>
      <c r="O81" s="7"/>
      <c r="P81" s="7"/>
      <c r="Q81" s="7"/>
      <c r="R81" s="7"/>
      <c r="S81" s="7"/>
      <c r="T81" s="7"/>
      <c r="U81" s="7">
        <f t="shared" si="1"/>
        <v>0</v>
      </c>
      <c r="V81" s="7">
        <f>'[7]FY23 enroll'!V81-'[7]FY22 enroll'!V81</f>
        <v>-3</v>
      </c>
      <c r="W81" s="7">
        <f>'[7]FY23 enroll'!W81-'[7]FY22 enroll'!W81</f>
        <v>-3</v>
      </c>
      <c r="X81" s="7">
        <f>'[7]FY23 enroll'!X81-'[7]FY22 enroll'!X81</f>
        <v>2</v>
      </c>
      <c r="Y81" s="7">
        <f>'[7]FY23 enroll'!Y81-'[7]FY22 enroll'!Y81</f>
        <v>3</v>
      </c>
      <c r="Z81" s="7">
        <f>'[7]FY23 enroll'!Z81-'[7]FY22 enroll'!Z81</f>
        <v>-1</v>
      </c>
      <c r="AA81" s="7">
        <f>'[7]FY23 enroll'!AA81-'[7]FY22 enroll'!AA81</f>
        <v>0</v>
      </c>
      <c r="AB81" s="7">
        <f>'[7]FY23 enroll'!AB81-'[7]FY22 enroll'!AB81</f>
        <v>11</v>
      </c>
      <c r="AC81" s="7">
        <f>'[7]FY23 enroll'!AC81-'[7]FY22 enroll'!AC81</f>
        <v>-4</v>
      </c>
      <c r="AD81" s="7">
        <f>'[7]FY23 enroll'!AD81-'[7]FY22 enroll'!AD81</f>
        <v>24</v>
      </c>
    </row>
    <row r="82" spans="1:30" x14ac:dyDescent="0.25">
      <c r="A82" s="12">
        <v>299</v>
      </c>
      <c r="B82" s="6" t="s">
        <v>265</v>
      </c>
      <c r="C82" s="7">
        <f>'[7]FY23 tchr CSM'!C82-'[7]FY22 tchr CSM'!C82</f>
        <v>0</v>
      </c>
      <c r="D82" s="7">
        <f>'[7]FY23 tchr CSM'!D82-'[7]FY22 tchr CSM'!D82</f>
        <v>0</v>
      </c>
      <c r="E82" s="7">
        <f>'[7]FY23 tchr CSM'!E82-'[7]FY22 tchr CSM'!E82</f>
        <v>0</v>
      </c>
      <c r="F82" s="7">
        <f>'[7]FY23 tchr CSM'!F82-'[7]FY22 tchr CSM'!F82</f>
        <v>-1</v>
      </c>
      <c r="G82" s="7">
        <f>'[7]FY23 tchr CSM'!G82-'[7]FY22 tchr CSM'!G82</f>
        <v>0</v>
      </c>
      <c r="H82" s="7">
        <f>'[7]FY23 tchr CSM'!H82-'[7]FY22 tchr CSM'!H82</f>
        <v>0</v>
      </c>
      <c r="I82" s="7">
        <f>'[7]FY23 tchr CSM'!I82-'[7]FY22 tchr CSM'!I82</f>
        <v>0</v>
      </c>
      <c r="J82" s="7">
        <f>'[7]FY23 tchr CSM'!J82-'[7]FY22 tchr CSM'!J82</f>
        <v>-1</v>
      </c>
      <c r="K82" s="7">
        <f>'[7]FY23 tchr CSM'!K82-'[7]FY22 tchr CSM'!K82</f>
        <v>0</v>
      </c>
      <c r="L82" s="7">
        <f>'[7]FY23 tchr CSM'!L82-'[7]FY22 tchr CSM'!L82</f>
        <v>0</v>
      </c>
      <c r="M82" s="7">
        <f>'[7]FY23 tchr CSM'!M82-'[7]FY22 tchr CSM'!M82</f>
        <v>0</v>
      </c>
      <c r="N82" s="7">
        <f>'[7]FY23 tchr CSM'!N82-'[7]FY22 tchr CSM'!N82</f>
        <v>0</v>
      </c>
      <c r="O82" s="7"/>
      <c r="P82" s="7"/>
      <c r="Q82" s="7"/>
      <c r="R82" s="7"/>
      <c r="S82" s="7"/>
      <c r="T82" s="7"/>
      <c r="U82" s="7">
        <f t="shared" si="1"/>
        <v>-2</v>
      </c>
      <c r="V82" s="7">
        <f>'[7]FY23 enroll'!V82-'[7]FY22 enroll'!V82</f>
        <v>-2</v>
      </c>
      <c r="W82" s="7">
        <f>'[7]FY23 enroll'!W82-'[7]FY22 enroll'!W82</f>
        <v>-2</v>
      </c>
      <c r="X82" s="7">
        <f>'[7]FY23 enroll'!X82-'[7]FY22 enroll'!X82</f>
        <v>-2</v>
      </c>
      <c r="Y82" s="7">
        <f>'[7]FY23 enroll'!Y82-'[7]FY22 enroll'!Y82</f>
        <v>2</v>
      </c>
      <c r="Z82" s="7">
        <f>'[7]FY23 enroll'!Z82-'[7]FY22 enroll'!Z82</f>
        <v>-4</v>
      </c>
      <c r="AA82" s="7">
        <f>'[7]FY23 enroll'!AA82-'[7]FY22 enroll'!AA82</f>
        <v>17</v>
      </c>
      <c r="AB82" s="7">
        <f>'[7]FY23 enroll'!AB82-'[7]FY22 enroll'!AB82</f>
        <v>0</v>
      </c>
      <c r="AC82" s="7">
        <f>'[7]FY23 enroll'!AC82-'[7]FY22 enroll'!AC82</f>
        <v>-15</v>
      </c>
      <c r="AD82" s="7">
        <f>'[7]FY23 enroll'!AD82-'[7]FY22 enroll'!AD82</f>
        <v>-24</v>
      </c>
    </row>
    <row r="83" spans="1:30" x14ac:dyDescent="0.25">
      <c r="A83" s="12">
        <v>300</v>
      </c>
      <c r="B83" s="6" t="s">
        <v>266</v>
      </c>
      <c r="C83" s="7">
        <f>'[7]FY23 tchr CSM'!C83-'[7]FY22 tchr CSM'!C83</f>
        <v>0</v>
      </c>
      <c r="D83" s="7">
        <f>'[7]FY23 tchr CSM'!D83-'[7]FY22 tchr CSM'!D83</f>
        <v>0</v>
      </c>
      <c r="E83" s="7">
        <f>'[7]FY23 tchr CSM'!E83-'[7]FY22 tchr CSM'!E83</f>
        <v>0</v>
      </c>
      <c r="F83" s="7">
        <f>'[7]FY23 tchr CSM'!F83-'[7]FY22 tchr CSM'!F83</f>
        <v>0</v>
      </c>
      <c r="G83" s="7">
        <f>'[7]FY23 tchr CSM'!G83-'[7]FY22 tchr CSM'!G83</f>
        <v>0</v>
      </c>
      <c r="H83" s="7">
        <f>'[7]FY23 tchr CSM'!H83-'[7]FY22 tchr CSM'!H83</f>
        <v>0</v>
      </c>
      <c r="I83" s="7">
        <f>'[7]FY23 tchr CSM'!I83-'[7]FY22 tchr CSM'!I83</f>
        <v>0</v>
      </c>
      <c r="J83" s="7">
        <f>'[7]FY23 tchr CSM'!J83-'[7]FY22 tchr CSM'!J83</f>
        <v>1</v>
      </c>
      <c r="K83" s="7">
        <f>'[7]FY23 tchr CSM'!K83-'[7]FY22 tchr CSM'!K83</f>
        <v>0</v>
      </c>
      <c r="L83" s="7">
        <f>'[7]FY23 tchr CSM'!L83-'[7]FY22 tchr CSM'!L83</f>
        <v>0</v>
      </c>
      <c r="M83" s="7">
        <f>'[7]FY23 tchr CSM'!M83-'[7]FY22 tchr CSM'!M83</f>
        <v>0</v>
      </c>
      <c r="N83" s="7">
        <f>'[7]FY23 tchr CSM'!N83-'[7]FY22 tchr CSM'!N83</f>
        <v>0</v>
      </c>
      <c r="O83" s="7"/>
      <c r="P83" s="7"/>
      <c r="Q83" s="7"/>
      <c r="R83" s="7"/>
      <c r="S83" s="7"/>
      <c r="T83" s="7"/>
      <c r="U83" s="7">
        <f t="shared" si="1"/>
        <v>1</v>
      </c>
      <c r="V83" s="7">
        <f>'[7]FY23 enroll'!V83-'[7]FY22 enroll'!V83</f>
        <v>-8</v>
      </c>
      <c r="W83" s="7">
        <f>'[7]FY23 enroll'!W83-'[7]FY22 enroll'!W83</f>
        <v>1</v>
      </c>
      <c r="X83" s="7">
        <f>'[7]FY23 enroll'!X83-'[7]FY22 enroll'!X83</f>
        <v>-1</v>
      </c>
      <c r="Y83" s="7">
        <f>'[7]FY23 enroll'!Y83-'[7]FY22 enroll'!Y83</f>
        <v>-2</v>
      </c>
      <c r="Z83" s="7">
        <f>'[7]FY23 enroll'!Z83-'[7]FY22 enroll'!Z83</f>
        <v>-10</v>
      </c>
      <c r="AA83" s="7">
        <f>'[7]FY23 enroll'!AA83-'[7]FY22 enroll'!AA83</f>
        <v>320</v>
      </c>
      <c r="AB83" s="7">
        <f>'[7]FY23 enroll'!AB83-'[7]FY22 enroll'!AB83</f>
        <v>0</v>
      </c>
      <c r="AC83" s="7">
        <f>'[7]FY23 enroll'!AC83-'[7]FY22 enroll'!AC83</f>
        <v>3</v>
      </c>
      <c r="AD83" s="7">
        <f>'[7]FY23 enroll'!AD83-'[7]FY22 enroll'!AD83</f>
        <v>-5</v>
      </c>
    </row>
    <row r="84" spans="1:30" x14ac:dyDescent="0.25">
      <c r="A84" s="12">
        <v>316</v>
      </c>
      <c r="B84" s="6" t="s">
        <v>267</v>
      </c>
      <c r="C84" s="7">
        <f>'[7]FY23 tchr CSM'!C84-'[7]FY22 tchr CSM'!C84</f>
        <v>0</v>
      </c>
      <c r="D84" s="7">
        <f>'[7]FY23 tchr CSM'!D84-'[7]FY22 tchr CSM'!D84</f>
        <v>0</v>
      </c>
      <c r="E84" s="7">
        <f>'[7]FY23 tchr CSM'!E84-'[7]FY22 tchr CSM'!E84</f>
        <v>0</v>
      </c>
      <c r="F84" s="7">
        <f>'[7]FY23 tchr CSM'!F84-'[7]FY22 tchr CSM'!F84</f>
        <v>0</v>
      </c>
      <c r="G84" s="7">
        <f>'[7]FY23 tchr CSM'!G84-'[7]FY22 tchr CSM'!G84</f>
        <v>0</v>
      </c>
      <c r="H84" s="7">
        <f>'[7]FY23 tchr CSM'!H84-'[7]FY22 tchr CSM'!H84</f>
        <v>0</v>
      </c>
      <c r="I84" s="7">
        <f>'[7]FY23 tchr CSM'!I84-'[7]FY22 tchr CSM'!I84</f>
        <v>0</v>
      </c>
      <c r="J84" s="7">
        <f>'[7]FY23 tchr CSM'!J84-'[7]FY22 tchr CSM'!J84</f>
        <v>0</v>
      </c>
      <c r="K84" s="7">
        <f>'[7]FY23 tchr CSM'!K84-'[7]FY22 tchr CSM'!K84</f>
        <v>0</v>
      </c>
      <c r="L84" s="7">
        <f>'[7]FY23 tchr CSM'!L84-'[7]FY22 tchr CSM'!L84</f>
        <v>0</v>
      </c>
      <c r="M84" s="7">
        <f>'[7]FY23 tchr CSM'!M84-'[7]FY22 tchr CSM'!M84</f>
        <v>0</v>
      </c>
      <c r="N84" s="7">
        <f>'[7]FY23 tchr CSM'!N84-'[7]FY22 tchr CSM'!N84</f>
        <v>0</v>
      </c>
      <c r="O84" s="7"/>
      <c r="P84" s="7"/>
      <c r="Q84" s="7"/>
      <c r="R84" s="7"/>
      <c r="S84" s="7"/>
      <c r="T84" s="7"/>
      <c r="U84" s="7">
        <f t="shared" si="1"/>
        <v>0</v>
      </c>
      <c r="V84" s="7">
        <f>'[7]FY23 enroll'!V84-'[7]FY22 enroll'!V84</f>
        <v>-12</v>
      </c>
      <c r="W84" s="7">
        <f>'[7]FY23 enroll'!W84-'[7]FY22 enroll'!W84</f>
        <v>0</v>
      </c>
      <c r="X84" s="7">
        <f>'[7]FY23 enroll'!X84-'[7]FY22 enroll'!X84</f>
        <v>6</v>
      </c>
      <c r="Y84" s="7">
        <f>'[7]FY23 enroll'!Y84-'[7]FY22 enroll'!Y84</f>
        <v>5</v>
      </c>
      <c r="Z84" s="7">
        <f>'[7]FY23 enroll'!Z84-'[7]FY22 enroll'!Z84</f>
        <v>-1</v>
      </c>
      <c r="AA84" s="7">
        <f>'[7]FY23 enroll'!AA84-'[7]FY22 enroll'!AA84</f>
        <v>2</v>
      </c>
      <c r="AB84" s="7">
        <f>'[7]FY23 enroll'!AB84-'[7]FY22 enroll'!AB84</f>
        <v>0</v>
      </c>
      <c r="AC84" s="7">
        <f>'[7]FY23 enroll'!AC84-'[7]FY22 enroll'!AC84</f>
        <v>1</v>
      </c>
      <c r="AD84" s="7">
        <f>'[7]FY23 enroll'!AD84-'[7]FY22 enroll'!AD84</f>
        <v>-13</v>
      </c>
    </row>
    <row r="85" spans="1:30" x14ac:dyDescent="0.25">
      <c r="A85" s="12">
        <v>302</v>
      </c>
      <c r="B85" s="6" t="s">
        <v>268</v>
      </c>
      <c r="C85" s="7">
        <f>'[7]FY23 tchr CSM'!C85-'[7]FY22 tchr CSM'!C85</f>
        <v>0</v>
      </c>
      <c r="D85" s="7">
        <f>'[7]FY23 tchr CSM'!D85-'[7]FY22 tchr CSM'!D85</f>
        <v>0</v>
      </c>
      <c r="E85" s="7">
        <f>'[7]FY23 tchr CSM'!E85-'[7]FY22 tchr CSM'!E85</f>
        <v>0</v>
      </c>
      <c r="F85" s="7">
        <f>'[7]FY23 tchr CSM'!F85-'[7]FY22 tchr CSM'!F85</f>
        <v>-1</v>
      </c>
      <c r="G85" s="7">
        <f>'[7]FY23 tchr CSM'!G85-'[7]FY22 tchr CSM'!G85</f>
        <v>0</v>
      </c>
      <c r="H85" s="7">
        <f>'[7]FY23 tchr CSM'!H85-'[7]FY22 tchr CSM'!H85</f>
        <v>-1</v>
      </c>
      <c r="I85" s="7">
        <f>'[7]FY23 tchr CSM'!I85-'[7]FY22 tchr CSM'!I85</f>
        <v>0</v>
      </c>
      <c r="J85" s="7">
        <f>'[7]FY23 tchr CSM'!J85-'[7]FY22 tchr CSM'!J85</f>
        <v>-1</v>
      </c>
      <c r="K85" s="7">
        <f>'[7]FY23 tchr CSM'!K85-'[7]FY22 tchr CSM'!K85</f>
        <v>0</v>
      </c>
      <c r="L85" s="7">
        <f>'[7]FY23 tchr CSM'!L85-'[7]FY22 tchr CSM'!L85</f>
        <v>0</v>
      </c>
      <c r="M85" s="7">
        <f>'[7]FY23 tchr CSM'!M85-'[7]FY22 tchr CSM'!M85</f>
        <v>0</v>
      </c>
      <c r="N85" s="7">
        <f>'[7]FY23 tchr CSM'!N85-'[7]FY22 tchr CSM'!N85</f>
        <v>0</v>
      </c>
      <c r="O85" s="7"/>
      <c r="P85" s="7"/>
      <c r="Q85" s="7"/>
      <c r="R85" s="7"/>
      <c r="S85" s="7"/>
      <c r="T85" s="7"/>
      <c r="U85" s="7">
        <f t="shared" si="1"/>
        <v>-3</v>
      </c>
      <c r="V85" s="7">
        <f>'[7]FY23 enroll'!V85-'[7]FY22 enroll'!V85</f>
        <v>8</v>
      </c>
      <c r="W85" s="7">
        <f>'[7]FY23 enroll'!W85-'[7]FY22 enroll'!W85</f>
        <v>0</v>
      </c>
      <c r="X85" s="7">
        <f>'[7]FY23 enroll'!X85-'[7]FY22 enroll'!X85</f>
        <v>-2</v>
      </c>
      <c r="Y85" s="7">
        <f>'[7]FY23 enroll'!Y85-'[7]FY22 enroll'!Y85</f>
        <v>1</v>
      </c>
      <c r="Z85" s="7">
        <f>'[7]FY23 enroll'!Z85-'[7]FY22 enroll'!Z85</f>
        <v>7</v>
      </c>
      <c r="AA85" s="7">
        <f>'[7]FY23 enroll'!AA85-'[7]FY22 enroll'!AA85</f>
        <v>210</v>
      </c>
      <c r="AB85" s="7">
        <f>'[7]FY23 enroll'!AB85-'[7]FY22 enroll'!AB85</f>
        <v>0</v>
      </c>
      <c r="AC85" s="7">
        <f>'[7]FY23 enroll'!AC85-'[7]FY22 enroll'!AC85</f>
        <v>-46</v>
      </c>
      <c r="AD85" s="7">
        <f>'[7]FY23 enroll'!AD85-'[7]FY22 enroll'!AD85</f>
        <v>-46</v>
      </c>
    </row>
    <row r="86" spans="1:30" x14ac:dyDescent="0.25">
      <c r="A86" s="12">
        <v>304</v>
      </c>
      <c r="B86" s="6" t="s">
        <v>269</v>
      </c>
      <c r="C86" s="7">
        <f>'[7]FY23 tchr CSM'!C86-'[7]FY22 tchr CSM'!C86</f>
        <v>0</v>
      </c>
      <c r="D86" s="7">
        <f>'[7]FY23 tchr CSM'!D86-'[7]FY22 tchr CSM'!D86</f>
        <v>0</v>
      </c>
      <c r="E86" s="7">
        <f>'[7]FY23 tchr CSM'!E86-'[7]FY22 tchr CSM'!E86</f>
        <v>0</v>
      </c>
      <c r="F86" s="7">
        <f>'[7]FY23 tchr CSM'!F86-'[7]FY22 tchr CSM'!F86</f>
        <v>0</v>
      </c>
      <c r="G86" s="7">
        <f>'[7]FY23 tchr CSM'!G86-'[7]FY22 tchr CSM'!G86</f>
        <v>0</v>
      </c>
      <c r="H86" s="7">
        <f>'[7]FY23 tchr CSM'!H86-'[7]FY22 tchr CSM'!H86</f>
        <v>0</v>
      </c>
      <c r="I86" s="7">
        <f>'[7]FY23 tchr CSM'!I86-'[7]FY22 tchr CSM'!I86</f>
        <v>0</v>
      </c>
      <c r="J86" s="7">
        <f>'[7]FY23 tchr CSM'!J86-'[7]FY22 tchr CSM'!J86</f>
        <v>0</v>
      </c>
      <c r="K86" s="7">
        <f>'[7]FY23 tchr CSM'!K86-'[7]FY22 tchr CSM'!K86</f>
        <v>0</v>
      </c>
      <c r="L86" s="7">
        <f>'[7]FY23 tchr CSM'!L86-'[7]FY22 tchr CSM'!L86</f>
        <v>0</v>
      </c>
      <c r="M86" s="7">
        <f>'[7]FY23 tchr CSM'!M86-'[7]FY22 tchr CSM'!M86</f>
        <v>0</v>
      </c>
      <c r="N86" s="7">
        <f>'[7]FY23 tchr CSM'!N86-'[7]FY22 tchr CSM'!N86</f>
        <v>0</v>
      </c>
      <c r="O86" s="7"/>
      <c r="P86" s="7"/>
      <c r="Q86" s="7"/>
      <c r="R86" s="7"/>
      <c r="S86" s="7"/>
      <c r="T86" s="7"/>
      <c r="U86" s="7">
        <f t="shared" si="1"/>
        <v>0</v>
      </c>
      <c r="V86" s="7">
        <f>'[7]FY23 enroll'!V86-'[7]FY22 enroll'!V86</f>
        <v>-1</v>
      </c>
      <c r="W86" s="7">
        <f>'[7]FY23 enroll'!W86-'[7]FY22 enroll'!W86</f>
        <v>0</v>
      </c>
      <c r="X86" s="7">
        <f>'[7]FY23 enroll'!X86-'[7]FY22 enroll'!X86</f>
        <v>1</v>
      </c>
      <c r="Y86" s="7">
        <f>'[7]FY23 enroll'!Y86-'[7]FY22 enroll'!Y86</f>
        <v>-28</v>
      </c>
      <c r="Z86" s="7">
        <f>'[7]FY23 enroll'!Z86-'[7]FY22 enroll'!Z86</f>
        <v>-28</v>
      </c>
      <c r="AA86" s="7">
        <f>'[7]FY23 enroll'!AA86-'[7]FY22 enroll'!AA86</f>
        <v>0</v>
      </c>
      <c r="AB86" s="7">
        <f>'[7]FY23 enroll'!AB86-'[7]FY22 enroll'!AB86</f>
        <v>13</v>
      </c>
      <c r="AC86" s="7">
        <f>'[7]FY23 enroll'!AC86-'[7]FY22 enroll'!AC86</f>
        <v>-6</v>
      </c>
      <c r="AD86" s="7">
        <f>'[7]FY23 enroll'!AD86-'[7]FY22 enroll'!AD86</f>
        <v>-9</v>
      </c>
    </row>
    <row r="87" spans="1:30" x14ac:dyDescent="0.25">
      <c r="A87" s="12">
        <v>436</v>
      </c>
      <c r="B87" s="6" t="s">
        <v>270</v>
      </c>
      <c r="C87" s="7">
        <f>'[7]FY23 tchr CSM'!C87-'[7]FY22 tchr CSM'!C87</f>
        <v>0</v>
      </c>
      <c r="D87" s="7">
        <f>'[7]FY23 tchr CSM'!D87-'[7]FY22 tchr CSM'!D87</f>
        <v>0</v>
      </c>
      <c r="E87" s="7">
        <f>'[7]FY23 tchr CSM'!E87-'[7]FY22 tchr CSM'!E87</f>
        <v>0</v>
      </c>
      <c r="F87" s="7">
        <f>'[7]FY23 tchr CSM'!F87-'[7]FY22 tchr CSM'!F87</f>
        <v>0</v>
      </c>
      <c r="G87" s="7">
        <f>'[7]FY23 tchr CSM'!G87-'[7]FY22 tchr CSM'!G87</f>
        <v>0</v>
      </c>
      <c r="H87" s="7">
        <f>'[7]FY23 tchr CSM'!H87-'[7]FY22 tchr CSM'!H87</f>
        <v>0</v>
      </c>
      <c r="I87" s="7">
        <f>'[7]FY23 tchr CSM'!I87-'[7]FY22 tchr CSM'!I87</f>
        <v>0</v>
      </c>
      <c r="J87" s="7">
        <f>'[7]FY23 tchr CSM'!J87-'[7]FY22 tchr CSM'!J87</f>
        <v>0</v>
      </c>
      <c r="K87" s="7">
        <f>'[7]FY23 tchr CSM'!K87-'[7]FY22 tchr CSM'!K87</f>
        <v>0</v>
      </c>
      <c r="L87" s="7">
        <f>'[7]FY23 tchr CSM'!L87-'[7]FY22 tchr CSM'!L87</f>
        <v>0</v>
      </c>
      <c r="M87" s="7">
        <f>'[7]FY23 tchr CSM'!M87-'[7]FY22 tchr CSM'!M87</f>
        <v>0</v>
      </c>
      <c r="N87" s="7">
        <f>'[7]FY23 tchr CSM'!N87-'[7]FY22 tchr CSM'!N87</f>
        <v>0</v>
      </c>
      <c r="O87" s="7"/>
      <c r="P87" s="7"/>
      <c r="Q87" s="7"/>
      <c r="R87" s="7"/>
      <c r="S87" s="7"/>
      <c r="T87" s="7"/>
      <c r="U87" s="7">
        <f t="shared" si="1"/>
        <v>0</v>
      </c>
      <c r="V87" s="7">
        <f>'[7]FY23 enroll'!V87-'[7]FY22 enroll'!V87</f>
        <v>-8</v>
      </c>
      <c r="W87" s="7">
        <f>'[7]FY23 enroll'!W87-'[7]FY22 enroll'!W87</f>
        <v>-4</v>
      </c>
      <c r="X87" s="7">
        <f>'[7]FY23 enroll'!X87-'[7]FY22 enroll'!X87</f>
        <v>0</v>
      </c>
      <c r="Y87" s="7">
        <f>'[7]FY23 enroll'!Y87-'[7]FY22 enroll'!Y87</f>
        <v>0</v>
      </c>
      <c r="Z87" s="7">
        <f>'[7]FY23 enroll'!Z87-'[7]FY22 enroll'!Z87</f>
        <v>-12</v>
      </c>
      <c r="AA87" s="7">
        <f>'[7]FY23 enroll'!AA87-'[7]FY22 enroll'!AA87</f>
        <v>0</v>
      </c>
      <c r="AB87" s="7">
        <f>'[7]FY23 enroll'!AB87-'[7]FY22 enroll'!AB87</f>
        <v>1</v>
      </c>
      <c r="AC87" s="7">
        <f>'[7]FY23 enroll'!AC87-'[7]FY22 enroll'!AC87</f>
        <v>1</v>
      </c>
      <c r="AD87" s="7">
        <f>'[7]FY23 enroll'!AD87-'[7]FY22 enroll'!AD87</f>
        <v>-29</v>
      </c>
    </row>
    <row r="88" spans="1:30" x14ac:dyDescent="0.25">
      <c r="A88" s="12">
        <v>459</v>
      </c>
      <c r="B88" s="6" t="s">
        <v>271</v>
      </c>
      <c r="C88" s="7">
        <f>'[7]FY23 tchr CSM'!C88-'[7]FY22 tchr CSM'!C88</f>
        <v>0</v>
      </c>
      <c r="D88" s="7">
        <f>'[7]FY23 tchr CSM'!D88-'[7]FY22 tchr CSM'!D88</f>
        <v>0</v>
      </c>
      <c r="E88" s="7">
        <f>'[7]FY23 tchr CSM'!E88-'[7]FY22 tchr CSM'!E88</f>
        <v>0</v>
      </c>
      <c r="F88" s="7">
        <f>'[7]FY23 tchr CSM'!F88-'[7]FY22 tchr CSM'!F88</f>
        <v>0</v>
      </c>
      <c r="G88" s="7">
        <f>'[7]FY23 tchr CSM'!G88-'[7]FY22 tchr CSM'!G88</f>
        <v>0</v>
      </c>
      <c r="H88" s="7">
        <f>'[7]FY23 tchr CSM'!H88-'[7]FY22 tchr CSM'!H88</f>
        <v>0</v>
      </c>
      <c r="I88" s="7">
        <f>'[7]FY23 tchr CSM'!I88-'[7]FY22 tchr CSM'!I88</f>
        <v>0</v>
      </c>
      <c r="J88" s="7">
        <f>'[7]FY23 tchr CSM'!J88-'[7]FY22 tchr CSM'!J88</f>
        <v>0</v>
      </c>
      <c r="K88" s="7">
        <f>'[7]FY23 tchr CSM'!K88-'[7]FY22 tchr CSM'!K88</f>
        <v>0</v>
      </c>
      <c r="L88" s="7">
        <f>'[7]FY23 tchr CSM'!L88-'[7]FY22 tchr CSM'!L88</f>
        <v>0</v>
      </c>
      <c r="M88" s="7">
        <f>'[7]FY23 tchr CSM'!M88-'[7]FY22 tchr CSM'!M88</f>
        <v>0</v>
      </c>
      <c r="N88" s="7">
        <f>'[7]FY23 tchr CSM'!N88-'[7]FY22 tchr CSM'!N88</f>
        <v>6</v>
      </c>
      <c r="O88" s="7"/>
      <c r="P88" s="7"/>
      <c r="Q88" s="7"/>
      <c r="R88" s="7"/>
      <c r="S88" s="7"/>
      <c r="T88" s="7"/>
      <c r="U88" s="7">
        <f t="shared" si="1"/>
        <v>6</v>
      </c>
      <c r="V88" s="7">
        <f>'[7]FY23 enroll'!V88-'[7]FY22 enroll'!V88</f>
        <v>5</v>
      </c>
      <c r="W88" s="7">
        <f>'[7]FY23 enroll'!W88-'[7]FY22 enroll'!W88</f>
        <v>1</v>
      </c>
      <c r="X88" s="7">
        <f>'[7]FY23 enroll'!X88-'[7]FY22 enroll'!X88</f>
        <v>4</v>
      </c>
      <c r="Y88" s="7">
        <f>'[7]FY23 enroll'!Y88-'[7]FY22 enroll'!Y88</f>
        <v>5</v>
      </c>
      <c r="Z88" s="7">
        <f>'[7]FY23 enroll'!Z88-'[7]FY22 enroll'!Z88</f>
        <v>15</v>
      </c>
      <c r="AA88" s="7">
        <f>'[7]FY23 enroll'!AA88-'[7]FY22 enroll'!AA88</f>
        <v>0</v>
      </c>
      <c r="AB88" s="7">
        <f>'[7]FY23 enroll'!AB88-'[7]FY22 enroll'!AB88</f>
        <v>330</v>
      </c>
      <c r="AC88" s="7">
        <f>'[7]FY23 enroll'!AC88-'[7]FY22 enroll'!AC88</f>
        <v>18</v>
      </c>
      <c r="AD88" s="7">
        <f>'[7]FY23 enroll'!AD88-'[7]FY22 enroll'!AD88</f>
        <v>52</v>
      </c>
    </row>
    <row r="89" spans="1:30" x14ac:dyDescent="0.25">
      <c r="A89" s="12">
        <v>456</v>
      </c>
      <c r="B89" s="6" t="s">
        <v>272</v>
      </c>
      <c r="C89" s="7">
        <f>'[7]FY23 tchr CSM'!C89-'[7]FY22 tchr CSM'!C89</f>
        <v>0</v>
      </c>
      <c r="D89" s="7">
        <f>'[7]FY23 tchr CSM'!D89-'[7]FY22 tchr CSM'!D89</f>
        <v>0</v>
      </c>
      <c r="E89" s="7">
        <f>'[7]FY23 tchr CSM'!E89-'[7]FY22 tchr CSM'!E89</f>
        <v>0</v>
      </c>
      <c r="F89" s="7">
        <f>'[7]FY23 tchr CSM'!F89-'[7]FY22 tchr CSM'!F89</f>
        <v>0</v>
      </c>
      <c r="G89" s="7">
        <f>'[7]FY23 tchr CSM'!G89-'[7]FY22 tchr CSM'!G89</f>
        <v>0</v>
      </c>
      <c r="H89" s="7">
        <f>'[7]FY23 tchr CSM'!H89-'[7]FY22 tchr CSM'!H89</f>
        <v>0</v>
      </c>
      <c r="I89" s="7">
        <f>'[7]FY23 tchr CSM'!I89-'[7]FY22 tchr CSM'!I89</f>
        <v>0</v>
      </c>
      <c r="J89" s="7">
        <f>'[7]FY23 tchr CSM'!J89-'[7]FY22 tchr CSM'!J89</f>
        <v>0</v>
      </c>
      <c r="K89" s="7">
        <f>'[7]FY23 tchr CSM'!K89-'[7]FY22 tchr CSM'!K89</f>
        <v>0</v>
      </c>
      <c r="L89" s="7">
        <f>'[7]FY23 tchr CSM'!L89-'[7]FY22 tchr CSM'!L89</f>
        <v>0</v>
      </c>
      <c r="M89" s="7">
        <f>'[7]FY23 tchr CSM'!M89-'[7]FY22 tchr CSM'!M89</f>
        <v>0</v>
      </c>
      <c r="N89" s="7">
        <f>'[7]FY23 tchr CSM'!N89-'[7]FY22 tchr CSM'!N89</f>
        <v>0</v>
      </c>
      <c r="O89" s="7"/>
      <c r="P89" s="7"/>
      <c r="Q89" s="7"/>
      <c r="R89" s="7"/>
      <c r="S89" s="7"/>
      <c r="T89" s="7"/>
      <c r="U89" s="7">
        <f t="shared" si="1"/>
        <v>0</v>
      </c>
      <c r="V89" s="7">
        <f>'[7]FY23 enroll'!V89-'[7]FY22 enroll'!V89</f>
        <v>-8</v>
      </c>
      <c r="W89" s="7">
        <f>'[7]FY23 enroll'!W89-'[7]FY22 enroll'!W89</f>
        <v>-22</v>
      </c>
      <c r="X89" s="7">
        <f>'[7]FY23 enroll'!X89-'[7]FY22 enroll'!X89</f>
        <v>1</v>
      </c>
      <c r="Y89" s="7">
        <f>'[7]FY23 enroll'!Y89-'[7]FY22 enroll'!Y89</f>
        <v>7</v>
      </c>
      <c r="Z89" s="7">
        <f>'[7]FY23 enroll'!Z89-'[7]FY22 enroll'!Z89</f>
        <v>-22</v>
      </c>
      <c r="AA89" s="7">
        <f>'[7]FY23 enroll'!AA89-'[7]FY22 enroll'!AA89</f>
        <v>0</v>
      </c>
      <c r="AB89" s="7">
        <f>'[7]FY23 enroll'!AB89-'[7]FY22 enroll'!AB89</f>
        <v>200</v>
      </c>
      <c r="AC89" s="7">
        <f>'[7]FY23 enroll'!AC89-'[7]FY22 enroll'!AC89</f>
        <v>28</v>
      </c>
      <c r="AD89" s="7">
        <f>'[7]FY23 enroll'!AD89-'[7]FY22 enroll'!AD89</f>
        <v>0</v>
      </c>
    </row>
    <row r="90" spans="1:30" x14ac:dyDescent="0.25">
      <c r="A90" s="12">
        <v>305</v>
      </c>
      <c r="B90" s="6" t="s">
        <v>273</v>
      </c>
      <c r="C90" s="7">
        <f>'[7]FY23 tchr CSM'!C90-'[7]FY22 tchr CSM'!C90</f>
        <v>0</v>
      </c>
      <c r="D90" s="7">
        <f>'[7]FY23 tchr CSM'!D90-'[7]FY22 tchr CSM'!D90</f>
        <v>0</v>
      </c>
      <c r="E90" s="7">
        <f>'[7]FY23 tchr CSM'!E90-'[7]FY22 tchr CSM'!E90</f>
        <v>0</v>
      </c>
      <c r="F90" s="7">
        <f>'[7]FY23 tchr CSM'!F90-'[7]FY22 tchr CSM'!F90</f>
        <v>0</v>
      </c>
      <c r="G90" s="7">
        <f>'[7]FY23 tchr CSM'!G90-'[7]FY22 tchr CSM'!G90</f>
        <v>0</v>
      </c>
      <c r="H90" s="7">
        <f>'[7]FY23 tchr CSM'!H90-'[7]FY22 tchr CSM'!H90</f>
        <v>0</v>
      </c>
      <c r="I90" s="7">
        <f>'[7]FY23 tchr CSM'!I90-'[7]FY22 tchr CSM'!I90</f>
        <v>-1</v>
      </c>
      <c r="J90" s="7">
        <f>'[7]FY23 tchr CSM'!J90-'[7]FY22 tchr CSM'!J90</f>
        <v>0</v>
      </c>
      <c r="K90" s="7">
        <f>'[7]FY23 tchr CSM'!K90-'[7]FY22 tchr CSM'!K90</f>
        <v>0</v>
      </c>
      <c r="L90" s="7">
        <f>'[7]FY23 tchr CSM'!L90-'[7]FY22 tchr CSM'!L90</f>
        <v>0</v>
      </c>
      <c r="M90" s="7">
        <f>'[7]FY23 tchr CSM'!M90-'[7]FY22 tchr CSM'!M90</f>
        <v>0</v>
      </c>
      <c r="N90" s="7">
        <f>'[7]FY23 tchr CSM'!N90-'[7]FY22 tchr CSM'!N90</f>
        <v>0</v>
      </c>
      <c r="O90" s="7"/>
      <c r="P90" s="7"/>
      <c r="Q90" s="7"/>
      <c r="R90" s="7"/>
      <c r="S90" s="7"/>
      <c r="T90" s="7"/>
      <c r="U90" s="7">
        <f t="shared" si="1"/>
        <v>-1</v>
      </c>
      <c r="V90" s="7">
        <f>'[7]FY23 enroll'!V90-'[7]FY22 enroll'!V90</f>
        <v>-1</v>
      </c>
      <c r="W90" s="7">
        <f>'[7]FY23 enroll'!W90-'[7]FY22 enroll'!W90</f>
        <v>0</v>
      </c>
      <c r="X90" s="7">
        <f>'[7]FY23 enroll'!X90-'[7]FY22 enroll'!X90</f>
        <v>0</v>
      </c>
      <c r="Y90" s="7">
        <f>'[7]FY23 enroll'!Y90-'[7]FY22 enroll'!Y90</f>
        <v>0</v>
      </c>
      <c r="Z90" s="7">
        <f>'[7]FY23 enroll'!Z90-'[7]FY22 enroll'!Z90</f>
        <v>-1</v>
      </c>
      <c r="AA90" s="7">
        <f>'[7]FY23 enroll'!AA90-'[7]FY22 enroll'!AA90</f>
        <v>34</v>
      </c>
      <c r="AB90" s="7">
        <f>'[7]FY23 enroll'!AB90-'[7]FY22 enroll'!AB90</f>
        <v>0</v>
      </c>
      <c r="AC90" s="7">
        <f>'[7]FY23 enroll'!AC90-'[7]FY22 enroll'!AC90</f>
        <v>-5</v>
      </c>
      <c r="AD90" s="7">
        <f>'[7]FY23 enroll'!AD90-'[7]FY22 enroll'!AD90</f>
        <v>2</v>
      </c>
    </row>
    <row r="91" spans="1:30" x14ac:dyDescent="0.25">
      <c r="A91" s="12">
        <v>307</v>
      </c>
      <c r="B91" s="6" t="s">
        <v>274</v>
      </c>
      <c r="C91" s="7">
        <f>'[7]FY23 tchr CSM'!C91-'[7]FY22 tchr CSM'!C91</f>
        <v>0</v>
      </c>
      <c r="D91" s="7">
        <f>'[7]FY23 tchr CSM'!D91-'[7]FY22 tchr CSM'!D91</f>
        <v>0</v>
      </c>
      <c r="E91" s="7">
        <f>'[7]FY23 tchr CSM'!E91-'[7]FY22 tchr CSM'!E91</f>
        <v>0</v>
      </c>
      <c r="F91" s="7">
        <f>'[7]FY23 tchr CSM'!F91-'[7]FY22 tchr CSM'!F91</f>
        <v>0</v>
      </c>
      <c r="G91" s="7">
        <f>'[7]FY23 tchr CSM'!G91-'[7]FY22 tchr CSM'!G91</f>
        <v>0</v>
      </c>
      <c r="H91" s="7">
        <f>'[7]FY23 tchr CSM'!H91-'[7]FY22 tchr CSM'!H91</f>
        <v>-1</v>
      </c>
      <c r="I91" s="7">
        <f>'[7]FY23 tchr CSM'!I91-'[7]FY22 tchr CSM'!I91</f>
        <v>0</v>
      </c>
      <c r="J91" s="7">
        <f>'[7]FY23 tchr CSM'!J91-'[7]FY22 tchr CSM'!J91</f>
        <v>1</v>
      </c>
      <c r="K91" s="7">
        <f>'[7]FY23 tchr CSM'!K91-'[7]FY22 tchr CSM'!K91</f>
        <v>0</v>
      </c>
      <c r="L91" s="7">
        <f>'[7]FY23 tchr CSM'!L91-'[7]FY22 tchr CSM'!L91</f>
        <v>0</v>
      </c>
      <c r="M91" s="7">
        <f>'[7]FY23 tchr CSM'!M91-'[7]FY22 tchr CSM'!M91</f>
        <v>0</v>
      </c>
      <c r="N91" s="7">
        <f>'[7]FY23 tchr CSM'!N91-'[7]FY22 tchr CSM'!N91</f>
        <v>0</v>
      </c>
      <c r="O91" s="7"/>
      <c r="P91" s="7"/>
      <c r="Q91" s="7"/>
      <c r="R91" s="7"/>
      <c r="S91" s="7"/>
      <c r="T91" s="7"/>
      <c r="U91" s="7">
        <f t="shared" si="1"/>
        <v>0</v>
      </c>
      <c r="V91" s="7">
        <f>'[7]FY23 enroll'!V91-'[7]FY22 enroll'!V91</f>
        <v>1</v>
      </c>
      <c r="W91" s="7">
        <f>'[7]FY23 enroll'!W91-'[7]FY22 enroll'!W91</f>
        <v>-1</v>
      </c>
      <c r="X91" s="7">
        <f>'[7]FY23 enroll'!X91-'[7]FY22 enroll'!X91</f>
        <v>-1</v>
      </c>
      <c r="Y91" s="7">
        <f>'[7]FY23 enroll'!Y91-'[7]FY22 enroll'!Y91</f>
        <v>7</v>
      </c>
      <c r="Z91" s="7">
        <f>'[7]FY23 enroll'!Z91-'[7]FY22 enroll'!Z91</f>
        <v>6</v>
      </c>
      <c r="AA91" s="7">
        <f>'[7]FY23 enroll'!AA91-'[7]FY22 enroll'!AA91</f>
        <v>2</v>
      </c>
      <c r="AB91" s="7">
        <f>'[7]FY23 enroll'!AB91-'[7]FY22 enroll'!AB91</f>
        <v>0</v>
      </c>
      <c r="AC91" s="7">
        <f>'[7]FY23 enroll'!AC91-'[7]FY22 enroll'!AC91</f>
        <v>2</v>
      </c>
      <c r="AD91" s="7">
        <f>'[7]FY23 enroll'!AD91-'[7]FY22 enroll'!AD91</f>
        <v>13</v>
      </c>
    </row>
    <row r="92" spans="1:30" x14ac:dyDescent="0.25">
      <c r="A92" s="12">
        <v>409</v>
      </c>
      <c r="B92" s="6" t="s">
        <v>275</v>
      </c>
      <c r="C92" s="7">
        <f>'[7]FY23 tchr CSM'!C92-'[7]FY22 tchr CSM'!C92</f>
        <v>0</v>
      </c>
      <c r="D92" s="7">
        <f>'[7]FY23 tchr CSM'!D92-'[7]FY22 tchr CSM'!D92</f>
        <v>0</v>
      </c>
      <c r="E92" s="7">
        <f>'[7]FY23 tchr CSM'!E92-'[7]FY22 tchr CSM'!E92</f>
        <v>0</v>
      </c>
      <c r="F92" s="7">
        <f>'[7]FY23 tchr CSM'!F92-'[7]FY22 tchr CSM'!F92</f>
        <v>0</v>
      </c>
      <c r="G92" s="7">
        <f>'[7]FY23 tchr CSM'!G92-'[7]FY22 tchr CSM'!G92</f>
        <v>-1</v>
      </c>
      <c r="H92" s="7">
        <f>'[7]FY23 tchr CSM'!H92-'[7]FY22 tchr CSM'!H92</f>
        <v>0</v>
      </c>
      <c r="I92" s="7">
        <f>'[7]FY23 tchr CSM'!I92-'[7]FY22 tchr CSM'!I92</f>
        <v>0</v>
      </c>
      <c r="J92" s="7">
        <f>'[7]FY23 tchr CSM'!J92-'[7]FY22 tchr CSM'!J92</f>
        <v>0</v>
      </c>
      <c r="K92" s="7">
        <f>'[7]FY23 tchr CSM'!K92-'[7]FY22 tchr CSM'!K92</f>
        <v>-0.66363636363636358</v>
      </c>
      <c r="L92" s="7">
        <f>'[7]FY23 tchr CSM'!L92-'[7]FY22 tchr CSM'!L92</f>
        <v>-1.1363636363636362</v>
      </c>
      <c r="M92" s="7">
        <f>'[7]FY23 tchr CSM'!M92-'[7]FY22 tchr CSM'!M92</f>
        <v>-2.7272727272727337E-2</v>
      </c>
      <c r="N92" s="7">
        <f>'[7]FY23 tchr CSM'!N92-'[7]FY22 tchr CSM'!N92</f>
        <v>0</v>
      </c>
      <c r="O92" s="7"/>
      <c r="P92" s="7"/>
      <c r="Q92" s="7"/>
      <c r="R92" s="7"/>
      <c r="S92" s="7"/>
      <c r="T92" s="7"/>
      <c r="U92" s="7">
        <f t="shared" si="1"/>
        <v>-2.8272727272727272</v>
      </c>
      <c r="V92" s="7">
        <f>'[7]FY23 enroll'!V92-'[7]FY22 enroll'!V92</f>
        <v>-1</v>
      </c>
      <c r="W92" s="7">
        <f>'[7]FY23 enroll'!W92-'[7]FY22 enroll'!W92</f>
        <v>3</v>
      </c>
      <c r="X92" s="7">
        <f>'[7]FY23 enroll'!X92-'[7]FY22 enroll'!X92</f>
        <v>2</v>
      </c>
      <c r="Y92" s="7">
        <f>'[7]FY23 enroll'!Y92-'[7]FY22 enroll'!Y92</f>
        <v>-1</v>
      </c>
      <c r="Z92" s="7">
        <f>'[7]FY23 enroll'!Z92-'[7]FY22 enroll'!Z92</f>
        <v>3</v>
      </c>
      <c r="AA92" s="7">
        <f>'[7]FY23 enroll'!AA92-'[7]FY22 enroll'!AA92</f>
        <v>52</v>
      </c>
      <c r="AB92" s="7">
        <f>'[7]FY23 enroll'!AB92-'[7]FY22 enroll'!AB92</f>
        <v>48</v>
      </c>
      <c r="AC92" s="7">
        <f>'[7]FY23 enroll'!AC92-'[7]FY22 enroll'!AC92</f>
        <v>-11</v>
      </c>
      <c r="AD92" s="7">
        <f>'[7]FY23 enroll'!AD92-'[7]FY22 enroll'!AD92</f>
        <v>-24</v>
      </c>
    </row>
    <row r="93" spans="1:30" x14ac:dyDescent="0.25">
      <c r="A93" s="12">
        <v>466</v>
      </c>
      <c r="B93" s="6" t="s">
        <v>276</v>
      </c>
      <c r="C93" s="7">
        <f>'[7]FY23 tchr CSM'!C93-'[7]FY22 tchr CSM'!C93</f>
        <v>0</v>
      </c>
      <c r="D93" s="7">
        <f>'[7]FY23 tchr CSM'!D93-'[7]FY22 tchr CSM'!D93</f>
        <v>0</v>
      </c>
      <c r="E93" s="7">
        <f>'[7]FY23 tchr CSM'!E93-'[7]FY22 tchr CSM'!E93</f>
        <v>0</v>
      </c>
      <c r="F93" s="7">
        <f>'[7]FY23 tchr CSM'!F93-'[7]FY22 tchr CSM'!F93</f>
        <v>0</v>
      </c>
      <c r="G93" s="7">
        <f>'[7]FY23 tchr CSM'!G93-'[7]FY22 tchr CSM'!G93</f>
        <v>0</v>
      </c>
      <c r="H93" s="7">
        <f>'[7]FY23 tchr CSM'!H93-'[7]FY22 tchr CSM'!H93</f>
        <v>0</v>
      </c>
      <c r="I93" s="7">
        <f>'[7]FY23 tchr CSM'!I93-'[7]FY22 tchr CSM'!I93</f>
        <v>0</v>
      </c>
      <c r="J93" s="7">
        <f>'[7]FY23 tchr CSM'!J93-'[7]FY22 tchr CSM'!J93</f>
        <v>0</v>
      </c>
      <c r="K93" s="7">
        <f>'[7]FY23 tchr CSM'!K93-'[7]FY22 tchr CSM'!K93</f>
        <v>0</v>
      </c>
      <c r="L93" s="7">
        <f>'[7]FY23 tchr CSM'!L93-'[7]FY22 tchr CSM'!L93</f>
        <v>0</v>
      </c>
      <c r="M93" s="7">
        <f>'[7]FY23 tchr CSM'!M93-'[7]FY22 tchr CSM'!M93</f>
        <v>0</v>
      </c>
      <c r="N93" s="7">
        <f>'[7]FY23 tchr CSM'!N93-'[7]FY22 tchr CSM'!N93</f>
        <v>0</v>
      </c>
      <c r="O93" s="7"/>
      <c r="P93" s="7"/>
      <c r="Q93" s="7"/>
      <c r="R93" s="7"/>
      <c r="S93" s="7"/>
      <c r="T93" s="7"/>
      <c r="U93" s="7">
        <f t="shared" si="1"/>
        <v>0</v>
      </c>
      <c r="V93" s="7">
        <f>'[7]FY23 enroll'!V93-'[7]FY22 enroll'!V93</f>
        <v>-2</v>
      </c>
      <c r="W93" s="7">
        <f>'[7]FY23 enroll'!W93-'[7]FY22 enroll'!W93</f>
        <v>-1</v>
      </c>
      <c r="X93" s="7">
        <f>'[7]FY23 enroll'!X93-'[7]FY22 enroll'!X93</f>
        <v>0</v>
      </c>
      <c r="Y93" s="7">
        <f>'[7]FY23 enroll'!Y93-'[7]FY22 enroll'!Y93</f>
        <v>0</v>
      </c>
      <c r="Z93" s="7">
        <f>'[7]FY23 enroll'!Z93-'[7]FY22 enroll'!Z93</f>
        <v>-3</v>
      </c>
      <c r="AA93" s="7">
        <f>'[7]FY23 enroll'!AA93-'[7]FY22 enroll'!AA93</f>
        <v>0</v>
      </c>
      <c r="AB93" s="7">
        <f>'[7]FY23 enroll'!AB93-'[7]FY22 enroll'!AB93</f>
        <v>2</v>
      </c>
      <c r="AC93" s="7">
        <f>'[7]FY23 enroll'!AC93-'[7]FY22 enroll'!AC93</f>
        <v>0</v>
      </c>
      <c r="AD93" s="7">
        <f>'[7]FY23 enroll'!AD93-'[7]FY22 enroll'!AD93</f>
        <v>0</v>
      </c>
    </row>
    <row r="94" spans="1:30" x14ac:dyDescent="0.25">
      <c r="A94" s="12">
        <v>175</v>
      </c>
      <c r="B94" s="6" t="s">
        <v>277</v>
      </c>
      <c r="C94" s="7">
        <f>'[7]FY23 tchr CSM'!C94-'[7]FY22 tchr CSM'!C94</f>
        <v>0</v>
      </c>
      <c r="D94" s="7">
        <f>'[7]FY23 tchr CSM'!D94-'[7]FY22 tchr CSM'!D94</f>
        <v>0</v>
      </c>
      <c r="E94" s="7">
        <f>'[7]FY23 tchr CSM'!E94-'[7]FY22 tchr CSM'!E94</f>
        <v>0</v>
      </c>
      <c r="F94" s="7">
        <f>'[7]FY23 tchr CSM'!F94-'[7]FY22 tchr CSM'!F94</f>
        <v>0</v>
      </c>
      <c r="G94" s="7">
        <f>'[7]FY23 tchr CSM'!G94-'[7]FY22 tchr CSM'!G94</f>
        <v>0</v>
      </c>
      <c r="H94" s="7">
        <f>'[7]FY23 tchr CSM'!H94-'[7]FY22 tchr CSM'!H94</f>
        <v>0</v>
      </c>
      <c r="I94" s="7">
        <f>'[7]FY23 tchr CSM'!I94-'[7]FY22 tchr CSM'!I94</f>
        <v>0</v>
      </c>
      <c r="J94" s="7">
        <f>'[7]FY23 tchr CSM'!J94-'[7]FY22 tchr CSM'!J94</f>
        <v>0</v>
      </c>
      <c r="K94" s="7">
        <f>'[7]FY23 tchr CSM'!K94-'[7]FY22 tchr CSM'!K94</f>
        <v>0</v>
      </c>
      <c r="L94" s="7">
        <f>'[7]FY23 tchr CSM'!L94-'[7]FY22 tchr CSM'!L94</f>
        <v>0</v>
      </c>
      <c r="M94" s="7">
        <f>'[7]FY23 tchr CSM'!M94-'[7]FY22 tchr CSM'!M94</f>
        <v>0</v>
      </c>
      <c r="N94" s="7">
        <f>'[7]FY23 tchr CSM'!N94-'[7]FY22 tchr CSM'!N94</f>
        <v>0</v>
      </c>
      <c r="O94" s="7"/>
      <c r="P94" s="7"/>
      <c r="Q94" s="7"/>
      <c r="R94" s="7"/>
      <c r="S94" s="7"/>
      <c r="T94" s="7"/>
      <c r="U94" s="7">
        <f t="shared" si="1"/>
        <v>0</v>
      </c>
      <c r="V94" s="7">
        <f>'[7]FY23 enroll'!V94-'[7]FY22 enroll'!V94</f>
        <v>4</v>
      </c>
      <c r="W94" s="7">
        <f>'[7]FY23 enroll'!W94-'[7]FY22 enroll'!W94</f>
        <v>-1</v>
      </c>
      <c r="X94" s="7">
        <f>'[7]FY23 enroll'!X94-'[7]FY22 enroll'!X94</f>
        <v>-3</v>
      </c>
      <c r="Y94" s="7">
        <f>'[7]FY23 enroll'!Y94-'[7]FY22 enroll'!Y94</f>
        <v>3</v>
      </c>
      <c r="Z94" s="7">
        <f>'[7]FY23 enroll'!Z94-'[7]FY22 enroll'!Z94</f>
        <v>3</v>
      </c>
      <c r="AA94" s="7">
        <f>'[7]FY23 enroll'!AA94-'[7]FY22 enroll'!AA94</f>
        <v>4</v>
      </c>
      <c r="AB94" s="7">
        <f>'[7]FY23 enroll'!AB94-'[7]FY22 enroll'!AB94</f>
        <v>0</v>
      </c>
      <c r="AC94" s="7">
        <f>'[7]FY23 enroll'!AC94-'[7]FY22 enroll'!AC94</f>
        <v>-3</v>
      </c>
      <c r="AD94" s="7">
        <f>'[7]FY23 enroll'!AD94-'[7]FY22 enroll'!AD94</f>
        <v>2</v>
      </c>
    </row>
    <row r="95" spans="1:30" x14ac:dyDescent="0.25">
      <c r="A95" s="12">
        <v>309</v>
      </c>
      <c r="B95" s="6" t="s">
        <v>278</v>
      </c>
      <c r="C95" s="7">
        <f>'[7]FY23 tchr CSM'!C95-'[7]FY22 tchr CSM'!C95</f>
        <v>0</v>
      </c>
      <c r="D95" s="7">
        <f>'[7]FY23 tchr CSM'!D95-'[7]FY22 tchr CSM'!D95</f>
        <v>0</v>
      </c>
      <c r="E95" s="7">
        <f>'[7]FY23 tchr CSM'!E95-'[7]FY22 tchr CSM'!E95</f>
        <v>-1</v>
      </c>
      <c r="F95" s="7">
        <f>'[7]FY23 tchr CSM'!F95-'[7]FY22 tchr CSM'!F95</f>
        <v>0</v>
      </c>
      <c r="G95" s="7">
        <f>'[7]FY23 tchr CSM'!G95-'[7]FY22 tchr CSM'!G95</f>
        <v>0</v>
      </c>
      <c r="H95" s="7">
        <f>'[7]FY23 tchr CSM'!H95-'[7]FY22 tchr CSM'!H95</f>
        <v>0</v>
      </c>
      <c r="I95" s="7">
        <f>'[7]FY23 tchr CSM'!I95-'[7]FY22 tchr CSM'!I95</f>
        <v>0</v>
      </c>
      <c r="J95" s="7">
        <f>'[7]FY23 tchr CSM'!J95-'[7]FY22 tchr CSM'!J95</f>
        <v>0</v>
      </c>
      <c r="K95" s="7">
        <f>'[7]FY23 tchr CSM'!K95-'[7]FY22 tchr CSM'!K95</f>
        <v>0</v>
      </c>
      <c r="L95" s="7">
        <f>'[7]FY23 tchr CSM'!L95-'[7]FY22 tchr CSM'!L95</f>
        <v>0</v>
      </c>
      <c r="M95" s="7">
        <f>'[7]FY23 tchr CSM'!M95-'[7]FY22 tchr CSM'!M95</f>
        <v>0</v>
      </c>
      <c r="N95" s="7">
        <f>'[7]FY23 tchr CSM'!N95-'[7]FY22 tchr CSM'!N95</f>
        <v>0</v>
      </c>
      <c r="O95" s="7"/>
      <c r="P95" s="7"/>
      <c r="Q95" s="7"/>
      <c r="R95" s="7"/>
      <c r="S95" s="7"/>
      <c r="T95" s="7"/>
      <c r="U95" s="7">
        <f t="shared" si="1"/>
        <v>-1</v>
      </c>
      <c r="V95" s="7">
        <f>'[7]FY23 enroll'!V95-'[7]FY22 enroll'!V95</f>
        <v>4</v>
      </c>
      <c r="W95" s="7">
        <f>'[7]FY23 enroll'!W95-'[7]FY22 enroll'!W95</f>
        <v>-1</v>
      </c>
      <c r="X95" s="7">
        <f>'[7]FY23 enroll'!X95-'[7]FY22 enroll'!X95</f>
        <v>1</v>
      </c>
      <c r="Y95" s="7">
        <f>'[7]FY23 enroll'!Y95-'[7]FY22 enroll'!Y95</f>
        <v>-5</v>
      </c>
      <c r="Z95" s="7">
        <f>'[7]FY23 enroll'!Z95-'[7]FY22 enroll'!Z95</f>
        <v>-1</v>
      </c>
      <c r="AA95" s="7">
        <f>'[7]FY23 enroll'!AA95-'[7]FY22 enroll'!AA95</f>
        <v>122</v>
      </c>
      <c r="AB95" s="7">
        <f>'[7]FY23 enroll'!AB95-'[7]FY22 enroll'!AB95</f>
        <v>0</v>
      </c>
      <c r="AC95" s="7">
        <f>'[7]FY23 enroll'!AC95-'[7]FY22 enroll'!AC95</f>
        <v>-22</v>
      </c>
      <c r="AD95" s="7">
        <f>'[7]FY23 enroll'!AD95-'[7]FY22 enroll'!AD95</f>
        <v>-17</v>
      </c>
    </row>
    <row r="96" spans="1:30" x14ac:dyDescent="0.25">
      <c r="A96" s="12">
        <v>313</v>
      </c>
      <c r="B96" s="6" t="s">
        <v>279</v>
      </c>
      <c r="C96" s="7">
        <f>'[7]FY23 tchr CSM'!C96-'[7]FY22 tchr CSM'!C96</f>
        <v>0</v>
      </c>
      <c r="D96" s="7">
        <f>'[7]FY23 tchr CSM'!D96-'[7]FY22 tchr CSM'!D96</f>
        <v>0</v>
      </c>
      <c r="E96" s="7">
        <f>'[7]FY23 tchr CSM'!E96-'[7]FY22 tchr CSM'!E96</f>
        <v>0</v>
      </c>
      <c r="F96" s="7">
        <f>'[7]FY23 tchr CSM'!F96-'[7]FY22 tchr CSM'!F96</f>
        <v>0</v>
      </c>
      <c r="G96" s="7">
        <f>'[7]FY23 tchr CSM'!G96-'[7]FY22 tchr CSM'!G96</f>
        <v>1</v>
      </c>
      <c r="H96" s="7">
        <f>'[7]FY23 tchr CSM'!H96-'[7]FY22 tchr CSM'!H96</f>
        <v>0</v>
      </c>
      <c r="I96" s="7">
        <f>'[7]FY23 tchr CSM'!I96-'[7]FY22 tchr CSM'!I96</f>
        <v>0</v>
      </c>
      <c r="J96" s="7">
        <f>'[7]FY23 tchr CSM'!J96-'[7]FY22 tchr CSM'!J96</f>
        <v>-1</v>
      </c>
      <c r="K96" s="7">
        <f>'[7]FY23 tchr CSM'!K96-'[7]FY22 tchr CSM'!K96</f>
        <v>0</v>
      </c>
      <c r="L96" s="7">
        <f>'[7]FY23 tchr CSM'!L96-'[7]FY22 tchr CSM'!L96</f>
        <v>0</v>
      </c>
      <c r="M96" s="7">
        <f>'[7]FY23 tchr CSM'!M96-'[7]FY22 tchr CSM'!M96</f>
        <v>0</v>
      </c>
      <c r="N96" s="7">
        <f>'[7]FY23 tchr CSM'!N96-'[7]FY22 tchr CSM'!N96</f>
        <v>0</v>
      </c>
      <c r="O96" s="7"/>
      <c r="P96" s="7"/>
      <c r="Q96" s="7"/>
      <c r="R96" s="7"/>
      <c r="S96" s="7"/>
      <c r="T96" s="7"/>
      <c r="U96" s="7">
        <f t="shared" si="1"/>
        <v>0</v>
      </c>
      <c r="V96" s="7">
        <f>'[7]FY23 enroll'!V96-'[7]FY22 enroll'!V96</f>
        <v>4</v>
      </c>
      <c r="W96" s="7">
        <f>'[7]FY23 enroll'!W96-'[7]FY22 enroll'!W96</f>
        <v>-2</v>
      </c>
      <c r="X96" s="7">
        <f>'[7]FY23 enroll'!X96-'[7]FY22 enroll'!X96</f>
        <v>4</v>
      </c>
      <c r="Y96" s="7">
        <f>'[7]FY23 enroll'!Y96-'[7]FY22 enroll'!Y96</f>
        <v>3</v>
      </c>
      <c r="Z96" s="7">
        <f>'[7]FY23 enroll'!Z96-'[7]FY22 enroll'!Z96</f>
        <v>9</v>
      </c>
      <c r="AA96" s="7">
        <f>'[7]FY23 enroll'!AA96-'[7]FY22 enroll'!AA96</f>
        <v>22</v>
      </c>
      <c r="AB96" s="7">
        <f>'[7]FY23 enroll'!AB96-'[7]FY22 enroll'!AB96</f>
        <v>0</v>
      </c>
      <c r="AC96" s="7">
        <f>'[7]FY23 enroll'!AC96-'[7]FY22 enroll'!AC96</f>
        <v>-4</v>
      </c>
      <c r="AD96" s="7">
        <f>'[7]FY23 enroll'!AD96-'[7]FY22 enroll'!AD96</f>
        <v>-10</v>
      </c>
    </row>
    <row r="97" spans="1:30" x14ac:dyDescent="0.25">
      <c r="A97" s="12">
        <v>315</v>
      </c>
      <c r="B97" s="6" t="s">
        <v>280</v>
      </c>
      <c r="C97" s="7">
        <f>'[7]FY23 tchr CSM'!C97-'[7]FY22 tchr CSM'!C97</f>
        <v>0</v>
      </c>
      <c r="D97" s="7">
        <f>'[7]FY23 tchr CSM'!D97-'[7]FY22 tchr CSM'!D97</f>
        <v>0</v>
      </c>
      <c r="E97" s="7">
        <f>'[7]FY23 tchr CSM'!E97-'[7]FY22 tchr CSM'!E97</f>
        <v>1</v>
      </c>
      <c r="F97" s="7">
        <f>'[7]FY23 tchr CSM'!F97-'[7]FY22 tchr CSM'!F97</f>
        <v>0</v>
      </c>
      <c r="G97" s="7">
        <f>'[7]FY23 tchr CSM'!G97-'[7]FY22 tchr CSM'!G97</f>
        <v>-1</v>
      </c>
      <c r="H97" s="7">
        <f>'[7]FY23 tchr CSM'!H97-'[7]FY22 tchr CSM'!H97</f>
        <v>0</v>
      </c>
      <c r="I97" s="7">
        <f>'[7]FY23 tchr CSM'!I97-'[7]FY22 tchr CSM'!I97</f>
        <v>0</v>
      </c>
      <c r="J97" s="7">
        <f>'[7]FY23 tchr CSM'!J97-'[7]FY22 tchr CSM'!J97</f>
        <v>0</v>
      </c>
      <c r="K97" s="7">
        <f>'[7]FY23 tchr CSM'!K97-'[7]FY22 tchr CSM'!K97</f>
        <v>0</v>
      </c>
      <c r="L97" s="7">
        <f>'[7]FY23 tchr CSM'!L97-'[7]FY22 tchr CSM'!L97</f>
        <v>0</v>
      </c>
      <c r="M97" s="7">
        <f>'[7]FY23 tchr CSM'!M97-'[7]FY22 tchr CSM'!M97</f>
        <v>0</v>
      </c>
      <c r="N97" s="7">
        <f>'[7]FY23 tchr CSM'!N97-'[7]FY22 tchr CSM'!N97</f>
        <v>0</v>
      </c>
      <c r="O97" s="7"/>
      <c r="P97" s="7"/>
      <c r="Q97" s="7"/>
      <c r="R97" s="7"/>
      <c r="S97" s="7"/>
      <c r="T97" s="7"/>
      <c r="U97" s="7">
        <f t="shared" si="1"/>
        <v>0</v>
      </c>
      <c r="V97" s="7">
        <f>'[7]FY23 enroll'!V97-'[7]FY22 enroll'!V97</f>
        <v>6</v>
      </c>
      <c r="W97" s="7">
        <f>'[7]FY23 enroll'!W97-'[7]FY22 enroll'!W97</f>
        <v>0</v>
      </c>
      <c r="X97" s="7">
        <f>'[7]FY23 enroll'!X97-'[7]FY22 enroll'!X97</f>
        <v>2</v>
      </c>
      <c r="Y97" s="7">
        <f>'[7]FY23 enroll'!Y97-'[7]FY22 enroll'!Y97</f>
        <v>6</v>
      </c>
      <c r="Z97" s="7">
        <f>'[7]FY23 enroll'!Z97-'[7]FY22 enroll'!Z97</f>
        <v>14</v>
      </c>
      <c r="AA97" s="7">
        <f>'[7]FY23 enroll'!AA97-'[7]FY22 enroll'!AA97</f>
        <v>17</v>
      </c>
      <c r="AB97" s="7">
        <f>'[7]FY23 enroll'!AB97-'[7]FY22 enroll'!AB97</f>
        <v>0</v>
      </c>
      <c r="AC97" s="7">
        <f>'[7]FY23 enroll'!AC97-'[7]FY22 enroll'!AC97</f>
        <v>-6</v>
      </c>
      <c r="AD97" s="7">
        <f>'[7]FY23 enroll'!AD97-'[7]FY22 enroll'!AD97</f>
        <v>-3</v>
      </c>
    </row>
    <row r="98" spans="1:30" x14ac:dyDescent="0.25">
      <c r="A98" s="12">
        <v>322</v>
      </c>
      <c r="B98" s="6" t="s">
        <v>281</v>
      </c>
      <c r="C98" s="7">
        <f>'[7]FY23 tchr CSM'!C98-'[7]FY22 tchr CSM'!C98</f>
        <v>0</v>
      </c>
      <c r="D98" s="7">
        <f>'[7]FY23 tchr CSM'!D98-'[7]FY22 tchr CSM'!D98</f>
        <v>0</v>
      </c>
      <c r="E98" s="7">
        <f>'[7]FY23 tchr CSM'!E98-'[7]FY22 tchr CSM'!E98</f>
        <v>0</v>
      </c>
      <c r="F98" s="7">
        <f>'[7]FY23 tchr CSM'!F98-'[7]FY22 tchr CSM'!F98</f>
        <v>0</v>
      </c>
      <c r="G98" s="7">
        <f>'[7]FY23 tchr CSM'!G98-'[7]FY22 tchr CSM'!G98</f>
        <v>-1</v>
      </c>
      <c r="H98" s="7">
        <f>'[7]FY23 tchr CSM'!H98-'[7]FY22 tchr CSM'!H98</f>
        <v>-1</v>
      </c>
      <c r="I98" s="7">
        <f>'[7]FY23 tchr CSM'!I98-'[7]FY22 tchr CSM'!I98</f>
        <v>0</v>
      </c>
      <c r="J98" s="7">
        <f>'[7]FY23 tchr CSM'!J98-'[7]FY22 tchr CSM'!J98</f>
        <v>0</v>
      </c>
      <c r="K98" s="7">
        <f>'[7]FY23 tchr CSM'!K98-'[7]FY22 tchr CSM'!K98</f>
        <v>0</v>
      </c>
      <c r="L98" s="7">
        <f>'[7]FY23 tchr CSM'!L98-'[7]FY22 tchr CSM'!L98</f>
        <v>0</v>
      </c>
      <c r="M98" s="7">
        <f>'[7]FY23 tchr CSM'!M98-'[7]FY22 tchr CSM'!M98</f>
        <v>0</v>
      </c>
      <c r="N98" s="7">
        <f>'[7]FY23 tchr CSM'!N98-'[7]FY22 tchr CSM'!N98</f>
        <v>0</v>
      </c>
      <c r="O98" s="7"/>
      <c r="P98" s="7"/>
      <c r="Q98" s="7"/>
      <c r="R98" s="7"/>
      <c r="S98" s="7"/>
      <c r="T98" s="7"/>
      <c r="U98" s="7">
        <f t="shared" si="1"/>
        <v>-2</v>
      </c>
      <c r="V98" s="7">
        <f>'[7]FY23 enroll'!V98-'[7]FY22 enroll'!V98</f>
        <v>3</v>
      </c>
      <c r="W98" s="7">
        <f>'[7]FY23 enroll'!W98-'[7]FY22 enroll'!W98</f>
        <v>-1</v>
      </c>
      <c r="X98" s="7">
        <f>'[7]FY23 enroll'!X98-'[7]FY22 enroll'!X98</f>
        <v>3</v>
      </c>
      <c r="Y98" s="7">
        <f>'[7]FY23 enroll'!Y98-'[7]FY22 enroll'!Y98</f>
        <v>2</v>
      </c>
      <c r="Z98" s="7">
        <f>'[7]FY23 enroll'!Z98-'[7]FY22 enroll'!Z98</f>
        <v>7</v>
      </c>
      <c r="AA98" s="7">
        <f>'[7]FY23 enroll'!AA98-'[7]FY22 enroll'!AA98</f>
        <v>17</v>
      </c>
      <c r="AB98" s="7">
        <f>'[7]FY23 enroll'!AB98-'[7]FY22 enroll'!AB98</f>
        <v>0</v>
      </c>
      <c r="AC98" s="7">
        <f>'[7]FY23 enroll'!AC98-'[7]FY22 enroll'!AC98</f>
        <v>-5</v>
      </c>
      <c r="AD98" s="7">
        <f>'[7]FY23 enroll'!AD98-'[7]FY22 enroll'!AD98</f>
        <v>-20</v>
      </c>
    </row>
    <row r="99" spans="1:30" x14ac:dyDescent="0.25">
      <c r="A99" s="12">
        <v>427</v>
      </c>
      <c r="B99" s="6" t="s">
        <v>282</v>
      </c>
      <c r="C99" s="7">
        <f>'[7]FY23 tchr CSM'!C99-'[7]FY22 tchr CSM'!C99</f>
        <v>0</v>
      </c>
      <c r="D99" s="7">
        <f>'[7]FY23 tchr CSM'!D99-'[7]FY22 tchr CSM'!D99</f>
        <v>0</v>
      </c>
      <c r="E99" s="7">
        <f>'[7]FY23 tchr CSM'!E99-'[7]FY22 tchr CSM'!E99</f>
        <v>0</v>
      </c>
      <c r="F99" s="7">
        <f>'[7]FY23 tchr CSM'!F99-'[7]FY22 tchr CSM'!F99</f>
        <v>0</v>
      </c>
      <c r="G99" s="7">
        <f>'[7]FY23 tchr CSM'!G99-'[7]FY22 tchr CSM'!G99</f>
        <v>0</v>
      </c>
      <c r="H99" s="7">
        <f>'[7]FY23 tchr CSM'!H99-'[7]FY22 tchr CSM'!H99</f>
        <v>0</v>
      </c>
      <c r="I99" s="7">
        <f>'[7]FY23 tchr CSM'!I99-'[7]FY22 tchr CSM'!I99</f>
        <v>0</v>
      </c>
      <c r="J99" s="7">
        <f>'[7]FY23 tchr CSM'!J99-'[7]FY22 tchr CSM'!J99</f>
        <v>0</v>
      </c>
      <c r="K99" s="7">
        <f>'[7]FY23 tchr CSM'!K99-'[7]FY22 tchr CSM'!K99</f>
        <v>-0.77272727272727293</v>
      </c>
      <c r="L99" s="7">
        <f>'[7]FY23 tchr CSM'!L99-'[7]FY22 tchr CSM'!L99</f>
        <v>0.36363636363636376</v>
      </c>
      <c r="M99" s="7">
        <f>'[7]FY23 tchr CSM'!M99-'[7]FY22 tchr CSM'!M99</f>
        <v>-1.9090909090909092</v>
      </c>
      <c r="N99" s="7">
        <f>'[7]FY23 tchr CSM'!N99-'[7]FY22 tchr CSM'!N99</f>
        <v>0</v>
      </c>
      <c r="O99" s="7"/>
      <c r="P99" s="7"/>
      <c r="Q99" s="7"/>
      <c r="R99" s="7"/>
      <c r="S99" s="7"/>
      <c r="T99" s="7"/>
      <c r="U99" s="7">
        <f t="shared" si="1"/>
        <v>-2.3181818181818183</v>
      </c>
      <c r="V99" s="7">
        <f>'[7]FY23 enroll'!V99-'[7]FY22 enroll'!V99</f>
        <v>-3</v>
      </c>
      <c r="W99" s="7">
        <f>'[7]FY23 enroll'!W99-'[7]FY22 enroll'!W99</f>
        <v>-4</v>
      </c>
      <c r="X99" s="7">
        <f>'[7]FY23 enroll'!X99-'[7]FY22 enroll'!X99</f>
        <v>-3</v>
      </c>
      <c r="Y99" s="7">
        <f>'[7]FY23 enroll'!Y99-'[7]FY22 enroll'!Y99</f>
        <v>-5</v>
      </c>
      <c r="Z99" s="7">
        <f>'[7]FY23 enroll'!Z99-'[7]FY22 enroll'!Z99</f>
        <v>-15</v>
      </c>
      <c r="AA99" s="7">
        <f>'[7]FY23 enroll'!AA99-'[7]FY22 enroll'!AA99</f>
        <v>0</v>
      </c>
      <c r="AB99" s="7">
        <f>'[7]FY23 enroll'!AB99-'[7]FY22 enroll'!AB99</f>
        <v>11</v>
      </c>
      <c r="AC99" s="7">
        <f>'[7]FY23 enroll'!AC99-'[7]FY22 enroll'!AC99</f>
        <v>-5</v>
      </c>
      <c r="AD99" s="7">
        <f>'[7]FY23 enroll'!AD99-'[7]FY22 enroll'!AD99</f>
        <v>-32</v>
      </c>
    </row>
    <row r="100" spans="1:30" x14ac:dyDescent="0.25">
      <c r="A100" s="12">
        <v>319</v>
      </c>
      <c r="B100" s="6" t="s">
        <v>283</v>
      </c>
      <c r="C100" s="7">
        <f>'[7]FY23 tchr CSM'!C100-'[7]FY22 tchr CSM'!C100</f>
        <v>0</v>
      </c>
      <c r="D100" s="7">
        <f>'[7]FY23 tchr CSM'!D100-'[7]FY22 tchr CSM'!D100</f>
        <v>0</v>
      </c>
      <c r="E100" s="7">
        <f>'[7]FY23 tchr CSM'!E100-'[7]FY22 tchr CSM'!E100</f>
        <v>-1</v>
      </c>
      <c r="F100" s="7">
        <f>'[7]FY23 tchr CSM'!F100-'[7]FY22 tchr CSM'!F100</f>
        <v>-1</v>
      </c>
      <c r="G100" s="7">
        <f>'[7]FY23 tchr CSM'!G100-'[7]FY22 tchr CSM'!G100</f>
        <v>0</v>
      </c>
      <c r="H100" s="7">
        <f>'[7]FY23 tchr CSM'!H100-'[7]FY22 tchr CSM'!H100</f>
        <v>0</v>
      </c>
      <c r="I100" s="7">
        <f>'[7]FY23 tchr CSM'!I100-'[7]FY22 tchr CSM'!I100</f>
        <v>0</v>
      </c>
      <c r="J100" s="7">
        <f>'[7]FY23 tchr CSM'!J100-'[7]FY22 tchr CSM'!J100</f>
        <v>0</v>
      </c>
      <c r="K100" s="7">
        <f>'[7]FY23 tchr CSM'!K100-'[7]FY22 tchr CSM'!K100</f>
        <v>0</v>
      </c>
      <c r="L100" s="7">
        <f>'[7]FY23 tchr CSM'!L100-'[7]FY22 tchr CSM'!L100</f>
        <v>0</v>
      </c>
      <c r="M100" s="7">
        <f>'[7]FY23 tchr CSM'!M100-'[7]FY22 tchr CSM'!M100</f>
        <v>0</v>
      </c>
      <c r="N100" s="7">
        <f>'[7]FY23 tchr CSM'!N100-'[7]FY22 tchr CSM'!N100</f>
        <v>0</v>
      </c>
      <c r="O100" s="7"/>
      <c r="P100" s="7"/>
      <c r="Q100" s="7"/>
      <c r="R100" s="7"/>
      <c r="S100" s="7"/>
      <c r="T100" s="7"/>
      <c r="U100" s="7">
        <f t="shared" si="1"/>
        <v>-2</v>
      </c>
      <c r="V100" s="7">
        <f>'[7]FY23 enroll'!V100-'[7]FY22 enroll'!V100</f>
        <v>3</v>
      </c>
      <c r="W100" s="7">
        <f>'[7]FY23 enroll'!W100-'[7]FY22 enroll'!W100</f>
        <v>-3</v>
      </c>
      <c r="X100" s="7">
        <f>'[7]FY23 enroll'!X100-'[7]FY22 enroll'!X100</f>
        <v>6</v>
      </c>
      <c r="Y100" s="7">
        <f>'[7]FY23 enroll'!Y100-'[7]FY22 enroll'!Y100</f>
        <v>3</v>
      </c>
      <c r="Z100" s="7">
        <f>'[7]FY23 enroll'!Z100-'[7]FY22 enroll'!Z100</f>
        <v>9</v>
      </c>
      <c r="AA100" s="7">
        <f>'[7]FY23 enroll'!AA100-'[7]FY22 enroll'!AA100</f>
        <v>2</v>
      </c>
      <c r="AB100" s="7">
        <f>'[7]FY23 enroll'!AB100-'[7]FY22 enroll'!AB100</f>
        <v>0</v>
      </c>
      <c r="AC100" s="7">
        <f>'[7]FY23 enroll'!AC100-'[7]FY22 enroll'!AC100</f>
        <v>0</v>
      </c>
      <c r="AD100" s="7">
        <f>'[7]FY23 enroll'!AD100-'[7]FY22 enroll'!AD100</f>
        <v>-65</v>
      </c>
    </row>
    <row r="101" spans="1:30" x14ac:dyDescent="0.25">
      <c r="A101" s="12">
        <v>1142</v>
      </c>
      <c r="B101" s="6" t="s">
        <v>323</v>
      </c>
      <c r="C101" s="7">
        <f>'[7]FY23 tchr CSM'!C101-'[7]FY22 tchr CSM'!C101</f>
        <v>0</v>
      </c>
      <c r="D101" s="7">
        <f>'[7]FY23 tchr CSM'!D101-'[7]FY22 tchr CSM'!D101</f>
        <v>0</v>
      </c>
      <c r="E101" s="7">
        <f>'[7]FY23 tchr CSM'!E101-'[7]FY22 tchr CSM'!E101</f>
        <v>0</v>
      </c>
      <c r="F101" s="7">
        <f>'[7]FY23 tchr CSM'!F101-'[7]FY22 tchr CSM'!F101</f>
        <v>0</v>
      </c>
      <c r="G101" s="7">
        <f>'[7]FY23 tchr CSM'!G101-'[7]FY22 tchr CSM'!G101</f>
        <v>0</v>
      </c>
      <c r="H101" s="7">
        <f>'[7]FY23 tchr CSM'!H101-'[7]FY22 tchr CSM'!H101</f>
        <v>0</v>
      </c>
      <c r="I101" s="7">
        <f>'[7]FY23 tchr CSM'!I101-'[7]FY22 tchr CSM'!I101</f>
        <v>0</v>
      </c>
      <c r="J101" s="7">
        <f>'[7]FY23 tchr CSM'!J101-'[7]FY22 tchr CSM'!J101</f>
        <v>0</v>
      </c>
      <c r="K101" s="7">
        <f>'[7]FY23 tchr CSM'!K101-'[7]FY22 tchr CSM'!K101</f>
        <v>0</v>
      </c>
      <c r="L101" s="7">
        <f>'[7]FY23 tchr CSM'!L101-'[7]FY22 tchr CSM'!L101</f>
        <v>0</v>
      </c>
      <c r="M101" s="7">
        <f>'[7]FY23 tchr CSM'!M101-'[7]FY22 tchr CSM'!M101</f>
        <v>0</v>
      </c>
      <c r="N101" s="7">
        <f>'[7]FY23 tchr CSM'!N101-'[7]FY22 tchr CSM'!N101</f>
        <v>0</v>
      </c>
      <c r="O101" s="7"/>
      <c r="P101" s="7"/>
      <c r="Q101" s="7"/>
      <c r="R101" s="7"/>
      <c r="S101" s="7"/>
      <c r="T101" s="7"/>
      <c r="U101" s="7">
        <f t="shared" si="1"/>
        <v>0</v>
      </c>
      <c r="V101" s="7">
        <f>'[7]FY23 enroll'!V101-'[7]FY22 enroll'!V101</f>
        <v>1</v>
      </c>
      <c r="W101" s="7">
        <f>'[7]FY23 enroll'!W101-'[7]FY22 enroll'!W101</f>
        <v>-2</v>
      </c>
      <c r="X101" s="7">
        <f>'[7]FY23 enroll'!X101-'[7]FY22 enroll'!X101</f>
        <v>0</v>
      </c>
      <c r="Y101" s="7">
        <f>'[7]FY23 enroll'!Y101-'[7]FY22 enroll'!Y101</f>
        <v>-4</v>
      </c>
      <c r="Z101" s="7">
        <f>'[7]FY23 enroll'!Z101-'[7]FY22 enroll'!Z101</f>
        <v>-5</v>
      </c>
      <c r="AA101" s="7">
        <f>'[7]FY23 enroll'!AA101-'[7]FY22 enroll'!AA101</f>
        <v>4</v>
      </c>
      <c r="AB101" s="7">
        <f>'[7]FY23 enroll'!AB101-'[7]FY22 enroll'!AB101</f>
        <v>0</v>
      </c>
      <c r="AC101" s="7">
        <f>'[7]FY23 enroll'!AC101-'[7]FY22 enroll'!AC101</f>
        <v>0</v>
      </c>
      <c r="AD101" s="7">
        <f>'[7]FY23 enroll'!AD101-'[7]FY22 enroll'!AD101</f>
        <v>0</v>
      </c>
    </row>
    <row r="102" spans="1:30" x14ac:dyDescent="0.25">
      <c r="A102" s="12">
        <v>321</v>
      </c>
      <c r="B102" s="6" t="s">
        <v>284</v>
      </c>
      <c r="C102" s="7">
        <f>'[7]FY23 tchr CSM'!C102-'[7]FY22 tchr CSM'!C102</f>
        <v>0</v>
      </c>
      <c r="D102" s="7">
        <f>'[7]FY23 tchr CSM'!D102-'[7]FY22 tchr CSM'!D102</f>
        <v>0</v>
      </c>
      <c r="E102" s="7">
        <f>'[7]FY23 tchr CSM'!E102-'[7]FY22 tchr CSM'!E102</f>
        <v>0</v>
      </c>
      <c r="F102" s="7">
        <f>'[7]FY23 tchr CSM'!F102-'[7]FY22 tchr CSM'!F102</f>
        <v>1</v>
      </c>
      <c r="G102" s="7">
        <f>'[7]FY23 tchr CSM'!G102-'[7]FY22 tchr CSM'!G102</f>
        <v>0</v>
      </c>
      <c r="H102" s="7">
        <f>'[7]FY23 tchr CSM'!H102-'[7]FY22 tchr CSM'!H102</f>
        <v>0</v>
      </c>
      <c r="I102" s="7">
        <f>'[7]FY23 tchr CSM'!I102-'[7]FY22 tchr CSM'!I102</f>
        <v>0</v>
      </c>
      <c r="J102" s="7">
        <f>'[7]FY23 tchr CSM'!J102-'[7]FY22 tchr CSM'!J102</f>
        <v>-1</v>
      </c>
      <c r="K102" s="7">
        <f>'[7]FY23 tchr CSM'!K102-'[7]FY22 tchr CSM'!K102</f>
        <v>0</v>
      </c>
      <c r="L102" s="7">
        <f>'[7]FY23 tchr CSM'!L102-'[7]FY22 tchr CSM'!L102</f>
        <v>0</v>
      </c>
      <c r="M102" s="7">
        <f>'[7]FY23 tchr CSM'!M102-'[7]FY22 tchr CSM'!M102</f>
        <v>0</v>
      </c>
      <c r="N102" s="7">
        <f>'[7]FY23 tchr CSM'!N102-'[7]FY22 tchr CSM'!N102</f>
        <v>0</v>
      </c>
      <c r="O102" s="7"/>
      <c r="P102" s="7"/>
      <c r="Q102" s="7"/>
      <c r="R102" s="7"/>
      <c r="S102" s="7"/>
      <c r="T102" s="7"/>
      <c r="U102" s="7">
        <f t="shared" si="1"/>
        <v>0</v>
      </c>
      <c r="V102" s="7">
        <f>'[7]FY23 enroll'!V102-'[7]FY22 enroll'!V102</f>
        <v>-5</v>
      </c>
      <c r="W102" s="7">
        <f>'[7]FY23 enroll'!W102-'[7]FY22 enroll'!W102</f>
        <v>0</v>
      </c>
      <c r="X102" s="7">
        <f>'[7]FY23 enroll'!X102-'[7]FY22 enroll'!X102</f>
        <v>0</v>
      </c>
      <c r="Y102" s="7">
        <f>'[7]FY23 enroll'!Y102-'[7]FY22 enroll'!Y102</f>
        <v>0</v>
      </c>
      <c r="Z102" s="7">
        <f>'[7]FY23 enroll'!Z102-'[7]FY22 enroll'!Z102</f>
        <v>-5</v>
      </c>
      <c r="AA102" s="7">
        <f>'[7]FY23 enroll'!AA102-'[7]FY22 enroll'!AA102</f>
        <v>84</v>
      </c>
      <c r="AB102" s="7">
        <f>'[7]FY23 enroll'!AB102-'[7]FY22 enroll'!AB102</f>
        <v>0</v>
      </c>
      <c r="AC102" s="7">
        <f>'[7]FY23 enroll'!AC102-'[7]FY22 enroll'!AC102</f>
        <v>-17</v>
      </c>
      <c r="AD102" s="7">
        <f>'[7]FY23 enroll'!AD102-'[7]FY22 enroll'!AD102</f>
        <v>-8</v>
      </c>
    </row>
    <row r="103" spans="1:30" x14ac:dyDescent="0.25">
      <c r="A103" s="12">
        <v>428</v>
      </c>
      <c r="B103" s="6" t="s">
        <v>285</v>
      </c>
      <c r="C103" s="7">
        <f>'[7]FY23 tchr CSM'!C103-'[7]FY22 tchr CSM'!C103</f>
        <v>0</v>
      </c>
      <c r="D103" s="7">
        <f>'[7]FY23 tchr CSM'!D103-'[7]FY22 tchr CSM'!D103</f>
        <v>0</v>
      </c>
      <c r="E103" s="7">
        <f>'[7]FY23 tchr CSM'!E103-'[7]FY22 tchr CSM'!E103</f>
        <v>0</v>
      </c>
      <c r="F103" s="7">
        <f>'[7]FY23 tchr CSM'!F103-'[7]FY22 tchr CSM'!F103</f>
        <v>0</v>
      </c>
      <c r="G103" s="7">
        <f>'[7]FY23 tchr CSM'!G103-'[7]FY22 tchr CSM'!G103</f>
        <v>0</v>
      </c>
      <c r="H103" s="7">
        <f>'[7]FY23 tchr CSM'!H103-'[7]FY22 tchr CSM'!H103</f>
        <v>0</v>
      </c>
      <c r="I103" s="7">
        <f>'[7]FY23 tchr CSM'!I103-'[7]FY22 tchr CSM'!I103</f>
        <v>0</v>
      </c>
      <c r="J103" s="7">
        <f>'[7]FY23 tchr CSM'!J103-'[7]FY22 tchr CSM'!J103</f>
        <v>0</v>
      </c>
      <c r="K103" s="7">
        <f>'[7]FY23 tchr CSM'!K103-'[7]FY22 tchr CSM'!K103</f>
        <v>1.8181818181818521E-2</v>
      </c>
      <c r="L103" s="7">
        <f>'[7]FY23 tchr CSM'!L103-'[7]FY22 tchr CSM'!L103</f>
        <v>0</v>
      </c>
      <c r="M103" s="7">
        <f>'[7]FY23 tchr CSM'!M103-'[7]FY22 tchr CSM'!M103</f>
        <v>2.7272727272727337E-2</v>
      </c>
      <c r="N103" s="7">
        <f>'[7]FY23 tchr CSM'!N103-'[7]FY22 tchr CSM'!N103</f>
        <v>0</v>
      </c>
      <c r="O103" s="7"/>
      <c r="P103" s="7"/>
      <c r="Q103" s="7"/>
      <c r="R103" s="7"/>
      <c r="S103" s="7"/>
      <c r="T103" s="7"/>
      <c r="U103" s="7">
        <f t="shared" si="1"/>
        <v>4.5454545454545858E-2</v>
      </c>
      <c r="V103" s="7">
        <f>'[7]FY23 enroll'!V103-'[7]FY22 enroll'!V103</f>
        <v>5</v>
      </c>
      <c r="W103" s="7">
        <f>'[7]FY23 enroll'!W103-'[7]FY22 enroll'!W103</f>
        <v>-1</v>
      </c>
      <c r="X103" s="7">
        <f>'[7]FY23 enroll'!X103-'[7]FY22 enroll'!X103</f>
        <v>-10</v>
      </c>
      <c r="Y103" s="7">
        <f>'[7]FY23 enroll'!Y103-'[7]FY22 enroll'!Y103</f>
        <v>-17</v>
      </c>
      <c r="Z103" s="7">
        <f>'[7]FY23 enroll'!Z103-'[7]FY22 enroll'!Z103</f>
        <v>-23</v>
      </c>
      <c r="AA103" s="7">
        <f>'[7]FY23 enroll'!AA103-'[7]FY22 enroll'!AA103</f>
        <v>0</v>
      </c>
      <c r="AB103" s="7">
        <f>'[7]FY23 enroll'!AB103-'[7]FY22 enroll'!AB103</f>
        <v>5</v>
      </c>
      <c r="AC103" s="7">
        <f>'[7]FY23 enroll'!AC103-'[7]FY22 enroll'!AC103</f>
        <v>-3</v>
      </c>
      <c r="AD103" s="7">
        <f>'[7]FY23 enroll'!AD103-'[7]FY22 enroll'!AD103</f>
        <v>5</v>
      </c>
    </row>
    <row r="104" spans="1:30" x14ac:dyDescent="0.25">
      <c r="A104" s="12">
        <v>324</v>
      </c>
      <c r="B104" s="6" t="s">
        <v>286</v>
      </c>
      <c r="C104" s="7">
        <f>'[7]FY23 tchr CSM'!C104-'[7]FY22 tchr CSM'!C104</f>
        <v>0</v>
      </c>
      <c r="D104" s="7">
        <f>'[7]FY23 tchr CSM'!D104-'[7]FY22 tchr CSM'!D104</f>
        <v>0</v>
      </c>
      <c r="E104" s="7">
        <f>'[7]FY23 tchr CSM'!E104-'[7]FY22 tchr CSM'!E104</f>
        <v>0</v>
      </c>
      <c r="F104" s="7">
        <f>'[7]FY23 tchr CSM'!F104-'[7]FY22 tchr CSM'!F104</f>
        <v>0</v>
      </c>
      <c r="G104" s="7">
        <f>'[7]FY23 tchr CSM'!G104-'[7]FY22 tchr CSM'!G104</f>
        <v>0</v>
      </c>
      <c r="H104" s="7">
        <f>'[7]FY23 tchr CSM'!H104-'[7]FY22 tchr CSM'!H104</f>
        <v>0</v>
      </c>
      <c r="I104" s="7">
        <f>'[7]FY23 tchr CSM'!I104-'[7]FY22 tchr CSM'!I104</f>
        <v>0</v>
      </c>
      <c r="J104" s="7">
        <f>'[7]FY23 tchr CSM'!J104-'[7]FY22 tchr CSM'!J104</f>
        <v>0</v>
      </c>
      <c r="K104" s="7">
        <f>'[7]FY23 tchr CSM'!K104-'[7]FY22 tchr CSM'!K104</f>
        <v>0</v>
      </c>
      <c r="L104" s="7">
        <f>'[7]FY23 tchr CSM'!L104-'[7]FY22 tchr CSM'!L104</f>
        <v>0</v>
      </c>
      <c r="M104" s="7">
        <f>'[7]FY23 tchr CSM'!M104-'[7]FY22 tchr CSM'!M104</f>
        <v>0</v>
      </c>
      <c r="N104" s="7">
        <f>'[7]FY23 tchr CSM'!N104-'[7]FY22 tchr CSM'!N104</f>
        <v>0</v>
      </c>
      <c r="O104" s="7"/>
      <c r="P104" s="7"/>
      <c r="Q104" s="7"/>
      <c r="R104" s="7"/>
      <c r="S104" s="7"/>
      <c r="T104" s="7"/>
      <c r="U104" s="7">
        <f t="shared" si="1"/>
        <v>0</v>
      </c>
      <c r="V104" s="7">
        <f>'[7]FY23 enroll'!V104-'[7]FY22 enroll'!V104</f>
        <v>6</v>
      </c>
      <c r="W104" s="7">
        <f>'[7]FY23 enroll'!W104-'[7]FY22 enroll'!W104</f>
        <v>-3</v>
      </c>
      <c r="X104" s="7">
        <f>'[7]FY23 enroll'!X104-'[7]FY22 enroll'!X104</f>
        <v>4</v>
      </c>
      <c r="Y104" s="7">
        <f>'[7]FY23 enroll'!Y104-'[7]FY22 enroll'!Y104</f>
        <v>6</v>
      </c>
      <c r="Z104" s="7">
        <f>'[7]FY23 enroll'!Z104-'[7]FY22 enroll'!Z104</f>
        <v>13</v>
      </c>
      <c r="AA104" s="7">
        <f>'[7]FY23 enroll'!AA104-'[7]FY22 enroll'!AA104</f>
        <v>163</v>
      </c>
      <c r="AB104" s="7">
        <f>'[7]FY23 enroll'!AB104-'[7]FY22 enroll'!AB104</f>
        <v>0</v>
      </c>
      <c r="AC104" s="7">
        <f>'[7]FY23 enroll'!AC104-'[7]FY22 enroll'!AC104</f>
        <v>-12</v>
      </c>
      <c r="AD104" s="7">
        <f>'[7]FY23 enroll'!AD104-'[7]FY22 enroll'!AD104</f>
        <v>1</v>
      </c>
    </row>
    <row r="105" spans="1:30" x14ac:dyDescent="0.25">
      <c r="A105" s="12">
        <v>325</v>
      </c>
      <c r="B105" s="6" t="s">
        <v>288</v>
      </c>
      <c r="C105" s="7">
        <f>'[7]FY23 tchr CSM'!C105-'[7]FY22 tchr CSM'!C105</f>
        <v>0</v>
      </c>
      <c r="D105" s="7">
        <f>'[7]FY23 tchr CSM'!D105-'[7]FY22 tchr CSM'!D105</f>
        <v>0</v>
      </c>
      <c r="E105" s="7">
        <f>'[7]FY23 tchr CSM'!E105-'[7]FY22 tchr CSM'!E105</f>
        <v>-1</v>
      </c>
      <c r="F105" s="7">
        <f>'[7]FY23 tchr CSM'!F105-'[7]FY22 tchr CSM'!F105</f>
        <v>0</v>
      </c>
      <c r="G105" s="7">
        <f>'[7]FY23 tchr CSM'!G105-'[7]FY22 tchr CSM'!G105</f>
        <v>0</v>
      </c>
      <c r="H105" s="7">
        <f>'[7]FY23 tchr CSM'!H105-'[7]FY22 tchr CSM'!H105</f>
        <v>-1</v>
      </c>
      <c r="I105" s="7">
        <f>'[7]FY23 tchr CSM'!I105-'[7]FY22 tchr CSM'!I105</f>
        <v>0</v>
      </c>
      <c r="J105" s="7">
        <f>'[7]FY23 tchr CSM'!J105-'[7]FY22 tchr CSM'!J105</f>
        <v>0</v>
      </c>
      <c r="K105" s="7">
        <f>'[7]FY23 tchr CSM'!K105-'[7]FY22 tchr CSM'!K105</f>
        <v>0</v>
      </c>
      <c r="L105" s="7">
        <f>'[7]FY23 tchr CSM'!L105-'[7]FY22 tchr CSM'!L105</f>
        <v>0</v>
      </c>
      <c r="M105" s="7">
        <f>'[7]FY23 tchr CSM'!M105-'[7]FY22 tchr CSM'!M105</f>
        <v>0</v>
      </c>
      <c r="N105" s="7">
        <f>'[7]FY23 tchr CSM'!N105-'[7]FY22 tchr CSM'!N105</f>
        <v>0</v>
      </c>
      <c r="O105" s="7"/>
      <c r="P105" s="7"/>
      <c r="Q105" s="7"/>
      <c r="R105" s="7"/>
      <c r="S105" s="7"/>
      <c r="T105" s="7"/>
      <c r="U105" s="7">
        <f t="shared" si="1"/>
        <v>-2</v>
      </c>
      <c r="V105" s="7">
        <f>'[7]FY23 enroll'!V105-'[7]FY22 enroll'!V105</f>
        <v>-6</v>
      </c>
      <c r="W105" s="7">
        <f>'[7]FY23 enroll'!W105-'[7]FY22 enroll'!W105</f>
        <v>-3</v>
      </c>
      <c r="X105" s="7">
        <f>'[7]FY23 enroll'!X105-'[7]FY22 enroll'!X105</f>
        <v>-2</v>
      </c>
      <c r="Y105" s="7">
        <f>'[7]FY23 enroll'!Y105-'[7]FY22 enroll'!Y105</f>
        <v>-10</v>
      </c>
      <c r="Z105" s="7">
        <f>'[7]FY23 enroll'!Z105-'[7]FY22 enroll'!Z105</f>
        <v>-21</v>
      </c>
      <c r="AA105" s="7">
        <f>'[7]FY23 enroll'!AA105-'[7]FY22 enroll'!AA105</f>
        <v>2</v>
      </c>
      <c r="AB105" s="7">
        <f>'[7]FY23 enroll'!AB105-'[7]FY22 enroll'!AB105</f>
        <v>0</v>
      </c>
      <c r="AC105" s="7">
        <f>'[7]FY23 enroll'!AC105-'[7]FY22 enroll'!AC105</f>
        <v>-3</v>
      </c>
      <c r="AD105" s="7">
        <f>'[7]FY23 enroll'!AD105-'[7]FY22 enroll'!AD105</f>
        <v>-30</v>
      </c>
    </row>
    <row r="106" spans="1:30" x14ac:dyDescent="0.25">
      <c r="A106" s="12">
        <v>326</v>
      </c>
      <c r="B106" s="6" t="s">
        <v>289</v>
      </c>
      <c r="C106" s="7">
        <f>'[7]FY23 tchr CSM'!C106-'[7]FY22 tchr CSM'!C106</f>
        <v>0</v>
      </c>
      <c r="D106" s="7">
        <f>'[7]FY23 tchr CSM'!D106-'[7]FY22 tchr CSM'!D106</f>
        <v>0</v>
      </c>
      <c r="E106" s="7">
        <f>'[7]FY23 tchr CSM'!E106-'[7]FY22 tchr CSM'!E106</f>
        <v>0</v>
      </c>
      <c r="F106" s="7">
        <f>'[7]FY23 tchr CSM'!F106-'[7]FY22 tchr CSM'!F106</f>
        <v>0</v>
      </c>
      <c r="G106" s="7">
        <f>'[7]FY23 tchr CSM'!G106-'[7]FY22 tchr CSM'!G106</f>
        <v>1</v>
      </c>
      <c r="H106" s="7">
        <f>'[7]FY23 tchr CSM'!H106-'[7]FY22 tchr CSM'!H106</f>
        <v>-1</v>
      </c>
      <c r="I106" s="7">
        <f>'[7]FY23 tchr CSM'!I106-'[7]FY22 tchr CSM'!I106</f>
        <v>0</v>
      </c>
      <c r="J106" s="7">
        <f>'[7]FY23 tchr CSM'!J106-'[7]FY22 tchr CSM'!J106</f>
        <v>0</v>
      </c>
      <c r="K106" s="7">
        <f>'[7]FY23 tchr CSM'!K106-'[7]FY22 tchr CSM'!K106</f>
        <v>0</v>
      </c>
      <c r="L106" s="7">
        <f>'[7]FY23 tchr CSM'!L106-'[7]FY22 tchr CSM'!L106</f>
        <v>0</v>
      </c>
      <c r="M106" s="7">
        <f>'[7]FY23 tchr CSM'!M106-'[7]FY22 tchr CSM'!M106</f>
        <v>0</v>
      </c>
      <c r="N106" s="7">
        <f>'[7]FY23 tchr CSM'!N106-'[7]FY22 tchr CSM'!N106</f>
        <v>0</v>
      </c>
      <c r="O106" s="7"/>
      <c r="P106" s="7"/>
      <c r="Q106" s="7"/>
      <c r="R106" s="7"/>
      <c r="S106" s="7"/>
      <c r="T106" s="7"/>
      <c r="U106" s="7">
        <f t="shared" si="1"/>
        <v>0</v>
      </c>
      <c r="V106" s="7">
        <f>'[7]FY23 enroll'!V106-'[7]FY22 enroll'!V106</f>
        <v>3</v>
      </c>
      <c r="W106" s="7">
        <f>'[7]FY23 enroll'!W106-'[7]FY22 enroll'!W106</f>
        <v>-1</v>
      </c>
      <c r="X106" s="7">
        <f>'[7]FY23 enroll'!X106-'[7]FY22 enroll'!X106</f>
        <v>-1</v>
      </c>
      <c r="Y106" s="7">
        <f>'[7]FY23 enroll'!Y106-'[7]FY22 enroll'!Y106</f>
        <v>0</v>
      </c>
      <c r="Z106" s="7">
        <f>'[7]FY23 enroll'!Z106-'[7]FY22 enroll'!Z106</f>
        <v>1</v>
      </c>
      <c r="AA106" s="7">
        <f>'[7]FY23 enroll'!AA106-'[7]FY22 enroll'!AA106</f>
        <v>130</v>
      </c>
      <c r="AB106" s="7">
        <f>'[7]FY23 enroll'!AB106-'[7]FY22 enroll'!AB106</f>
        <v>0</v>
      </c>
      <c r="AC106" s="7">
        <f>'[7]FY23 enroll'!AC106-'[7]FY22 enroll'!AC106</f>
        <v>-7</v>
      </c>
      <c r="AD106" s="7">
        <f>'[7]FY23 enroll'!AD106-'[7]FY22 enroll'!AD106</f>
        <v>-15</v>
      </c>
    </row>
    <row r="107" spans="1:30" x14ac:dyDescent="0.25">
      <c r="A107" s="12">
        <v>327</v>
      </c>
      <c r="B107" s="6" t="s">
        <v>290</v>
      </c>
      <c r="C107" s="7">
        <f>'[7]FY23 tchr CSM'!C107-'[7]FY22 tchr CSM'!C107</f>
        <v>0</v>
      </c>
      <c r="D107" s="7">
        <f>'[7]FY23 tchr CSM'!D107-'[7]FY22 tchr CSM'!D107</f>
        <v>0</v>
      </c>
      <c r="E107" s="7">
        <f>'[7]FY23 tchr CSM'!E107-'[7]FY22 tchr CSM'!E107</f>
        <v>-1</v>
      </c>
      <c r="F107" s="7">
        <f>'[7]FY23 tchr CSM'!F107-'[7]FY22 tchr CSM'!F107</f>
        <v>0</v>
      </c>
      <c r="G107" s="7">
        <f>'[7]FY23 tchr CSM'!G107-'[7]FY22 tchr CSM'!G107</f>
        <v>0</v>
      </c>
      <c r="H107" s="7">
        <f>'[7]FY23 tchr CSM'!H107-'[7]FY22 tchr CSM'!H107</f>
        <v>0</v>
      </c>
      <c r="I107" s="7">
        <f>'[7]FY23 tchr CSM'!I107-'[7]FY22 tchr CSM'!I107</f>
        <v>-1</v>
      </c>
      <c r="J107" s="7">
        <f>'[7]FY23 tchr CSM'!J107-'[7]FY22 tchr CSM'!J107</f>
        <v>-1</v>
      </c>
      <c r="K107" s="7">
        <f>'[7]FY23 tchr CSM'!K107-'[7]FY22 tchr CSM'!K107</f>
        <v>0</v>
      </c>
      <c r="L107" s="7">
        <f>'[7]FY23 tchr CSM'!L107-'[7]FY22 tchr CSM'!L107</f>
        <v>0</v>
      </c>
      <c r="M107" s="7">
        <f>'[7]FY23 tchr CSM'!M107-'[7]FY22 tchr CSM'!M107</f>
        <v>0</v>
      </c>
      <c r="N107" s="7">
        <f>'[7]FY23 tchr CSM'!N107-'[7]FY22 tchr CSM'!N107</f>
        <v>0</v>
      </c>
      <c r="O107" s="7"/>
      <c r="P107" s="7"/>
      <c r="Q107" s="7"/>
      <c r="R107" s="7"/>
      <c r="S107" s="7"/>
      <c r="T107" s="7"/>
      <c r="U107" s="7">
        <f t="shared" si="1"/>
        <v>-3</v>
      </c>
      <c r="V107" s="7">
        <f>'[7]FY23 enroll'!V107-'[7]FY22 enroll'!V107</f>
        <v>-2</v>
      </c>
      <c r="W107" s="7">
        <f>'[7]FY23 enroll'!W107-'[7]FY22 enroll'!W107</f>
        <v>-5</v>
      </c>
      <c r="X107" s="7">
        <f>'[7]FY23 enroll'!X107-'[7]FY22 enroll'!X107</f>
        <v>-5</v>
      </c>
      <c r="Y107" s="7">
        <f>'[7]FY23 enroll'!Y107-'[7]FY22 enroll'!Y107</f>
        <v>-3</v>
      </c>
      <c r="Z107" s="7">
        <f>'[7]FY23 enroll'!Z107-'[7]FY22 enroll'!Z107</f>
        <v>-15</v>
      </c>
      <c r="AA107" s="7">
        <f>'[7]FY23 enroll'!AA107-'[7]FY22 enroll'!AA107</f>
        <v>300</v>
      </c>
      <c r="AB107" s="7">
        <f>'[7]FY23 enroll'!AB107-'[7]FY22 enroll'!AB107</f>
        <v>0</v>
      </c>
      <c r="AC107" s="7">
        <f>'[7]FY23 enroll'!AC107-'[7]FY22 enroll'!AC107</f>
        <v>16</v>
      </c>
      <c r="AD107" s="7">
        <f>'[7]FY23 enroll'!AD107-'[7]FY22 enroll'!AD107</f>
        <v>-51</v>
      </c>
    </row>
    <row r="108" spans="1:30" x14ac:dyDescent="0.25">
      <c r="A108" s="12">
        <v>328</v>
      </c>
      <c r="B108" s="6" t="s">
        <v>291</v>
      </c>
      <c r="C108" s="7">
        <f>'[7]FY23 tchr CSM'!C108-'[7]FY22 tchr CSM'!C108</f>
        <v>0</v>
      </c>
      <c r="D108" s="7">
        <f>'[7]FY23 tchr CSM'!D108-'[7]FY22 tchr CSM'!D108</f>
        <v>0</v>
      </c>
      <c r="E108" s="7">
        <f>'[7]FY23 tchr CSM'!E108-'[7]FY22 tchr CSM'!E108</f>
        <v>0</v>
      </c>
      <c r="F108" s="7">
        <f>'[7]FY23 tchr CSM'!F108-'[7]FY22 tchr CSM'!F108</f>
        <v>0</v>
      </c>
      <c r="G108" s="7">
        <f>'[7]FY23 tchr CSM'!G108-'[7]FY22 tchr CSM'!G108</f>
        <v>0</v>
      </c>
      <c r="H108" s="7">
        <f>'[7]FY23 tchr CSM'!H108-'[7]FY22 tchr CSM'!H108</f>
        <v>0</v>
      </c>
      <c r="I108" s="7">
        <f>'[7]FY23 tchr CSM'!I108-'[7]FY22 tchr CSM'!I108</f>
        <v>0</v>
      </c>
      <c r="J108" s="7">
        <f>'[7]FY23 tchr CSM'!J108-'[7]FY22 tchr CSM'!J108</f>
        <v>0</v>
      </c>
      <c r="K108" s="7">
        <f>'[7]FY23 tchr CSM'!K108-'[7]FY22 tchr CSM'!K108</f>
        <v>0</v>
      </c>
      <c r="L108" s="7">
        <f>'[7]FY23 tchr CSM'!L108-'[7]FY22 tchr CSM'!L108</f>
        <v>0</v>
      </c>
      <c r="M108" s="7">
        <f>'[7]FY23 tchr CSM'!M108-'[7]FY22 tchr CSM'!M108</f>
        <v>0</v>
      </c>
      <c r="N108" s="7">
        <f>'[7]FY23 tchr CSM'!N108-'[7]FY22 tchr CSM'!N108</f>
        <v>0</v>
      </c>
      <c r="O108" s="7"/>
      <c r="P108" s="7"/>
      <c r="Q108" s="7"/>
      <c r="R108" s="7"/>
      <c r="S108" s="7"/>
      <c r="T108" s="7"/>
      <c r="U108" s="7">
        <f t="shared" si="1"/>
        <v>0</v>
      </c>
      <c r="V108" s="7">
        <f>'[7]FY23 enroll'!V108-'[7]FY22 enroll'!V108</f>
        <v>11</v>
      </c>
      <c r="W108" s="7">
        <f>'[7]FY23 enroll'!W108-'[7]FY22 enroll'!W108</f>
        <v>3</v>
      </c>
      <c r="X108" s="7">
        <f>'[7]FY23 enroll'!X108-'[7]FY22 enroll'!X108</f>
        <v>7</v>
      </c>
      <c r="Y108" s="7">
        <f>'[7]FY23 enroll'!Y108-'[7]FY22 enroll'!Y108</f>
        <v>10</v>
      </c>
      <c r="Z108" s="7">
        <f>'[7]FY23 enroll'!Z108-'[7]FY22 enroll'!Z108</f>
        <v>31</v>
      </c>
      <c r="AA108" s="7">
        <f>'[7]FY23 enroll'!AA108-'[7]FY22 enroll'!AA108</f>
        <v>300</v>
      </c>
      <c r="AB108" s="7">
        <f>'[7]FY23 enroll'!AB108-'[7]FY22 enroll'!AB108</f>
        <v>0</v>
      </c>
      <c r="AC108" s="7">
        <f>'[7]FY23 enroll'!AC108-'[7]FY22 enroll'!AC108</f>
        <v>-11</v>
      </c>
      <c r="AD108" s="7">
        <f>'[7]FY23 enroll'!AD108-'[7]FY22 enroll'!AD108</f>
        <v>-5</v>
      </c>
    </row>
    <row r="109" spans="1:30" x14ac:dyDescent="0.25">
      <c r="A109" s="12">
        <v>329</v>
      </c>
      <c r="B109" s="6" t="s">
        <v>292</v>
      </c>
      <c r="C109" s="7">
        <f>'[7]FY23 tchr CSM'!C109-'[7]FY22 tchr CSM'!C109</f>
        <v>0</v>
      </c>
      <c r="D109" s="7">
        <f>'[7]FY23 tchr CSM'!D109-'[7]FY22 tchr CSM'!D109</f>
        <v>-1</v>
      </c>
      <c r="E109" s="7">
        <f>'[7]FY23 tchr CSM'!E109-'[7]FY22 tchr CSM'!E109</f>
        <v>0</v>
      </c>
      <c r="F109" s="7">
        <f>'[7]FY23 tchr CSM'!F109-'[7]FY22 tchr CSM'!F109</f>
        <v>1</v>
      </c>
      <c r="G109" s="7">
        <f>'[7]FY23 tchr CSM'!G109-'[7]FY22 tchr CSM'!G109</f>
        <v>0</v>
      </c>
      <c r="H109" s="7">
        <f>'[7]FY23 tchr CSM'!H109-'[7]FY22 tchr CSM'!H109</f>
        <v>0</v>
      </c>
      <c r="I109" s="7">
        <f>'[7]FY23 tchr CSM'!I109-'[7]FY22 tchr CSM'!I109</f>
        <v>0</v>
      </c>
      <c r="J109" s="7">
        <f>'[7]FY23 tchr CSM'!J109-'[7]FY22 tchr CSM'!J109</f>
        <v>0</v>
      </c>
      <c r="K109" s="7">
        <f>'[7]FY23 tchr CSM'!K109-'[7]FY22 tchr CSM'!K109</f>
        <v>0</v>
      </c>
      <c r="L109" s="7">
        <f>'[7]FY23 tchr CSM'!L109-'[7]FY22 tchr CSM'!L109</f>
        <v>0</v>
      </c>
      <c r="M109" s="7">
        <f>'[7]FY23 tchr CSM'!M109-'[7]FY22 tchr CSM'!M109</f>
        <v>0</v>
      </c>
      <c r="N109" s="7">
        <f>'[7]FY23 tchr CSM'!N109-'[7]FY22 tchr CSM'!N109</f>
        <v>0</v>
      </c>
      <c r="O109" s="7"/>
      <c r="P109" s="7"/>
      <c r="Q109" s="7"/>
      <c r="R109" s="7"/>
      <c r="S109" s="7"/>
      <c r="T109" s="7"/>
      <c r="U109" s="7">
        <f t="shared" si="1"/>
        <v>0</v>
      </c>
      <c r="V109" s="7">
        <f>'[7]FY23 enroll'!V109-'[7]FY22 enroll'!V109</f>
        <v>-5</v>
      </c>
      <c r="W109" s="7">
        <f>'[7]FY23 enroll'!W109-'[7]FY22 enroll'!W109</f>
        <v>-1</v>
      </c>
      <c r="X109" s="7">
        <f>'[7]FY23 enroll'!X109-'[7]FY22 enroll'!X109</f>
        <v>6</v>
      </c>
      <c r="Y109" s="7">
        <f>'[7]FY23 enroll'!Y109-'[7]FY22 enroll'!Y109</f>
        <v>3</v>
      </c>
      <c r="Z109" s="7">
        <f>'[7]FY23 enroll'!Z109-'[7]FY22 enroll'!Z109</f>
        <v>3</v>
      </c>
      <c r="AA109" s="7">
        <f>'[7]FY23 enroll'!AA109-'[7]FY22 enroll'!AA109</f>
        <v>2</v>
      </c>
      <c r="AB109" s="7">
        <f>'[7]FY23 enroll'!AB109-'[7]FY22 enroll'!AB109</f>
        <v>0</v>
      </c>
      <c r="AC109" s="7">
        <f>'[7]FY23 enroll'!AC109-'[7]FY22 enroll'!AC109</f>
        <v>0</v>
      </c>
      <c r="AD109" s="7">
        <f>'[7]FY23 enroll'!AD109-'[7]FY22 enroll'!AD109</f>
        <v>28</v>
      </c>
    </row>
    <row r="110" spans="1:30" x14ac:dyDescent="0.25">
      <c r="A110" s="12">
        <v>330</v>
      </c>
      <c r="B110" s="6" t="s">
        <v>293</v>
      </c>
      <c r="C110" s="7">
        <f>'[7]FY23 tchr CSM'!C110-'[7]FY22 tchr CSM'!C110</f>
        <v>0</v>
      </c>
      <c r="D110" s="7">
        <f>'[7]FY23 tchr CSM'!D110-'[7]FY22 tchr CSM'!D110</f>
        <v>0</v>
      </c>
      <c r="E110" s="7">
        <f>'[7]FY23 tchr CSM'!E110-'[7]FY22 tchr CSM'!E110</f>
        <v>-1</v>
      </c>
      <c r="F110" s="7">
        <f>'[7]FY23 tchr CSM'!F110-'[7]FY22 tchr CSM'!F110</f>
        <v>0</v>
      </c>
      <c r="G110" s="7">
        <f>'[7]FY23 tchr CSM'!G110-'[7]FY22 tchr CSM'!G110</f>
        <v>0</v>
      </c>
      <c r="H110" s="7">
        <f>'[7]FY23 tchr CSM'!H110-'[7]FY22 tchr CSM'!H110</f>
        <v>0</v>
      </c>
      <c r="I110" s="7">
        <f>'[7]FY23 tchr CSM'!I110-'[7]FY22 tchr CSM'!I110</f>
        <v>-1</v>
      </c>
      <c r="J110" s="7">
        <f>'[7]FY23 tchr CSM'!J110-'[7]FY22 tchr CSM'!J110</f>
        <v>0</v>
      </c>
      <c r="K110" s="7">
        <f>'[7]FY23 tchr CSM'!K110-'[7]FY22 tchr CSM'!K110</f>
        <v>0</v>
      </c>
      <c r="L110" s="7">
        <f>'[7]FY23 tchr CSM'!L110-'[7]FY22 tchr CSM'!L110</f>
        <v>0</v>
      </c>
      <c r="M110" s="7">
        <f>'[7]FY23 tchr CSM'!M110-'[7]FY22 tchr CSM'!M110</f>
        <v>0</v>
      </c>
      <c r="N110" s="7">
        <f>'[7]FY23 tchr CSM'!N110-'[7]FY22 tchr CSM'!N110</f>
        <v>0</v>
      </c>
      <c r="O110" s="7"/>
      <c r="P110" s="7"/>
      <c r="Q110" s="7"/>
      <c r="R110" s="7"/>
      <c r="S110" s="7"/>
      <c r="T110" s="7"/>
      <c r="U110" s="7">
        <f t="shared" si="1"/>
        <v>-2</v>
      </c>
      <c r="V110" s="7">
        <f>'[7]FY23 enroll'!V110-'[7]FY22 enroll'!V110</f>
        <v>-3</v>
      </c>
      <c r="W110" s="7">
        <f>'[7]FY23 enroll'!W110-'[7]FY22 enroll'!W110</f>
        <v>-1</v>
      </c>
      <c r="X110" s="7">
        <f>'[7]FY23 enroll'!X110-'[7]FY22 enroll'!X110</f>
        <v>0</v>
      </c>
      <c r="Y110" s="7">
        <f>'[7]FY23 enroll'!Y110-'[7]FY22 enroll'!Y110</f>
        <v>-7</v>
      </c>
      <c r="Z110" s="7">
        <f>'[7]FY23 enroll'!Z110-'[7]FY22 enroll'!Z110</f>
        <v>-11</v>
      </c>
      <c r="AA110" s="7">
        <f>'[7]FY23 enroll'!AA110-'[7]FY22 enroll'!AA110</f>
        <v>17</v>
      </c>
      <c r="AB110" s="7">
        <f>'[7]FY23 enroll'!AB110-'[7]FY22 enroll'!AB110</f>
        <v>0</v>
      </c>
      <c r="AC110" s="7">
        <f>'[7]FY23 enroll'!AC110-'[7]FY22 enroll'!AC110</f>
        <v>-4</v>
      </c>
      <c r="AD110" s="7">
        <f>'[7]FY23 enroll'!AD110-'[7]FY22 enroll'!AD110</f>
        <v>-14</v>
      </c>
    </row>
    <row r="111" spans="1:30" x14ac:dyDescent="0.25">
      <c r="A111" s="12">
        <v>331</v>
      </c>
      <c r="B111" s="6" t="s">
        <v>294</v>
      </c>
      <c r="C111" s="7">
        <f>'[7]FY23 tchr CSM'!C111-'[7]FY22 tchr CSM'!C111</f>
        <v>0</v>
      </c>
      <c r="D111" s="7">
        <f>'[7]FY23 tchr CSM'!D111-'[7]FY22 tchr CSM'!D111</f>
        <v>0</v>
      </c>
      <c r="E111" s="7">
        <f>'[7]FY23 tchr CSM'!E111-'[7]FY22 tchr CSM'!E111</f>
        <v>0</v>
      </c>
      <c r="F111" s="7">
        <f>'[7]FY23 tchr CSM'!F111-'[7]FY22 tchr CSM'!F111</f>
        <v>0</v>
      </c>
      <c r="G111" s="7">
        <f>'[7]FY23 tchr CSM'!G111-'[7]FY22 tchr CSM'!G111</f>
        <v>0</v>
      </c>
      <c r="H111" s="7">
        <f>'[7]FY23 tchr CSM'!H111-'[7]FY22 tchr CSM'!H111</f>
        <v>0</v>
      </c>
      <c r="I111" s="7">
        <f>'[7]FY23 tchr CSM'!I111-'[7]FY22 tchr CSM'!I111</f>
        <v>0</v>
      </c>
      <c r="J111" s="7">
        <f>'[7]FY23 tchr CSM'!J111-'[7]FY22 tchr CSM'!J111</f>
        <v>0</v>
      </c>
      <c r="K111" s="7">
        <f>'[7]FY23 tchr CSM'!K111-'[7]FY22 tchr CSM'!K111</f>
        <v>0</v>
      </c>
      <c r="L111" s="7">
        <f>'[7]FY23 tchr CSM'!L111-'[7]FY22 tchr CSM'!L111</f>
        <v>0</v>
      </c>
      <c r="M111" s="7">
        <f>'[7]FY23 tchr CSM'!M111-'[7]FY22 tchr CSM'!M111</f>
        <v>0</v>
      </c>
      <c r="N111" s="7">
        <f>'[7]FY23 tchr CSM'!N111-'[7]FY22 tchr CSM'!N111</f>
        <v>0</v>
      </c>
      <c r="O111" s="7"/>
      <c r="P111" s="7"/>
      <c r="Q111" s="7"/>
      <c r="R111" s="7"/>
      <c r="S111" s="7"/>
      <c r="T111" s="7"/>
      <c r="U111" s="7">
        <f t="shared" si="1"/>
        <v>0</v>
      </c>
      <c r="V111" s="7">
        <f>'[7]FY23 enroll'!V111-'[7]FY22 enroll'!V111</f>
        <v>6</v>
      </c>
      <c r="W111" s="7">
        <f>'[7]FY23 enroll'!W111-'[7]FY22 enroll'!W111</f>
        <v>1</v>
      </c>
      <c r="X111" s="7">
        <f>'[7]FY23 enroll'!X111-'[7]FY22 enroll'!X111</f>
        <v>0</v>
      </c>
      <c r="Y111" s="7">
        <f>'[7]FY23 enroll'!Y111-'[7]FY22 enroll'!Y111</f>
        <v>-4</v>
      </c>
      <c r="Z111" s="7">
        <f>'[7]FY23 enroll'!Z111-'[7]FY22 enroll'!Z111</f>
        <v>3</v>
      </c>
      <c r="AA111" s="7">
        <f>'[7]FY23 enroll'!AA111-'[7]FY22 enroll'!AA111</f>
        <v>4</v>
      </c>
      <c r="AB111" s="7">
        <f>'[7]FY23 enroll'!AB111-'[7]FY22 enroll'!AB111</f>
        <v>0</v>
      </c>
      <c r="AC111" s="7">
        <f>'[7]FY23 enroll'!AC111-'[7]FY22 enroll'!AC111</f>
        <v>-2</v>
      </c>
      <c r="AD111" s="7">
        <f>'[7]FY23 enroll'!AD111-'[7]FY22 enroll'!AD111</f>
        <v>13</v>
      </c>
    </row>
    <row r="112" spans="1:30" x14ac:dyDescent="0.25">
      <c r="A112" s="12">
        <v>332</v>
      </c>
      <c r="B112" s="6" t="s">
        <v>295</v>
      </c>
      <c r="C112" s="7">
        <f>'[7]FY23 tchr CSM'!C112-'[7]FY22 tchr CSM'!C112</f>
        <v>0</v>
      </c>
      <c r="D112" s="7">
        <f>'[7]FY23 tchr CSM'!D112-'[7]FY22 tchr CSM'!D112</f>
        <v>0</v>
      </c>
      <c r="E112" s="7">
        <f>'[7]FY23 tchr CSM'!E112-'[7]FY22 tchr CSM'!E112</f>
        <v>0</v>
      </c>
      <c r="F112" s="7">
        <f>'[7]FY23 tchr CSM'!F112-'[7]FY22 tchr CSM'!F112</f>
        <v>1</v>
      </c>
      <c r="G112" s="7">
        <f>'[7]FY23 tchr CSM'!G112-'[7]FY22 tchr CSM'!G112</f>
        <v>0</v>
      </c>
      <c r="H112" s="7">
        <f>'[7]FY23 tchr CSM'!H112-'[7]FY22 tchr CSM'!H112</f>
        <v>0</v>
      </c>
      <c r="I112" s="7">
        <f>'[7]FY23 tchr CSM'!I112-'[7]FY22 tchr CSM'!I112</f>
        <v>1</v>
      </c>
      <c r="J112" s="7">
        <f>'[7]FY23 tchr CSM'!J112-'[7]FY22 tchr CSM'!J112</f>
        <v>0</v>
      </c>
      <c r="K112" s="7">
        <f>'[7]FY23 tchr CSM'!K112-'[7]FY22 tchr CSM'!K112</f>
        <v>-0.47272727272727288</v>
      </c>
      <c r="L112" s="7">
        <f>'[7]FY23 tchr CSM'!L112-'[7]FY22 tchr CSM'!L112</f>
        <v>-1.8181818181818077E-2</v>
      </c>
      <c r="M112" s="7">
        <f>'[7]FY23 tchr CSM'!M112-'[7]FY22 tchr CSM'!M112</f>
        <v>-0.45454545454545459</v>
      </c>
      <c r="N112" s="7">
        <f>'[7]FY23 tchr CSM'!N112-'[7]FY22 tchr CSM'!N112</f>
        <v>0</v>
      </c>
      <c r="O112" s="7"/>
      <c r="P112" s="7"/>
      <c r="Q112" s="7"/>
      <c r="R112" s="7"/>
      <c r="S112" s="7"/>
      <c r="T112" s="7"/>
      <c r="U112" s="7">
        <f t="shared" si="1"/>
        <v>1.0545454545454545</v>
      </c>
      <c r="V112" s="7">
        <f>'[7]FY23 enroll'!V112-'[7]FY22 enroll'!V112</f>
        <v>-16</v>
      </c>
      <c r="W112" s="7">
        <f>'[7]FY23 enroll'!W112-'[7]FY22 enroll'!W112</f>
        <v>-10</v>
      </c>
      <c r="X112" s="7">
        <f>'[7]FY23 enroll'!X112-'[7]FY22 enroll'!X112</f>
        <v>-1</v>
      </c>
      <c r="Y112" s="7">
        <f>'[7]FY23 enroll'!Y112-'[7]FY22 enroll'!Y112</f>
        <v>-4</v>
      </c>
      <c r="Z112" s="7">
        <f>'[7]FY23 enroll'!Z112-'[7]FY22 enroll'!Z112</f>
        <v>-31</v>
      </c>
      <c r="AA112" s="7">
        <f>'[7]FY23 enroll'!AA112-'[7]FY22 enroll'!AA112</f>
        <v>15</v>
      </c>
      <c r="AB112" s="7">
        <f>'[7]FY23 enroll'!AB112-'[7]FY22 enroll'!AB112</f>
        <v>2</v>
      </c>
      <c r="AC112" s="7">
        <f>'[7]FY23 enroll'!AC112-'[7]FY22 enroll'!AC112</f>
        <v>-2</v>
      </c>
      <c r="AD112" s="7">
        <f>'[7]FY23 enroll'!AD112-'[7]FY22 enroll'!AD112</f>
        <v>5</v>
      </c>
    </row>
    <row r="113" spans="1:30" x14ac:dyDescent="0.25">
      <c r="A113" s="12">
        <v>333</v>
      </c>
      <c r="B113" s="6" t="s">
        <v>296</v>
      </c>
      <c r="C113" s="7">
        <f>'[7]FY23 tchr CSM'!C113-'[7]FY22 tchr CSM'!C113</f>
        <v>0</v>
      </c>
      <c r="D113" s="7">
        <f>'[7]FY23 tchr CSM'!D113-'[7]FY22 tchr CSM'!D113</f>
        <v>0</v>
      </c>
      <c r="E113" s="7">
        <f>'[7]FY23 tchr CSM'!E113-'[7]FY22 tchr CSM'!E113</f>
        <v>0</v>
      </c>
      <c r="F113" s="7">
        <f>'[7]FY23 tchr CSM'!F113-'[7]FY22 tchr CSM'!F113</f>
        <v>0</v>
      </c>
      <c r="G113" s="7">
        <f>'[7]FY23 tchr CSM'!G113-'[7]FY22 tchr CSM'!G113</f>
        <v>1</v>
      </c>
      <c r="H113" s="7">
        <f>'[7]FY23 tchr CSM'!H113-'[7]FY22 tchr CSM'!H113</f>
        <v>-1</v>
      </c>
      <c r="I113" s="7">
        <f>'[7]FY23 tchr CSM'!I113-'[7]FY22 tchr CSM'!I113</f>
        <v>-1</v>
      </c>
      <c r="J113" s="7">
        <f>'[7]FY23 tchr CSM'!J113-'[7]FY22 tchr CSM'!J113</f>
        <v>0</v>
      </c>
      <c r="K113" s="7">
        <f>'[7]FY23 tchr CSM'!K113-'[7]FY22 tchr CSM'!K113</f>
        <v>0</v>
      </c>
      <c r="L113" s="7">
        <f>'[7]FY23 tchr CSM'!L113-'[7]FY22 tchr CSM'!L113</f>
        <v>0</v>
      </c>
      <c r="M113" s="7">
        <f>'[7]FY23 tchr CSM'!M113-'[7]FY22 tchr CSM'!M113</f>
        <v>0</v>
      </c>
      <c r="N113" s="7">
        <f>'[7]FY23 tchr CSM'!N113-'[7]FY22 tchr CSM'!N113</f>
        <v>0</v>
      </c>
      <c r="O113" s="7"/>
      <c r="P113" s="7"/>
      <c r="Q113" s="7"/>
      <c r="R113" s="7"/>
      <c r="S113" s="7"/>
      <c r="T113" s="7"/>
      <c r="U113" s="7">
        <f t="shared" si="1"/>
        <v>-1</v>
      </c>
      <c r="V113" s="7">
        <f>'[7]FY23 enroll'!V113-'[7]FY22 enroll'!V113</f>
        <v>-4</v>
      </c>
      <c r="W113" s="7">
        <f>'[7]FY23 enroll'!W113-'[7]FY22 enroll'!W113</f>
        <v>-6</v>
      </c>
      <c r="X113" s="7">
        <f>'[7]FY23 enroll'!X113-'[7]FY22 enroll'!X113</f>
        <v>1</v>
      </c>
      <c r="Y113" s="7">
        <f>'[7]FY23 enroll'!Y113-'[7]FY22 enroll'!Y113</f>
        <v>1</v>
      </c>
      <c r="Z113" s="7">
        <f>'[7]FY23 enroll'!Z113-'[7]FY22 enroll'!Z113</f>
        <v>-8</v>
      </c>
      <c r="AA113" s="7">
        <f>'[7]FY23 enroll'!AA113-'[7]FY22 enroll'!AA113</f>
        <v>3</v>
      </c>
      <c r="AB113" s="7">
        <f>'[7]FY23 enroll'!AB113-'[7]FY22 enroll'!AB113</f>
        <v>0</v>
      </c>
      <c r="AC113" s="7">
        <f>'[7]FY23 enroll'!AC113-'[7]FY22 enroll'!AC113</f>
        <v>0</v>
      </c>
      <c r="AD113" s="7">
        <f>'[7]FY23 enroll'!AD113-'[7]FY22 enroll'!AD113</f>
        <v>-5</v>
      </c>
    </row>
    <row r="114" spans="1:30" x14ac:dyDescent="0.25">
      <c r="A114" s="12">
        <v>335</v>
      </c>
      <c r="B114" s="6" t="s">
        <v>298</v>
      </c>
      <c r="C114" s="7">
        <f>'[7]FY23 tchr CSM'!C114-'[7]FY22 tchr CSM'!C114</f>
        <v>0</v>
      </c>
      <c r="D114" s="7">
        <f>'[7]FY23 tchr CSM'!D114-'[7]FY22 tchr CSM'!D114</f>
        <v>0</v>
      </c>
      <c r="E114" s="7">
        <f>'[7]FY23 tchr CSM'!E114-'[7]FY22 tchr CSM'!E114</f>
        <v>0</v>
      </c>
      <c r="F114" s="7">
        <f>'[7]FY23 tchr CSM'!F114-'[7]FY22 tchr CSM'!F114</f>
        <v>0</v>
      </c>
      <c r="G114" s="7">
        <f>'[7]FY23 tchr CSM'!G114-'[7]FY22 tchr CSM'!G114</f>
        <v>0</v>
      </c>
      <c r="H114" s="7">
        <f>'[7]FY23 tchr CSM'!H114-'[7]FY22 tchr CSM'!H114</f>
        <v>0</v>
      </c>
      <c r="I114" s="7">
        <f>'[7]FY23 tchr CSM'!I114-'[7]FY22 tchr CSM'!I114</f>
        <v>1</v>
      </c>
      <c r="J114" s="7">
        <f>'[7]FY23 tchr CSM'!J114-'[7]FY22 tchr CSM'!J114</f>
        <v>1</v>
      </c>
      <c r="K114" s="7">
        <f>'[7]FY23 tchr CSM'!K114-'[7]FY22 tchr CSM'!K114</f>
        <v>-0.49090909090909085</v>
      </c>
      <c r="L114" s="7">
        <f>'[7]FY23 tchr CSM'!L114-'[7]FY22 tchr CSM'!L114</f>
        <v>0.16363636363636358</v>
      </c>
      <c r="M114" s="7">
        <f>'[7]FY23 tchr CSM'!M114-'[7]FY22 tchr CSM'!M114</f>
        <v>0.3545454545454545</v>
      </c>
      <c r="N114" s="7">
        <f>'[7]FY23 tchr CSM'!N114-'[7]FY22 tchr CSM'!N114</f>
        <v>0</v>
      </c>
      <c r="O114" s="7"/>
      <c r="P114" s="7"/>
      <c r="Q114" s="7"/>
      <c r="R114" s="7"/>
      <c r="S114" s="7"/>
      <c r="T114" s="7"/>
      <c r="U114" s="7">
        <f t="shared" si="1"/>
        <v>2.0272727272727273</v>
      </c>
      <c r="V114" s="7">
        <f>'[7]FY23 enroll'!V114-'[7]FY22 enroll'!V114</f>
        <v>-9</v>
      </c>
      <c r="W114" s="7">
        <f>'[7]FY23 enroll'!W114-'[7]FY22 enroll'!W114</f>
        <v>-11</v>
      </c>
      <c r="X114" s="7">
        <f>'[7]FY23 enroll'!X114-'[7]FY22 enroll'!X114</f>
        <v>-2</v>
      </c>
      <c r="Y114" s="7">
        <f>'[7]FY23 enroll'!Y114-'[7]FY22 enroll'!Y114</f>
        <v>-1</v>
      </c>
      <c r="Z114" s="7">
        <f>'[7]FY23 enroll'!Z114-'[7]FY22 enroll'!Z114</f>
        <v>-23</v>
      </c>
      <c r="AA114" s="7">
        <f>'[7]FY23 enroll'!AA114-'[7]FY22 enroll'!AA114</f>
        <v>24</v>
      </c>
      <c r="AB114" s="7">
        <f>'[7]FY23 enroll'!AB114-'[7]FY22 enroll'!AB114</f>
        <v>10</v>
      </c>
      <c r="AC114" s="7">
        <f>'[7]FY23 enroll'!AC114-'[7]FY22 enroll'!AC114</f>
        <v>5</v>
      </c>
      <c r="AD114" s="7">
        <f>'[7]FY23 enroll'!AD114-'[7]FY22 enroll'!AD114</f>
        <v>36</v>
      </c>
    </row>
    <row r="115" spans="1:30" x14ac:dyDescent="0.25">
      <c r="A115" s="12">
        <v>338</v>
      </c>
      <c r="B115" s="6" t="s">
        <v>320</v>
      </c>
      <c r="C115" s="7">
        <f>'[7]FY23 tchr CSM'!C115-'[7]FY22 tchr CSM'!C115</f>
        <v>1</v>
      </c>
      <c r="D115" s="7">
        <f>'[7]FY23 tchr CSM'!D115-'[7]FY22 tchr CSM'!D115</f>
        <v>0</v>
      </c>
      <c r="E115" s="7">
        <f>'[7]FY23 tchr CSM'!E115-'[7]FY22 tchr CSM'!E115</f>
        <v>0</v>
      </c>
      <c r="F115" s="7">
        <f>'[7]FY23 tchr CSM'!F115-'[7]FY22 tchr CSM'!F115</f>
        <v>0</v>
      </c>
      <c r="G115" s="7">
        <f>'[7]FY23 tchr CSM'!G115-'[7]FY22 tchr CSM'!G115</f>
        <v>0</v>
      </c>
      <c r="H115" s="7">
        <f>'[7]FY23 tchr CSM'!H115-'[7]FY22 tchr CSM'!H115</f>
        <v>0</v>
      </c>
      <c r="I115" s="7">
        <f>'[7]FY23 tchr CSM'!I115-'[7]FY22 tchr CSM'!I115</f>
        <v>0</v>
      </c>
      <c r="J115" s="7">
        <f>'[7]FY23 tchr CSM'!J115-'[7]FY22 tchr CSM'!J115</f>
        <v>0</v>
      </c>
      <c r="K115" s="7">
        <f>'[7]FY23 tchr CSM'!K115-'[7]FY22 tchr CSM'!K115</f>
        <v>0</v>
      </c>
      <c r="L115" s="7">
        <f>'[7]FY23 tchr CSM'!L115-'[7]FY22 tchr CSM'!L115</f>
        <v>0</v>
      </c>
      <c r="M115" s="7">
        <f>'[7]FY23 tchr CSM'!M115-'[7]FY22 tchr CSM'!M115</f>
        <v>0</v>
      </c>
      <c r="N115" s="7">
        <f>'[7]FY23 tchr CSM'!N115-'[7]FY22 tchr CSM'!N115</f>
        <v>0</v>
      </c>
      <c r="O115" s="7"/>
      <c r="P115" s="7"/>
      <c r="Q115" s="7"/>
      <c r="R115" s="7"/>
      <c r="S115" s="7"/>
      <c r="T115" s="7"/>
      <c r="U115" s="7">
        <f t="shared" si="1"/>
        <v>1</v>
      </c>
      <c r="V115" s="7">
        <f>'[7]FY23 enroll'!V115-'[7]FY22 enroll'!V115</f>
        <v>4</v>
      </c>
      <c r="W115" s="7">
        <f>'[7]FY23 enroll'!W115-'[7]FY22 enroll'!W115</f>
        <v>0</v>
      </c>
      <c r="X115" s="7">
        <f>'[7]FY23 enroll'!X115-'[7]FY22 enroll'!X115</f>
        <v>-6</v>
      </c>
      <c r="Y115" s="7">
        <f>'[7]FY23 enroll'!Y115-'[7]FY22 enroll'!Y115</f>
        <v>-7</v>
      </c>
      <c r="Z115" s="7">
        <f>'[7]FY23 enroll'!Z115-'[7]FY22 enroll'!Z115</f>
        <v>-9</v>
      </c>
      <c r="AA115" s="7">
        <f>'[7]FY23 enroll'!AA115-'[7]FY22 enroll'!AA115</f>
        <v>100</v>
      </c>
      <c r="AB115" s="7">
        <f>'[7]FY23 enroll'!AB115-'[7]FY22 enroll'!AB115</f>
        <v>0</v>
      </c>
      <c r="AC115" s="7">
        <f>'[7]FY23 enroll'!AC115-'[7]FY22 enroll'!AC115</f>
        <v>14</v>
      </c>
      <c r="AD115" s="7">
        <f>'[7]FY23 enroll'!AD115-'[7]FY22 enroll'!AD115</f>
        <v>22</v>
      </c>
    </row>
    <row r="116" spans="1:30" x14ac:dyDescent="0.25">
      <c r="A116" s="12">
        <v>463</v>
      </c>
      <c r="B116" s="6" t="s">
        <v>300</v>
      </c>
      <c r="C116" s="7">
        <f>'[7]FY23 tchr CSM'!C116-'[7]FY22 tchr CSM'!C116</f>
        <v>0</v>
      </c>
      <c r="D116" s="7">
        <f>'[7]FY23 tchr CSM'!D116-'[7]FY22 tchr CSM'!D116</f>
        <v>0</v>
      </c>
      <c r="E116" s="7">
        <f>'[7]FY23 tchr CSM'!E116-'[7]FY22 tchr CSM'!E116</f>
        <v>0</v>
      </c>
      <c r="F116" s="7">
        <f>'[7]FY23 tchr CSM'!F116-'[7]FY22 tchr CSM'!F116</f>
        <v>0</v>
      </c>
      <c r="G116" s="7">
        <f>'[7]FY23 tchr CSM'!G116-'[7]FY22 tchr CSM'!G116</f>
        <v>0</v>
      </c>
      <c r="H116" s="7">
        <f>'[7]FY23 tchr CSM'!H116-'[7]FY22 tchr CSM'!H116</f>
        <v>0</v>
      </c>
      <c r="I116" s="7">
        <f>'[7]FY23 tchr CSM'!I116-'[7]FY22 tchr CSM'!I116</f>
        <v>0</v>
      </c>
      <c r="J116" s="7">
        <f>'[7]FY23 tchr CSM'!J116-'[7]FY22 tchr CSM'!J116</f>
        <v>0</v>
      </c>
      <c r="K116" s="7">
        <f>'[7]FY23 tchr CSM'!K116-'[7]FY22 tchr CSM'!K116</f>
        <v>0</v>
      </c>
      <c r="L116" s="7">
        <f>'[7]FY23 tchr CSM'!L116-'[7]FY22 tchr CSM'!L116</f>
        <v>0</v>
      </c>
      <c r="M116" s="7">
        <f>'[7]FY23 tchr CSM'!M116-'[7]FY22 tchr CSM'!M116</f>
        <v>0</v>
      </c>
      <c r="N116" s="7">
        <f>'[7]FY23 tchr CSM'!N116-'[7]FY22 tchr CSM'!N116</f>
        <v>6</v>
      </c>
      <c r="O116" s="7"/>
      <c r="P116" s="7"/>
      <c r="Q116" s="7"/>
      <c r="R116" s="7"/>
      <c r="S116" s="7"/>
      <c r="T116" s="7"/>
      <c r="U116" s="7">
        <f t="shared" si="1"/>
        <v>6</v>
      </c>
      <c r="V116" s="7">
        <f>'[7]FY23 enroll'!V116-'[7]FY22 enroll'!V116</f>
        <v>-11</v>
      </c>
      <c r="W116" s="7">
        <f>'[7]FY23 enroll'!W116-'[7]FY22 enroll'!W116</f>
        <v>-21</v>
      </c>
      <c r="X116" s="7">
        <f>'[7]FY23 enroll'!X116-'[7]FY22 enroll'!X116</f>
        <v>20</v>
      </c>
      <c r="Y116" s="7">
        <f>'[7]FY23 enroll'!Y116-'[7]FY22 enroll'!Y116</f>
        <v>2</v>
      </c>
      <c r="Z116" s="7">
        <f>'[7]FY23 enroll'!Z116-'[7]FY22 enroll'!Z116</f>
        <v>-10</v>
      </c>
      <c r="AA116" s="7">
        <f>'[7]FY23 enroll'!AA116-'[7]FY22 enroll'!AA116</f>
        <v>0</v>
      </c>
      <c r="AB116" s="7">
        <f>'[7]FY23 enroll'!AB116-'[7]FY22 enroll'!AB116</f>
        <v>174</v>
      </c>
      <c r="AC116" s="7">
        <f>'[7]FY23 enroll'!AC116-'[7]FY22 enroll'!AC116</f>
        <v>20</v>
      </c>
      <c r="AD116" s="7">
        <f>'[7]FY23 enroll'!AD116-'[7]FY22 enroll'!AD116</f>
        <v>73</v>
      </c>
    </row>
    <row r="117" spans="1:30" x14ac:dyDescent="0.25">
      <c r="A117" s="12">
        <v>464</v>
      </c>
      <c r="B117" s="6" t="s">
        <v>301</v>
      </c>
      <c r="C117" s="7">
        <f>'[7]FY23 tchr CSM'!C117-'[7]FY22 tchr CSM'!C117</f>
        <v>0</v>
      </c>
      <c r="D117" s="7">
        <f>'[7]FY23 tchr CSM'!D117-'[7]FY22 tchr CSM'!D117</f>
        <v>0</v>
      </c>
      <c r="E117" s="7">
        <f>'[7]FY23 tchr CSM'!E117-'[7]FY22 tchr CSM'!E117</f>
        <v>0</v>
      </c>
      <c r="F117" s="7">
        <f>'[7]FY23 tchr CSM'!F117-'[7]FY22 tchr CSM'!F117</f>
        <v>0</v>
      </c>
      <c r="G117" s="7">
        <f>'[7]FY23 tchr CSM'!G117-'[7]FY22 tchr CSM'!G117</f>
        <v>0</v>
      </c>
      <c r="H117" s="7">
        <f>'[7]FY23 tchr CSM'!H117-'[7]FY22 tchr CSM'!H117</f>
        <v>0</v>
      </c>
      <c r="I117" s="7">
        <f>'[7]FY23 tchr CSM'!I117-'[7]FY22 tchr CSM'!I117</f>
        <v>0</v>
      </c>
      <c r="J117" s="7">
        <f>'[7]FY23 tchr CSM'!J117-'[7]FY22 tchr CSM'!J117</f>
        <v>0</v>
      </c>
      <c r="K117" s="7">
        <f>'[7]FY23 tchr CSM'!K117-'[7]FY22 tchr CSM'!K117</f>
        <v>0</v>
      </c>
      <c r="L117" s="7">
        <f>'[7]FY23 tchr CSM'!L117-'[7]FY22 tchr CSM'!L117</f>
        <v>0</v>
      </c>
      <c r="M117" s="7">
        <f>'[7]FY23 tchr CSM'!M117-'[7]FY22 tchr CSM'!M117</f>
        <v>0</v>
      </c>
      <c r="N117" s="7">
        <f>'[7]FY23 tchr CSM'!N117-'[7]FY22 tchr CSM'!N117</f>
        <v>1</v>
      </c>
      <c r="O117" s="7"/>
      <c r="P117" s="7"/>
      <c r="Q117" s="7"/>
      <c r="R117" s="7"/>
      <c r="S117" s="7"/>
      <c r="T117" s="7"/>
      <c r="U117" s="7">
        <f t="shared" si="1"/>
        <v>1</v>
      </c>
      <c r="V117" s="7">
        <f>'[7]FY23 enroll'!V117-'[7]FY22 enroll'!V117</f>
        <v>-3</v>
      </c>
      <c r="W117" s="7">
        <f>'[7]FY23 enroll'!W117-'[7]FY22 enroll'!W117</f>
        <v>-6</v>
      </c>
      <c r="X117" s="7">
        <f>'[7]FY23 enroll'!X117-'[7]FY22 enroll'!X117</f>
        <v>8</v>
      </c>
      <c r="Y117" s="7">
        <f>'[7]FY23 enroll'!Y117-'[7]FY22 enroll'!Y117</f>
        <v>10</v>
      </c>
      <c r="Z117" s="7">
        <f>'[7]FY23 enroll'!Z117-'[7]FY22 enroll'!Z117</f>
        <v>9</v>
      </c>
      <c r="AA117" s="7">
        <f>'[7]FY23 enroll'!AA117-'[7]FY22 enroll'!AA117</f>
        <v>0</v>
      </c>
      <c r="AB117" s="7">
        <f>'[7]FY23 enroll'!AB117-'[7]FY22 enroll'!AB117</f>
        <v>11</v>
      </c>
      <c r="AC117" s="7">
        <f>'[7]FY23 enroll'!AC117-'[7]FY22 enroll'!AC117</f>
        <v>7</v>
      </c>
      <c r="AD117" s="7">
        <f>'[7]FY23 enroll'!AD117-'[7]FY22 enroll'!AD117</f>
        <v>28</v>
      </c>
    </row>
    <row r="118" spans="1:30" x14ac:dyDescent="0.25">
      <c r="B118" s="60" t="s">
        <v>311</v>
      </c>
      <c r="C118" s="62">
        <f>SUM(C2:C117)</f>
        <v>1</v>
      </c>
      <c r="D118" s="62">
        <f t="shared" ref="D118:AD118" si="2">SUM(D2:D117)</f>
        <v>-2</v>
      </c>
      <c r="E118" s="62">
        <f t="shared" si="2"/>
        <v>-8</v>
      </c>
      <c r="F118" s="62">
        <f t="shared" si="2"/>
        <v>-2</v>
      </c>
      <c r="G118" s="62">
        <f t="shared" si="2"/>
        <v>-6</v>
      </c>
      <c r="H118" s="62">
        <f t="shared" si="2"/>
        <v>-13</v>
      </c>
      <c r="I118" s="62">
        <f t="shared" si="2"/>
        <v>-7</v>
      </c>
      <c r="J118" s="62">
        <f t="shared" si="2"/>
        <v>-5</v>
      </c>
      <c r="K118">
        <f t="shared" si="2"/>
        <v>-6.5636363636363644</v>
      </c>
      <c r="L118">
        <f t="shared" si="2"/>
        <v>-6.0454545454545503</v>
      </c>
      <c r="M118">
        <f t="shared" si="2"/>
        <v>-5.8272727272727254</v>
      </c>
      <c r="N118">
        <f t="shared" si="2"/>
        <v>35</v>
      </c>
      <c r="O118">
        <f t="shared" si="2"/>
        <v>0</v>
      </c>
      <c r="P118">
        <f t="shared" si="2"/>
        <v>0</v>
      </c>
      <c r="Q118">
        <f t="shared" si="2"/>
        <v>0</v>
      </c>
      <c r="R118">
        <f t="shared" si="2"/>
        <v>0</v>
      </c>
      <c r="S118">
        <f t="shared" si="2"/>
        <v>0</v>
      </c>
      <c r="T118">
        <f t="shared" si="2"/>
        <v>0</v>
      </c>
      <c r="U118">
        <f t="shared" si="2"/>
        <v>-25.436363636363637</v>
      </c>
      <c r="V118">
        <f t="shared" si="2"/>
        <v>-167</v>
      </c>
      <c r="W118">
        <f t="shared" si="2"/>
        <v>-184</v>
      </c>
      <c r="X118">
        <f t="shared" si="2"/>
        <v>104</v>
      </c>
      <c r="Y118">
        <f t="shared" si="2"/>
        <v>0</v>
      </c>
      <c r="Z118">
        <f t="shared" si="2"/>
        <v>-247</v>
      </c>
      <c r="AA118">
        <f t="shared" si="2"/>
        <v>5478</v>
      </c>
      <c r="AB118">
        <f t="shared" si="2"/>
        <v>2915</v>
      </c>
      <c r="AC118">
        <f>SUM(AC2:AC117)</f>
        <v>348</v>
      </c>
      <c r="AD118">
        <f t="shared" si="2"/>
        <v>-216</v>
      </c>
    </row>
    <row r="120" spans="1:30" x14ac:dyDescent="0.25">
      <c r="R120" t="s">
        <v>553</v>
      </c>
      <c r="U120">
        <f>COUNTIF(U$2:U$117,"&lt;0")</f>
        <v>48</v>
      </c>
      <c r="V120" s="61">
        <f>U120/U$123</f>
        <v>0.41379310344827586</v>
      </c>
    </row>
    <row r="121" spans="1:30" x14ac:dyDescent="0.25">
      <c r="R121" t="s">
        <v>554</v>
      </c>
      <c r="U121">
        <f>COUNTIF(U$2:U$117,"&gt;0")</f>
        <v>25</v>
      </c>
      <c r="V121" s="61">
        <f t="shared" ref="V121:V122" si="3">U121/U$123</f>
        <v>0.21551724137931033</v>
      </c>
    </row>
    <row r="122" spans="1:30" x14ac:dyDescent="0.25">
      <c r="R122" t="s">
        <v>555</v>
      </c>
      <c r="U122">
        <f>COUNTIF(U$2:U$117,"0")</f>
        <v>43</v>
      </c>
      <c r="V122" s="61">
        <f t="shared" si="3"/>
        <v>0.37068965517241381</v>
      </c>
    </row>
    <row r="123" spans="1:30" x14ac:dyDescent="0.25">
      <c r="U123">
        <f>SUM(U120:U122)</f>
        <v>116</v>
      </c>
    </row>
  </sheetData>
  <autoFilter ref="A1:AD118" xr:uid="{0C801BF5-84B5-4BDF-8989-FDFA2DFB846D}"/>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Simu22-23</vt:lpstr>
      <vt:lpstr>FY23 w-o SW</vt:lpstr>
      <vt:lpstr>FY23 DCPS orig</vt:lpstr>
      <vt:lpstr>FY22 w-o SW</vt:lpstr>
      <vt:lpstr>FY22 DCPS orig</vt:lpstr>
      <vt:lpstr>Tchrs 22-23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Mary</cp:lastModifiedBy>
  <dcterms:created xsi:type="dcterms:W3CDTF">2022-08-31T17:04:50Z</dcterms:created>
  <dcterms:modified xsi:type="dcterms:W3CDTF">2022-11-22T02:05:40Z</dcterms:modified>
</cp:coreProperties>
</file>